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wi\Desktop\"/>
    </mc:Choice>
  </mc:AlternateContent>
  <xr:revisionPtr revIDLastSave="0" documentId="8_{9A59843E-FE88-4C59-98AF-0D8D21D1D9DA}" xr6:coauthVersionLast="47" xr6:coauthVersionMax="47" xr10:uidLastSave="{00000000-0000-0000-0000-000000000000}"/>
  <bookViews>
    <workbookView xWindow="48108" yWindow="2832" windowWidth="24108" windowHeight="16152" tabRatio="907" xr2:uid="{00000000-000D-0000-FFFF-FFFF00000000}"/>
  </bookViews>
  <sheets>
    <sheet name="MASTER CHART" sheetId="2" r:id="rId1"/>
    <sheet name="Global Opportunity Ranking" sheetId="15" r:id="rId2"/>
    <sheet name="Global Opportunity Map" sheetId="34" r:id="rId3"/>
    <sheet name="Americas Opportunity Ranking" sheetId="26" r:id="rId4"/>
    <sheet name="Macro - Wealth" sheetId="3" r:id="rId5"/>
    <sheet name="Macro - GDP Growth" sheetId="4" r:id="rId6"/>
    <sheet name="Macro - GDP Growth Projection" sheetId="19" r:id="rId7"/>
    <sheet name="Macro - Population" sheetId="5" r:id="rId8"/>
    <sheet name="Economy Size" sheetId="13" r:id="rId9"/>
    <sheet name="1-Military Spending" sheetId="32" r:id="rId10"/>
    <sheet name="2-Natural Gas Production" sheetId="28" r:id="rId11"/>
    <sheet name="3-IT Development Index" sheetId="7" r:id="rId12"/>
    <sheet name="4- Motor Vehicle Production" sheetId="16" r:id="rId13"/>
    <sheet name="5- Aircraft Exports" sheetId="9" r:id="rId14"/>
    <sheet name="6-Network Readiness Index" sheetId="31" r:id="rId15"/>
    <sheet name="7-Crude Oil Production" sheetId="30" r:id="rId16"/>
    <sheet name="8-Commercial Banking Branches" sheetId="24" r:id="rId17"/>
    <sheet name="Risk - Country" sheetId="1" r:id="rId18"/>
    <sheet name="Risk - Business Climate" sheetId="18" r:id="rId19"/>
    <sheet name="Risk - Banking" sheetId="14" r:id="rId20"/>
    <sheet name="scratch sheet" sheetId="33" r:id="rId21"/>
  </sheets>
  <definedNames>
    <definedName name="_xlnm.Print_Area" localSheetId="1">'Global Opportunity Ranking'!$A$1:$K$174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26" l="1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3" i="26"/>
  <c r="B2" i="26"/>
  <c r="C7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8" i="2"/>
  <c r="I9" i="2"/>
  <c r="I5" i="5"/>
  <c r="H5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D120" i="2"/>
  <c r="C120" i="2"/>
  <c r="G176" i="24"/>
  <c r="G175" i="24"/>
  <c r="G174" i="24"/>
  <c r="G173" i="24"/>
  <c r="G172" i="24"/>
  <c r="G171" i="24"/>
  <c r="G170" i="24"/>
  <c r="G169" i="24"/>
  <c r="G168" i="24"/>
  <c r="G167" i="24"/>
  <c r="G166" i="24"/>
  <c r="G165" i="24"/>
  <c r="G164" i="24"/>
  <c r="G163" i="24"/>
  <c r="G162" i="24"/>
  <c r="G161" i="24"/>
  <c r="G160" i="24"/>
  <c r="G159" i="24"/>
  <c r="G158" i="24"/>
  <c r="G157" i="24"/>
  <c r="G156" i="24"/>
  <c r="G155" i="24"/>
  <c r="G154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182" i="24" s="1"/>
  <c r="G8" i="24"/>
  <c r="G7" i="24"/>
  <c r="G6" i="24"/>
  <c r="G5" i="24"/>
  <c r="G4" i="24"/>
  <c r="G177" i="24"/>
  <c r="E177" i="24"/>
  <c r="F177" i="24" s="1"/>
  <c r="E176" i="24"/>
  <c r="F176" i="24" s="1"/>
  <c r="E175" i="24"/>
  <c r="F175" i="24" s="1"/>
  <c r="F174" i="24"/>
  <c r="E174" i="24"/>
  <c r="F173" i="24"/>
  <c r="E173" i="24"/>
  <c r="E172" i="24"/>
  <c r="F172" i="24" s="1"/>
  <c r="E171" i="24"/>
  <c r="F171" i="24" s="1"/>
  <c r="E170" i="24"/>
  <c r="F170" i="24" s="1"/>
  <c r="F169" i="24"/>
  <c r="E169" i="24"/>
  <c r="E168" i="24"/>
  <c r="E167" i="24"/>
  <c r="F167" i="24" s="1"/>
  <c r="E166" i="24"/>
  <c r="F166" i="24" s="1"/>
  <c r="E165" i="24"/>
  <c r="F165" i="24" s="1"/>
  <c r="E164" i="24"/>
  <c r="F164" i="24" s="1"/>
  <c r="E163" i="24"/>
  <c r="F163" i="24" s="1"/>
  <c r="E162" i="24"/>
  <c r="F162" i="24" s="1"/>
  <c r="E161" i="24"/>
  <c r="F161" i="24" s="1"/>
  <c r="F160" i="24"/>
  <c r="E160" i="24"/>
  <c r="F159" i="24"/>
  <c r="E159" i="24"/>
  <c r="E158" i="24"/>
  <c r="F158" i="24" s="1"/>
  <c r="F157" i="24"/>
  <c r="E157" i="24"/>
  <c r="E156" i="24"/>
  <c r="F156" i="24" s="1"/>
  <c r="F155" i="24"/>
  <c r="E155" i="24"/>
  <c r="F154" i="24"/>
  <c r="E154" i="24"/>
  <c r="F153" i="24"/>
  <c r="E153" i="24"/>
  <c r="E152" i="24"/>
  <c r="F152" i="24" s="1"/>
  <c r="E151" i="24"/>
  <c r="F151" i="24" s="1"/>
  <c r="E150" i="24"/>
  <c r="F150" i="24" s="1"/>
  <c r="E149" i="24"/>
  <c r="F149" i="24" s="1"/>
  <c r="E148" i="24"/>
  <c r="F148" i="24" s="1"/>
  <c r="E147" i="24"/>
  <c r="F147" i="24" s="1"/>
  <c r="F146" i="24"/>
  <c r="E146" i="24"/>
  <c r="F145" i="24"/>
  <c r="E145" i="24"/>
  <c r="E144" i="24"/>
  <c r="F144" i="24" s="1"/>
  <c r="F143" i="24"/>
  <c r="E143" i="24"/>
  <c r="E142" i="24"/>
  <c r="F142" i="24" s="1"/>
  <c r="F141" i="24"/>
  <c r="E141" i="24"/>
  <c r="F140" i="24"/>
  <c r="E140" i="24"/>
  <c r="F139" i="24"/>
  <c r="E139" i="24"/>
  <c r="E138" i="24"/>
  <c r="F138" i="24" s="1"/>
  <c r="E137" i="24"/>
  <c r="F137" i="24" s="1"/>
  <c r="E136" i="24"/>
  <c r="F136" i="24" s="1"/>
  <c r="E135" i="24"/>
  <c r="F135" i="24" s="1"/>
  <c r="E134" i="24"/>
  <c r="F134" i="24" s="1"/>
  <c r="E133" i="24"/>
  <c r="F133" i="24" s="1"/>
  <c r="F132" i="24"/>
  <c r="E132" i="24"/>
  <c r="F131" i="24"/>
  <c r="E131" i="24"/>
  <c r="E130" i="24"/>
  <c r="F130" i="24" s="1"/>
  <c r="E129" i="24"/>
  <c r="F129" i="24" s="1"/>
  <c r="E128" i="24"/>
  <c r="F128" i="24" s="1"/>
  <c r="F127" i="24"/>
  <c r="E127" i="24"/>
  <c r="F126" i="24"/>
  <c r="E126" i="24"/>
  <c r="F125" i="24"/>
  <c r="E125" i="24"/>
  <c r="E124" i="24"/>
  <c r="F124" i="24" s="1"/>
  <c r="E123" i="24"/>
  <c r="F123" i="24" s="1"/>
  <c r="E122" i="24"/>
  <c r="F122" i="24" s="1"/>
  <c r="E121" i="24"/>
  <c r="F121" i="24" s="1"/>
  <c r="E120" i="24"/>
  <c r="F120" i="24" s="1"/>
  <c r="E119" i="24"/>
  <c r="F119" i="24" s="1"/>
  <c r="F118" i="24"/>
  <c r="E118" i="24"/>
  <c r="F117" i="24"/>
  <c r="E117" i="24"/>
  <c r="E116" i="24"/>
  <c r="F116" i="24" s="1"/>
  <c r="E115" i="24"/>
  <c r="F115" i="24" s="1"/>
  <c r="E114" i="24"/>
  <c r="F114" i="24" s="1"/>
  <c r="F113" i="24"/>
  <c r="E113" i="24"/>
  <c r="F112" i="24"/>
  <c r="E112" i="24"/>
  <c r="F111" i="24"/>
  <c r="E111" i="24"/>
  <c r="E110" i="24"/>
  <c r="F110" i="24" s="1"/>
  <c r="E109" i="24"/>
  <c r="F109" i="24" s="1"/>
  <c r="E108" i="24"/>
  <c r="F108" i="24" s="1"/>
  <c r="E107" i="24"/>
  <c r="F107" i="24" s="1"/>
  <c r="E106" i="24"/>
  <c r="F106" i="24" s="1"/>
  <c r="E105" i="24"/>
  <c r="F105" i="24" s="1"/>
  <c r="F104" i="24"/>
  <c r="E104" i="24"/>
  <c r="F103" i="24"/>
  <c r="E103" i="24"/>
  <c r="E102" i="24"/>
  <c r="F102" i="24" s="1"/>
  <c r="E101" i="24"/>
  <c r="F101" i="24" s="1"/>
  <c r="E100" i="24"/>
  <c r="F100" i="24" s="1"/>
  <c r="F99" i="24"/>
  <c r="E99" i="24"/>
  <c r="F98" i="24"/>
  <c r="E98" i="24"/>
  <c r="F97" i="24"/>
  <c r="E97" i="24"/>
  <c r="E96" i="24"/>
  <c r="F96" i="24" s="1"/>
  <c r="E95" i="24"/>
  <c r="F95" i="24" s="1"/>
  <c r="E94" i="24"/>
  <c r="F94" i="24" s="1"/>
  <c r="E93" i="24"/>
  <c r="F93" i="24" s="1"/>
  <c r="E92" i="24"/>
  <c r="F92" i="24" s="1"/>
  <c r="E91" i="24"/>
  <c r="F91" i="24" s="1"/>
  <c r="F90" i="24"/>
  <c r="E90" i="24"/>
  <c r="F89" i="24"/>
  <c r="E89" i="24"/>
  <c r="E88" i="24"/>
  <c r="F88" i="24" s="1"/>
  <c r="E87" i="24"/>
  <c r="F87" i="24" s="1"/>
  <c r="E86" i="24"/>
  <c r="F86" i="24" s="1"/>
  <c r="F85" i="24"/>
  <c r="E85" i="24"/>
  <c r="F84" i="24"/>
  <c r="E84" i="24"/>
  <c r="F83" i="24"/>
  <c r="E83" i="24"/>
  <c r="E82" i="24"/>
  <c r="F82" i="24" s="1"/>
  <c r="E81" i="24"/>
  <c r="F81" i="24" s="1"/>
  <c r="E80" i="24"/>
  <c r="F80" i="24" s="1"/>
  <c r="E79" i="24"/>
  <c r="F79" i="24" s="1"/>
  <c r="E78" i="24"/>
  <c r="F78" i="24" s="1"/>
  <c r="E77" i="24"/>
  <c r="F77" i="24" s="1"/>
  <c r="F76" i="24"/>
  <c r="E76" i="24"/>
  <c r="F75" i="24"/>
  <c r="E75" i="24"/>
  <c r="E74" i="24"/>
  <c r="F74" i="24" s="1"/>
  <c r="E73" i="24"/>
  <c r="F73" i="24" s="1"/>
  <c r="E72" i="24"/>
  <c r="F72" i="24" s="1"/>
  <c r="F71" i="24"/>
  <c r="E71" i="24"/>
  <c r="F70" i="24"/>
  <c r="E70" i="24"/>
  <c r="F69" i="24"/>
  <c r="E69" i="24"/>
  <c r="E68" i="24"/>
  <c r="F68" i="24" s="1"/>
  <c r="E67" i="24"/>
  <c r="F67" i="24" s="1"/>
  <c r="E66" i="24"/>
  <c r="F66" i="24" s="1"/>
  <c r="E65" i="24"/>
  <c r="F65" i="24" s="1"/>
  <c r="E64" i="24"/>
  <c r="F64" i="24" s="1"/>
  <c r="E63" i="24"/>
  <c r="F63" i="24" s="1"/>
  <c r="F62" i="24"/>
  <c r="E62" i="24"/>
  <c r="F61" i="24"/>
  <c r="E61" i="24"/>
  <c r="E60" i="24"/>
  <c r="F60" i="24" s="1"/>
  <c r="E59" i="24"/>
  <c r="F59" i="24" s="1"/>
  <c r="E58" i="24"/>
  <c r="F58" i="24" s="1"/>
  <c r="F57" i="24"/>
  <c r="E57" i="24"/>
  <c r="F56" i="24"/>
  <c r="E56" i="24"/>
  <c r="F55" i="24"/>
  <c r="E55" i="24"/>
  <c r="E54" i="24"/>
  <c r="F54" i="24" s="1"/>
  <c r="E53" i="24"/>
  <c r="F53" i="24" s="1"/>
  <c r="E52" i="24"/>
  <c r="F52" i="24" s="1"/>
  <c r="E51" i="24"/>
  <c r="F51" i="24" s="1"/>
  <c r="E50" i="24"/>
  <c r="F50" i="24" s="1"/>
  <c r="E49" i="24"/>
  <c r="F49" i="24" s="1"/>
  <c r="F48" i="24"/>
  <c r="E48" i="24"/>
  <c r="F47" i="24"/>
  <c r="E47" i="24"/>
  <c r="E46" i="24"/>
  <c r="F46" i="24" s="1"/>
  <c r="E45" i="24"/>
  <c r="F45" i="24" s="1"/>
  <c r="E44" i="24"/>
  <c r="F44" i="24" s="1"/>
  <c r="F43" i="24"/>
  <c r="E43" i="24"/>
  <c r="F42" i="24"/>
  <c r="E42" i="24"/>
  <c r="F41" i="24"/>
  <c r="E41" i="24"/>
  <c r="E40" i="24"/>
  <c r="F40" i="24" s="1"/>
  <c r="E39" i="24"/>
  <c r="F39" i="24" s="1"/>
  <c r="E38" i="24"/>
  <c r="F38" i="24" s="1"/>
  <c r="E37" i="24"/>
  <c r="F37" i="24" s="1"/>
  <c r="E36" i="24"/>
  <c r="F36" i="24" s="1"/>
  <c r="E35" i="24"/>
  <c r="F35" i="24" s="1"/>
  <c r="F34" i="24"/>
  <c r="E34" i="24"/>
  <c r="F33" i="24"/>
  <c r="E33" i="24"/>
  <c r="E32" i="24"/>
  <c r="F32" i="24" s="1"/>
  <c r="E31" i="24"/>
  <c r="F31" i="24" s="1"/>
  <c r="E30" i="24"/>
  <c r="F30" i="24" s="1"/>
  <c r="F29" i="24"/>
  <c r="E29" i="24"/>
  <c r="F28" i="24"/>
  <c r="E28" i="24"/>
  <c r="F27" i="24"/>
  <c r="E27" i="24"/>
  <c r="E26" i="24"/>
  <c r="F26" i="24" s="1"/>
  <c r="E25" i="24"/>
  <c r="F25" i="24" s="1"/>
  <c r="E24" i="24"/>
  <c r="F24" i="24" s="1"/>
  <c r="E23" i="24"/>
  <c r="F23" i="24" s="1"/>
  <c r="E22" i="24"/>
  <c r="F22" i="24" s="1"/>
  <c r="E21" i="24"/>
  <c r="F21" i="24" s="1"/>
  <c r="F20" i="24"/>
  <c r="E20" i="24"/>
  <c r="F19" i="24"/>
  <c r="E19" i="24"/>
  <c r="E18" i="24"/>
  <c r="F18" i="24" s="1"/>
  <c r="E17" i="24"/>
  <c r="F17" i="24" s="1"/>
  <c r="E16" i="24"/>
  <c r="F16" i="24" s="1"/>
  <c r="F15" i="24"/>
  <c r="E15" i="24"/>
  <c r="F14" i="24"/>
  <c r="E14" i="24"/>
  <c r="F13" i="24"/>
  <c r="E13" i="24"/>
  <c r="E12" i="24"/>
  <c r="F12" i="24" s="1"/>
  <c r="E11" i="24"/>
  <c r="F11" i="24" s="1"/>
  <c r="E10" i="24"/>
  <c r="F10" i="24" s="1"/>
  <c r="E9" i="24"/>
  <c r="F9" i="24" s="1"/>
  <c r="E8" i="24"/>
  <c r="F8" i="24" s="1"/>
  <c r="E7" i="24"/>
  <c r="F7" i="24" s="1"/>
  <c r="F6" i="24"/>
  <c r="E6" i="24"/>
  <c r="F5" i="24"/>
  <c r="E5" i="24"/>
  <c r="F4" i="24"/>
  <c r="E4" i="24"/>
  <c r="D177" i="9"/>
  <c r="D176" i="9"/>
  <c r="D175" i="9"/>
  <c r="D174" i="9"/>
  <c r="D173" i="9"/>
  <c r="D172" i="9"/>
  <c r="D171" i="9"/>
  <c r="D170" i="9"/>
  <c r="D169" i="9"/>
  <c r="D168" i="9"/>
  <c r="F168" i="9" s="1"/>
  <c r="D167" i="9"/>
  <c r="F167" i="9" s="1"/>
  <c r="D166" i="9"/>
  <c r="D165" i="9"/>
  <c r="F165" i="9" s="1"/>
  <c r="D164" i="9"/>
  <c r="D163" i="9"/>
  <c r="F163" i="9" s="1"/>
  <c r="D162" i="9"/>
  <c r="F162" i="9" s="1"/>
  <c r="D161" i="9"/>
  <c r="D160" i="9"/>
  <c r="D159" i="9"/>
  <c r="D158" i="9"/>
  <c r="F158" i="9" s="1"/>
  <c r="D157" i="9"/>
  <c r="D156" i="9"/>
  <c r="D155" i="9"/>
  <c r="F155" i="9" s="1"/>
  <c r="D154" i="9"/>
  <c r="F154" i="9" s="1"/>
  <c r="D153" i="9"/>
  <c r="D152" i="9"/>
  <c r="D151" i="9"/>
  <c r="F151" i="9" s="1"/>
  <c r="D150" i="9"/>
  <c r="F150" i="9" s="1"/>
  <c r="D149" i="9"/>
  <c r="D148" i="9"/>
  <c r="D147" i="9"/>
  <c r="D146" i="9"/>
  <c r="F146" i="9" s="1"/>
  <c r="D145" i="9"/>
  <c r="D144" i="9"/>
  <c r="D143" i="9"/>
  <c r="D142" i="9"/>
  <c r="F142" i="9" s="1"/>
  <c r="D141" i="9"/>
  <c r="F141" i="9" s="1"/>
  <c r="D140" i="9"/>
  <c r="D139" i="9"/>
  <c r="F139" i="9" s="1"/>
  <c r="D138" i="9"/>
  <c r="F138" i="9" s="1"/>
  <c r="D137" i="9"/>
  <c r="D136" i="9"/>
  <c r="D135" i="9"/>
  <c r="D134" i="9"/>
  <c r="D133" i="9"/>
  <c r="D132" i="9"/>
  <c r="D131" i="9"/>
  <c r="F131" i="9" s="1"/>
  <c r="D130" i="9"/>
  <c r="F130" i="9" s="1"/>
  <c r="D129" i="9"/>
  <c r="F129" i="9" s="1"/>
  <c r="D128" i="9"/>
  <c r="D127" i="9"/>
  <c r="F127" i="9" s="1"/>
  <c r="D126" i="9"/>
  <c r="F126" i="9" s="1"/>
  <c r="D125" i="9"/>
  <c r="F125" i="9" s="1"/>
  <c r="D124" i="9"/>
  <c r="D123" i="9"/>
  <c r="F123" i="9" s="1"/>
  <c r="D122" i="9"/>
  <c r="F122" i="9" s="1"/>
  <c r="D121" i="9"/>
  <c r="D120" i="9"/>
  <c r="D119" i="9"/>
  <c r="D118" i="9"/>
  <c r="D117" i="9"/>
  <c r="D116" i="9"/>
  <c r="D115" i="9"/>
  <c r="D114" i="9"/>
  <c r="D113" i="9"/>
  <c r="D112" i="9"/>
  <c r="D111" i="9"/>
  <c r="F111" i="9" s="1"/>
  <c r="D110" i="9"/>
  <c r="F110" i="9" s="1"/>
  <c r="D109" i="9"/>
  <c r="D108" i="9"/>
  <c r="D107" i="9"/>
  <c r="D106" i="9"/>
  <c r="D105" i="9"/>
  <c r="D104" i="9"/>
  <c r="D103" i="9"/>
  <c r="D102" i="9"/>
  <c r="F102" i="9" s="1"/>
  <c r="D101" i="9"/>
  <c r="D100" i="9"/>
  <c r="D99" i="9"/>
  <c r="F99" i="9" s="1"/>
  <c r="D98" i="9"/>
  <c r="F98" i="9" s="1"/>
  <c r="D97" i="9"/>
  <c r="D96" i="9"/>
  <c r="D95" i="9"/>
  <c r="F95" i="9" s="1"/>
  <c r="D94" i="9"/>
  <c r="F94" i="9" s="1"/>
  <c r="D93" i="9"/>
  <c r="D92" i="9"/>
  <c r="D91" i="9"/>
  <c r="D90" i="9"/>
  <c r="F90" i="9" s="1"/>
  <c r="D89" i="9"/>
  <c r="D88" i="9"/>
  <c r="F88" i="9" s="1"/>
  <c r="D87" i="9"/>
  <c r="F87" i="9" s="1"/>
  <c r="D86" i="9"/>
  <c r="F86" i="9" s="1"/>
  <c r="D85" i="9"/>
  <c r="F85" i="9" s="1"/>
  <c r="D84" i="9"/>
  <c r="F84" i="9" s="1"/>
  <c r="D83" i="9"/>
  <c r="F83" i="9" s="1"/>
  <c r="D82" i="9"/>
  <c r="F82" i="9" s="1"/>
  <c r="D81" i="9"/>
  <c r="D80" i="9"/>
  <c r="D79" i="9"/>
  <c r="D78" i="9"/>
  <c r="F78" i="9" s="1"/>
  <c r="D77" i="9"/>
  <c r="D76" i="9"/>
  <c r="D75" i="9"/>
  <c r="F75" i="9" s="1"/>
  <c r="D74" i="9"/>
  <c r="F74" i="9" s="1"/>
  <c r="D73" i="9"/>
  <c r="F73" i="9" s="1"/>
  <c r="D72" i="9"/>
  <c r="F72" i="9" s="1"/>
  <c r="D71" i="9"/>
  <c r="F71" i="9" s="1"/>
  <c r="D70" i="9"/>
  <c r="F70" i="9" s="1"/>
  <c r="D69" i="9"/>
  <c r="D68" i="9"/>
  <c r="D67" i="9"/>
  <c r="D66" i="9"/>
  <c r="F66" i="9" s="1"/>
  <c r="D65" i="9"/>
  <c r="D64" i="9"/>
  <c r="D63" i="9"/>
  <c r="D62" i="9"/>
  <c r="F62" i="9" s="1"/>
  <c r="D61" i="9"/>
  <c r="D60" i="9"/>
  <c r="D59" i="9"/>
  <c r="D58" i="9"/>
  <c r="D57" i="9"/>
  <c r="D56" i="9"/>
  <c r="D55" i="9"/>
  <c r="F55" i="9" s="1"/>
  <c r="D54" i="9"/>
  <c r="F54" i="9" s="1"/>
  <c r="D53" i="9"/>
  <c r="D52" i="9"/>
  <c r="D51" i="9"/>
  <c r="D50" i="9"/>
  <c r="F50" i="9" s="1"/>
  <c r="D49" i="9"/>
  <c r="F49" i="9" s="1"/>
  <c r="D48" i="9"/>
  <c r="F48" i="9" s="1"/>
  <c r="D47" i="9"/>
  <c r="D46" i="9"/>
  <c r="F46" i="9" s="1"/>
  <c r="D45" i="9"/>
  <c r="F45" i="9" s="1"/>
  <c r="D44" i="9"/>
  <c r="D43" i="9"/>
  <c r="D42" i="9"/>
  <c r="F42" i="9" s="1"/>
  <c r="D41" i="9"/>
  <c r="F41" i="9" s="1"/>
  <c r="D40" i="9"/>
  <c r="F40" i="9" s="1"/>
  <c r="D39" i="9"/>
  <c r="F39" i="9" s="1"/>
  <c r="D38" i="9"/>
  <c r="F38" i="9" s="1"/>
  <c r="D37" i="9"/>
  <c r="D36" i="9"/>
  <c r="D35" i="9"/>
  <c r="D34" i="9"/>
  <c r="D33" i="9"/>
  <c r="D32" i="9"/>
  <c r="D31" i="9"/>
  <c r="F31" i="9" s="1"/>
  <c r="D30" i="9"/>
  <c r="F30" i="9" s="1"/>
  <c r="D29" i="9"/>
  <c r="F29" i="9" s="1"/>
  <c r="D28" i="9"/>
  <c r="D27" i="9"/>
  <c r="F27" i="9" s="1"/>
  <c r="D26" i="9"/>
  <c r="F26" i="9" s="1"/>
  <c r="D25" i="9"/>
  <c r="D24" i="9"/>
  <c r="D23" i="9"/>
  <c r="D22" i="9"/>
  <c r="D21" i="9"/>
  <c r="D20" i="9"/>
  <c r="D19" i="9"/>
  <c r="D18" i="9"/>
  <c r="F18" i="9" s="1"/>
  <c r="D17" i="9"/>
  <c r="D16" i="9"/>
  <c r="D15" i="9"/>
  <c r="F15" i="9" s="1"/>
  <c r="D14" i="9"/>
  <c r="F14" i="9" s="1"/>
  <c r="D13" i="9"/>
  <c r="F13" i="9" s="1"/>
  <c r="D12" i="9"/>
  <c r="D11" i="9"/>
  <c r="F11" i="9" s="1"/>
  <c r="D10" i="9"/>
  <c r="F10" i="9" s="1"/>
  <c r="D9" i="9"/>
  <c r="D8" i="9"/>
  <c r="D7" i="9"/>
  <c r="D6" i="9"/>
  <c r="F6" i="9" s="1"/>
  <c r="D5" i="9"/>
  <c r="D4" i="9"/>
  <c r="F170" i="9"/>
  <c r="F169" i="9"/>
  <c r="F166" i="9"/>
  <c r="F153" i="9"/>
  <c r="F152" i="9"/>
  <c r="F124" i="9"/>
  <c r="F114" i="9"/>
  <c r="F113" i="9"/>
  <c r="F97" i="9"/>
  <c r="F96" i="9"/>
  <c r="F69" i="9"/>
  <c r="F68" i="9"/>
  <c r="F67" i="9"/>
  <c r="F61" i="9"/>
  <c r="F57" i="9"/>
  <c r="F56" i="9"/>
  <c r="F53" i="9"/>
  <c r="F37" i="9"/>
  <c r="F33" i="9"/>
  <c r="F177" i="9"/>
  <c r="F176" i="9"/>
  <c r="F175" i="9"/>
  <c r="F174" i="9"/>
  <c r="F173" i="9"/>
  <c r="F172" i="9"/>
  <c r="F171" i="9"/>
  <c r="F164" i="9"/>
  <c r="F161" i="9"/>
  <c r="F160" i="9"/>
  <c r="F159" i="9"/>
  <c r="F157" i="9"/>
  <c r="F156" i="9"/>
  <c r="F149" i="9"/>
  <c r="F148" i="9"/>
  <c r="F147" i="9"/>
  <c r="F145" i="9"/>
  <c r="F144" i="9"/>
  <c r="F143" i="9"/>
  <c r="F140" i="9"/>
  <c r="F137" i="9"/>
  <c r="F136" i="9"/>
  <c r="F135" i="9"/>
  <c r="F134" i="9"/>
  <c r="F133" i="9"/>
  <c r="F132" i="9"/>
  <c r="F128" i="9"/>
  <c r="F121" i="9"/>
  <c r="F120" i="9"/>
  <c r="F119" i="9"/>
  <c r="F118" i="9"/>
  <c r="F117" i="9"/>
  <c r="F116" i="9"/>
  <c r="F115" i="9"/>
  <c r="F112" i="9"/>
  <c r="F109" i="9"/>
  <c r="F108" i="9"/>
  <c r="F107" i="9"/>
  <c r="F106" i="9"/>
  <c r="F105" i="9"/>
  <c r="F104" i="9"/>
  <c r="F103" i="9"/>
  <c r="F101" i="9"/>
  <c r="F100" i="9"/>
  <c r="F93" i="9"/>
  <c r="F92" i="9"/>
  <c r="F91" i="9"/>
  <c r="F89" i="9"/>
  <c r="F81" i="9"/>
  <c r="F80" i="9"/>
  <c r="F79" i="9"/>
  <c r="F77" i="9"/>
  <c r="F76" i="9"/>
  <c r="F65" i="9"/>
  <c r="F64" i="9"/>
  <c r="F63" i="9"/>
  <c r="F60" i="9"/>
  <c r="F59" i="9"/>
  <c r="F58" i="9"/>
  <c r="F52" i="9"/>
  <c r="F51" i="9"/>
  <c r="F47" i="9"/>
  <c r="F44" i="9"/>
  <c r="F43" i="9"/>
  <c r="F36" i="9"/>
  <c r="F35" i="9"/>
  <c r="F34" i="9"/>
  <c r="F32" i="9"/>
  <c r="F28" i="9"/>
  <c r="F25" i="9"/>
  <c r="F24" i="9"/>
  <c r="F23" i="9"/>
  <c r="F22" i="9"/>
  <c r="F21" i="9"/>
  <c r="F20" i="9"/>
  <c r="F19" i="9"/>
  <c r="F17" i="9"/>
  <c r="F16" i="9"/>
  <c r="F12" i="9"/>
  <c r="F9" i="9"/>
  <c r="F8" i="9"/>
  <c r="F7" i="9"/>
  <c r="F5" i="9"/>
  <c r="F4" i="9"/>
  <c r="E177" i="30"/>
  <c r="E175" i="30"/>
  <c r="E174" i="30"/>
  <c r="E173" i="30"/>
  <c r="E164" i="30"/>
  <c r="E162" i="30"/>
  <c r="E159" i="30"/>
  <c r="E158" i="30"/>
  <c r="E157" i="30"/>
  <c r="E154" i="30"/>
  <c r="E150" i="30"/>
  <c r="E149" i="30"/>
  <c r="E147" i="30"/>
  <c r="E146" i="30"/>
  <c r="E145" i="30"/>
  <c r="E136" i="30"/>
  <c r="E134" i="30"/>
  <c r="E132" i="30"/>
  <c r="E131" i="30"/>
  <c r="E130" i="30"/>
  <c r="E129" i="30"/>
  <c r="E128" i="30"/>
  <c r="E127" i="30"/>
  <c r="E126" i="30"/>
  <c r="E125" i="30"/>
  <c r="E124" i="30"/>
  <c r="E123" i="30"/>
  <c r="E122" i="30"/>
  <c r="E121" i="30"/>
  <c r="E120" i="30"/>
  <c r="E119" i="30"/>
  <c r="E118" i="30"/>
  <c r="E117" i="30"/>
  <c r="E116" i="30"/>
  <c r="E115" i="30"/>
  <c r="E114" i="30"/>
  <c r="E113" i="30"/>
  <c r="E112" i="30"/>
  <c r="E111" i="30"/>
  <c r="E110" i="30"/>
  <c r="E109" i="30"/>
  <c r="E108" i="30"/>
  <c r="E107" i="30"/>
  <c r="E106" i="30"/>
  <c r="E105" i="30"/>
  <c r="E104" i="30"/>
  <c r="E103" i="30"/>
  <c r="E102" i="30"/>
  <c r="E101" i="30"/>
  <c r="E100" i="30"/>
  <c r="E99" i="30"/>
  <c r="E98" i="30"/>
  <c r="E97" i="30"/>
  <c r="E96" i="30"/>
  <c r="E95" i="30"/>
  <c r="E94" i="30"/>
  <c r="E93" i="30"/>
  <c r="E92" i="30"/>
  <c r="E91" i="30"/>
  <c r="E90" i="30"/>
  <c r="E89" i="30"/>
  <c r="E88" i="30"/>
  <c r="E87" i="30"/>
  <c r="E86" i="30"/>
  <c r="E85" i="30"/>
  <c r="E84" i="30"/>
  <c r="E83" i="30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E63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E50" i="30"/>
  <c r="E49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E9" i="30"/>
  <c r="E8" i="30"/>
  <c r="E7" i="30"/>
  <c r="E6" i="30"/>
  <c r="E5" i="30"/>
  <c r="E4" i="30"/>
  <c r="D177" i="30"/>
  <c r="D176" i="30"/>
  <c r="E176" i="30" s="1"/>
  <c r="D175" i="30"/>
  <c r="D174" i="30"/>
  <c r="D173" i="30"/>
  <c r="D172" i="30"/>
  <c r="E172" i="30" s="1"/>
  <c r="D171" i="30"/>
  <c r="E171" i="30" s="1"/>
  <c r="D200" i="30"/>
  <c r="E200" i="30" s="1"/>
  <c r="D169" i="30"/>
  <c r="E169" i="30" s="1"/>
  <c r="D168" i="30"/>
  <c r="E168" i="30" s="1"/>
  <c r="D167" i="30"/>
  <c r="E167" i="30" s="1"/>
  <c r="D166" i="30"/>
  <c r="E166" i="30" s="1"/>
  <c r="D165" i="30"/>
  <c r="E165" i="30" s="1"/>
  <c r="D164" i="30"/>
  <c r="D163" i="30"/>
  <c r="E163" i="30" s="1"/>
  <c r="D162" i="30"/>
  <c r="D161" i="30"/>
  <c r="E161" i="30" s="1"/>
  <c r="D160" i="30"/>
  <c r="E160" i="30" s="1"/>
  <c r="D159" i="30"/>
  <c r="D158" i="30"/>
  <c r="D157" i="30"/>
  <c r="D156" i="30"/>
  <c r="E156" i="30" s="1"/>
  <c r="D155" i="30"/>
  <c r="E155" i="30" s="1"/>
  <c r="D154" i="30"/>
  <c r="D153" i="30"/>
  <c r="E153" i="30" s="1"/>
  <c r="D152" i="30"/>
  <c r="E152" i="30" s="1"/>
  <c r="D151" i="30"/>
  <c r="E151" i="30" s="1"/>
  <c r="D150" i="30"/>
  <c r="D149" i="30"/>
  <c r="D148" i="30"/>
  <c r="E148" i="30" s="1"/>
  <c r="D147" i="30"/>
  <c r="D146" i="30"/>
  <c r="D145" i="30"/>
  <c r="D144" i="30"/>
  <c r="E144" i="30" s="1"/>
  <c r="D143" i="30"/>
  <c r="E143" i="30" s="1"/>
  <c r="D142" i="30"/>
  <c r="E142" i="30" s="1"/>
  <c r="D141" i="30"/>
  <c r="E141" i="30" s="1"/>
  <c r="D140" i="30"/>
  <c r="E140" i="30" s="1"/>
  <c r="D139" i="30"/>
  <c r="E139" i="30" s="1"/>
  <c r="D138" i="30"/>
  <c r="E138" i="30" s="1"/>
  <c r="D137" i="30"/>
  <c r="E137" i="30" s="1"/>
  <c r="D136" i="30"/>
  <c r="D135" i="30"/>
  <c r="E135" i="30" s="1"/>
  <c r="D134" i="30"/>
  <c r="D133" i="30"/>
  <c r="E133" i="30" s="1"/>
  <c r="D132" i="30"/>
  <c r="D131" i="30"/>
  <c r="D130" i="30"/>
  <c r="D129" i="30"/>
  <c r="D128" i="30"/>
  <c r="D127" i="30"/>
  <c r="D126" i="30"/>
  <c r="D125" i="30"/>
  <c r="D124" i="30"/>
  <c r="D123" i="30"/>
  <c r="D122" i="30"/>
  <c r="D121" i="30"/>
  <c r="D120" i="30"/>
  <c r="D119" i="30"/>
  <c r="D118" i="30"/>
  <c r="D117" i="30"/>
  <c r="D116" i="30"/>
  <c r="D115" i="30"/>
  <c r="D114" i="30"/>
  <c r="D113" i="30"/>
  <c r="D112" i="30"/>
  <c r="D111" i="30"/>
  <c r="D110" i="30"/>
  <c r="D109" i="30"/>
  <c r="D108" i="30"/>
  <c r="D107" i="30"/>
  <c r="D106" i="30"/>
  <c r="D105" i="30"/>
  <c r="D104" i="30"/>
  <c r="D103" i="30"/>
  <c r="D102" i="30"/>
  <c r="D101" i="30"/>
  <c r="D100" i="30"/>
  <c r="D99" i="30"/>
  <c r="D98" i="30"/>
  <c r="D97" i="30"/>
  <c r="D96" i="30"/>
  <c r="D95" i="30"/>
  <c r="D94" i="30"/>
  <c r="D93" i="30"/>
  <c r="D92" i="30"/>
  <c r="D91" i="30"/>
  <c r="D90" i="30"/>
  <c r="D89" i="30"/>
  <c r="D88" i="30"/>
  <c r="D87" i="30"/>
  <c r="D86" i="30"/>
  <c r="D85" i="30"/>
  <c r="D84" i="30"/>
  <c r="D83" i="30"/>
  <c r="D82" i="30"/>
  <c r="D81" i="30"/>
  <c r="D80" i="30"/>
  <c r="D79" i="30"/>
  <c r="D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65" i="30"/>
  <c r="D64" i="30"/>
  <c r="D63" i="30"/>
  <c r="D62" i="30"/>
  <c r="D61" i="30"/>
  <c r="D60" i="30"/>
  <c r="D59" i="30"/>
  <c r="D58" i="30"/>
  <c r="D57" i="30"/>
  <c r="D56" i="30"/>
  <c r="D55" i="30"/>
  <c r="D54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G177" i="28"/>
  <c r="G176" i="28"/>
  <c r="G174" i="28"/>
  <c r="G173" i="28"/>
  <c r="G172" i="28"/>
  <c r="G171" i="28"/>
  <c r="G170" i="28"/>
  <c r="G169" i="28"/>
  <c r="G168" i="28"/>
  <c r="G167" i="28"/>
  <c r="G166" i="28"/>
  <c r="G165" i="28"/>
  <c r="G164" i="28"/>
  <c r="G163" i="28"/>
  <c r="G162" i="28"/>
  <c r="G161" i="28"/>
  <c r="G160" i="28"/>
  <c r="G159" i="28"/>
  <c r="G158" i="28"/>
  <c r="G157" i="28"/>
  <c r="G156" i="28"/>
  <c r="G155" i="28"/>
  <c r="G154" i="28"/>
  <c r="G153" i="28"/>
  <c r="G152" i="28"/>
  <c r="G151" i="28"/>
  <c r="G150" i="28"/>
  <c r="G149" i="28"/>
  <c r="G148" i="28"/>
  <c r="G147" i="28"/>
  <c r="G146" i="28"/>
  <c r="G145" i="28"/>
  <c r="G144" i="28"/>
  <c r="G143" i="28"/>
  <c r="G142" i="28"/>
  <c r="G141" i="28"/>
  <c r="G140" i="28"/>
  <c r="G139" i="28"/>
  <c r="G138" i="28"/>
  <c r="G137" i="28"/>
  <c r="G136" i="28"/>
  <c r="G135" i="28"/>
  <c r="G134" i="28"/>
  <c r="G133" i="28"/>
  <c r="G132" i="28"/>
  <c r="G131" i="28"/>
  <c r="G130" i="28"/>
  <c r="G129" i="28"/>
  <c r="G128" i="28"/>
  <c r="G127" i="28"/>
  <c r="G126" i="28"/>
  <c r="G125" i="28"/>
  <c r="G124" i="28"/>
  <c r="G123" i="28"/>
  <c r="G122" i="28"/>
  <c r="G121" i="28"/>
  <c r="G120" i="28"/>
  <c r="G119" i="28"/>
  <c r="G118" i="28"/>
  <c r="G117" i="28"/>
  <c r="G116" i="28"/>
  <c r="G115" i="28"/>
  <c r="G114" i="28"/>
  <c r="G113" i="28"/>
  <c r="G112" i="28"/>
  <c r="G111" i="28"/>
  <c r="G110" i="28"/>
  <c r="G109" i="28"/>
  <c r="G108" i="28"/>
  <c r="G107" i="28"/>
  <c r="G106" i="28"/>
  <c r="G105" i="28"/>
  <c r="G104" i="28"/>
  <c r="G103" i="28"/>
  <c r="G102" i="28"/>
  <c r="G101" i="28"/>
  <c r="G100" i="28"/>
  <c r="G99" i="28"/>
  <c r="G98" i="28"/>
  <c r="G97" i="28"/>
  <c r="G96" i="28"/>
  <c r="G95" i="28"/>
  <c r="G94" i="28"/>
  <c r="G93" i="28"/>
  <c r="G92" i="28"/>
  <c r="G91" i="28"/>
  <c r="G90" i="28"/>
  <c r="G89" i="28"/>
  <c r="G88" i="28"/>
  <c r="G87" i="28"/>
  <c r="G86" i="28"/>
  <c r="G85" i="28"/>
  <c r="G84" i="28"/>
  <c r="G83" i="28"/>
  <c r="G82" i="28"/>
  <c r="G81" i="28"/>
  <c r="G80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4" i="28"/>
  <c r="G175" i="28"/>
  <c r="F175" i="28"/>
  <c r="E182" i="28"/>
  <c r="F169" i="28" s="1"/>
  <c r="F174" i="28"/>
  <c r="F177" i="28"/>
  <c r="F176" i="28"/>
  <c r="F173" i="28"/>
  <c r="F172" i="28"/>
  <c r="F171" i="28"/>
  <c r="F170" i="28"/>
  <c r="F168" i="28"/>
  <c r="F165" i="28"/>
  <c r="F164" i="28"/>
  <c r="F163" i="28"/>
  <c r="F162" i="28"/>
  <c r="F161" i="28"/>
  <c r="F159" i="28"/>
  <c r="F158" i="28"/>
  <c r="F157" i="28"/>
  <c r="F156" i="28"/>
  <c r="F154" i="28"/>
  <c r="F153" i="28"/>
  <c r="F152" i="28"/>
  <c r="F151" i="28"/>
  <c r="F150" i="28"/>
  <c r="F149" i="28"/>
  <c r="F148" i="28"/>
  <c r="F147" i="28"/>
  <c r="F146" i="28"/>
  <c r="F145" i="28"/>
  <c r="F144" i="28"/>
  <c r="F143" i="28"/>
  <c r="F142" i="28"/>
  <c r="F140" i="28"/>
  <c r="F137" i="28"/>
  <c r="F136" i="28"/>
  <c r="F135" i="28"/>
  <c r="F134" i="28"/>
  <c r="F133" i="28"/>
  <c r="F131" i="28"/>
  <c r="F130" i="28"/>
  <c r="F129" i="28"/>
  <c r="F128" i="28"/>
  <c r="F126" i="28"/>
  <c r="F125" i="28"/>
  <c r="F124" i="28"/>
  <c r="F123" i="28"/>
  <c r="F122" i="28"/>
  <c r="F121" i="28"/>
  <c r="F120" i="28"/>
  <c r="F119" i="28"/>
  <c r="F118" i="28"/>
  <c r="F117" i="28"/>
  <c r="F116" i="28"/>
  <c r="F115" i="28"/>
  <c r="F114" i="28"/>
  <c r="F112" i="28"/>
  <c r="F109" i="28"/>
  <c r="F108" i="28"/>
  <c r="F107" i="28"/>
  <c r="F106" i="28"/>
  <c r="F105" i="28"/>
  <c r="F103" i="28"/>
  <c r="F102" i="28"/>
  <c r="F101" i="28"/>
  <c r="F100" i="28"/>
  <c r="F98" i="28"/>
  <c r="F97" i="28"/>
  <c r="F96" i="28"/>
  <c r="F95" i="28"/>
  <c r="F94" i="28"/>
  <c r="F93" i="28"/>
  <c r="F92" i="28"/>
  <c r="F91" i="28"/>
  <c r="F90" i="28"/>
  <c r="F89" i="28"/>
  <c r="F88" i="28"/>
  <c r="F87" i="28"/>
  <c r="F86" i="28"/>
  <c r="F84" i="28"/>
  <c r="F81" i="28"/>
  <c r="F80" i="28"/>
  <c r="F79" i="28"/>
  <c r="F78" i="28"/>
  <c r="F77" i="28"/>
  <c r="F75" i="28"/>
  <c r="F74" i="28"/>
  <c r="F73" i="28"/>
  <c r="F72" i="28"/>
  <c r="F70" i="28"/>
  <c r="F69" i="28"/>
  <c r="F68" i="28"/>
  <c r="F67" i="28"/>
  <c r="F66" i="28"/>
  <c r="F65" i="28"/>
  <c r="F64" i="28"/>
  <c r="F63" i="28"/>
  <c r="F62" i="28"/>
  <c r="F61" i="28"/>
  <c r="F60" i="28"/>
  <c r="F59" i="28"/>
  <c r="F58" i="28"/>
  <c r="F56" i="28"/>
  <c r="F53" i="28"/>
  <c r="F52" i="28"/>
  <c r="F51" i="28"/>
  <c r="F50" i="28"/>
  <c r="F49" i="28"/>
  <c r="F47" i="28"/>
  <c r="F46" i="28"/>
  <c r="F45" i="28"/>
  <c r="F44" i="28"/>
  <c r="F42" i="28"/>
  <c r="F41" i="28"/>
  <c r="F40" i="28"/>
  <c r="F39" i="28"/>
  <c r="F38" i="28"/>
  <c r="F37" i="28"/>
  <c r="F36" i="28"/>
  <c r="F35" i="28"/>
  <c r="F34" i="28"/>
  <c r="F33" i="28"/>
  <c r="F32" i="28"/>
  <c r="F31" i="28"/>
  <c r="F30" i="28"/>
  <c r="F28" i="28"/>
  <c r="F25" i="28"/>
  <c r="F24" i="28"/>
  <c r="F23" i="28"/>
  <c r="F22" i="28"/>
  <c r="F21" i="28"/>
  <c r="F19" i="28"/>
  <c r="F18" i="28"/>
  <c r="F17" i="28"/>
  <c r="F16" i="28"/>
  <c r="F14" i="28"/>
  <c r="F13" i="28"/>
  <c r="F12" i="28"/>
  <c r="F11" i="28"/>
  <c r="F9" i="28"/>
  <c r="F8" i="28"/>
  <c r="F7" i="28"/>
  <c r="F6" i="28"/>
  <c r="F5" i="28"/>
  <c r="F4" i="28"/>
  <c r="F10" i="28"/>
  <c r="I5" i="32"/>
  <c r="E4" i="28"/>
  <c r="E177" i="28"/>
  <c r="E176" i="28"/>
  <c r="E175" i="28"/>
  <c r="E174" i="28"/>
  <c r="E173" i="28"/>
  <c r="E172" i="28"/>
  <c r="E171" i="28"/>
  <c r="E170" i="28"/>
  <c r="E169" i="28"/>
  <c r="E168" i="28"/>
  <c r="E167" i="28"/>
  <c r="E166" i="28"/>
  <c r="E165" i="28"/>
  <c r="E164" i="28"/>
  <c r="E163" i="28"/>
  <c r="E162" i="28"/>
  <c r="E161" i="28"/>
  <c r="E160" i="28"/>
  <c r="E159" i="28"/>
  <c r="E158" i="28"/>
  <c r="E157" i="28"/>
  <c r="E156" i="28"/>
  <c r="E155" i="28"/>
  <c r="E154" i="28"/>
  <c r="E153" i="28"/>
  <c r="E152" i="28"/>
  <c r="E151" i="28"/>
  <c r="E150" i="28"/>
  <c r="E149" i="28"/>
  <c r="E148" i="28"/>
  <c r="E147" i="28"/>
  <c r="E146" i="28"/>
  <c r="E145" i="28"/>
  <c r="E144" i="28"/>
  <c r="E143" i="28"/>
  <c r="E142" i="28"/>
  <c r="E141" i="28"/>
  <c r="E140" i="28"/>
  <c r="E139" i="28"/>
  <c r="E138" i="28"/>
  <c r="E137" i="28"/>
  <c r="E136" i="28"/>
  <c r="E135" i="28"/>
  <c r="E134" i="28"/>
  <c r="E133" i="28"/>
  <c r="E132" i="28"/>
  <c r="E131" i="28"/>
  <c r="E130" i="28"/>
  <c r="E129" i="28"/>
  <c r="E128" i="28"/>
  <c r="E127" i="28"/>
  <c r="E126" i="28"/>
  <c r="E125" i="28"/>
  <c r="E124" i="28"/>
  <c r="E123" i="28"/>
  <c r="E122" i="28"/>
  <c r="E121" i="28"/>
  <c r="E120" i="28"/>
  <c r="E119" i="28"/>
  <c r="E118" i="28"/>
  <c r="E117" i="28"/>
  <c r="E116" i="28"/>
  <c r="E115" i="28"/>
  <c r="E114" i="28"/>
  <c r="E113" i="28"/>
  <c r="E112" i="28"/>
  <c r="E111" i="28"/>
  <c r="E110" i="28"/>
  <c r="E109" i="28"/>
  <c r="E108" i="28"/>
  <c r="E107" i="28"/>
  <c r="E106" i="28"/>
  <c r="E105" i="28"/>
  <c r="E104" i="28"/>
  <c r="E103" i="28"/>
  <c r="E102" i="28"/>
  <c r="E101" i="28"/>
  <c r="E100" i="28"/>
  <c r="E99" i="28"/>
  <c r="E98" i="28"/>
  <c r="E97" i="28"/>
  <c r="E96" i="28"/>
  <c r="E95" i="28"/>
  <c r="E94" i="28"/>
  <c r="E93" i="28"/>
  <c r="E92" i="28"/>
  <c r="E91" i="28"/>
  <c r="E90" i="28"/>
  <c r="E89" i="28"/>
  <c r="E88" i="28"/>
  <c r="E87" i="28"/>
  <c r="E86" i="28"/>
  <c r="E85" i="28"/>
  <c r="E84" i="28"/>
  <c r="E83" i="28"/>
  <c r="E82" i="28"/>
  <c r="E81" i="28"/>
  <c r="E80" i="28"/>
  <c r="E79" i="28"/>
  <c r="E78" i="28"/>
  <c r="E77" i="28"/>
  <c r="E76" i="28"/>
  <c r="E75" i="28"/>
  <c r="E74" i="28"/>
  <c r="E73" i="28"/>
  <c r="E72" i="28"/>
  <c r="E71" i="28"/>
  <c r="E70" i="28"/>
  <c r="E69" i="28"/>
  <c r="E68" i="28"/>
  <c r="E67" i="28"/>
  <c r="E66" i="28"/>
  <c r="E65" i="28"/>
  <c r="E64" i="28"/>
  <c r="E63" i="28"/>
  <c r="E62" i="28"/>
  <c r="E61" i="28"/>
  <c r="E60" i="28"/>
  <c r="E59" i="28"/>
  <c r="E58" i="28"/>
  <c r="E57" i="28"/>
  <c r="E56" i="28"/>
  <c r="E55" i="28"/>
  <c r="E54" i="28"/>
  <c r="E53" i="28"/>
  <c r="E52" i="28"/>
  <c r="E51" i="28"/>
  <c r="E50" i="28"/>
  <c r="E49" i="28"/>
  <c r="E48" i="28"/>
  <c r="E47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D39" i="28"/>
  <c r="D136" i="28"/>
  <c r="D116" i="28"/>
  <c r="D113" i="28"/>
  <c r="D40" i="28"/>
  <c r="D38" i="28"/>
  <c r="D37" i="28"/>
  <c r="D177" i="28"/>
  <c r="D176" i="28"/>
  <c r="D175" i="28"/>
  <c r="D174" i="28"/>
  <c r="D173" i="28"/>
  <c r="D172" i="28"/>
  <c r="D171" i="28"/>
  <c r="D170" i="28"/>
  <c r="D168" i="28"/>
  <c r="D167" i="28"/>
  <c r="D166" i="28"/>
  <c r="D165" i="28"/>
  <c r="D164" i="28"/>
  <c r="D163" i="28"/>
  <c r="D162" i="28"/>
  <c r="D161" i="28"/>
  <c r="D160" i="28"/>
  <c r="D159" i="28"/>
  <c r="D158" i="28"/>
  <c r="D169" i="28"/>
  <c r="D157" i="28"/>
  <c r="D156" i="28"/>
  <c r="D155" i="28"/>
  <c r="D154" i="28"/>
  <c r="D153" i="28"/>
  <c r="D152" i="28"/>
  <c r="D151" i="28"/>
  <c r="D150" i="28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5" i="28"/>
  <c r="D114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135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7" i="28"/>
  <c r="D46" i="28"/>
  <c r="D45" i="28"/>
  <c r="D44" i="28"/>
  <c r="D43" i="28"/>
  <c r="D42" i="28"/>
  <c r="D41" i="28"/>
  <c r="D49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E192" i="32"/>
  <c r="P42" i="2" s="1"/>
  <c r="E193" i="32"/>
  <c r="D193" i="32"/>
  <c r="D176" i="32"/>
  <c r="E176" i="32" s="1"/>
  <c r="D175" i="32"/>
  <c r="D174" i="32"/>
  <c r="D173" i="32"/>
  <c r="E173" i="32" s="1"/>
  <c r="D172" i="32"/>
  <c r="E172" i="32" s="1"/>
  <c r="D171" i="32"/>
  <c r="E171" i="32" s="1"/>
  <c r="D192" i="32"/>
  <c r="D169" i="32"/>
  <c r="E169" i="32" s="1"/>
  <c r="D168" i="32"/>
  <c r="E168" i="32" s="1"/>
  <c r="D167" i="32"/>
  <c r="E167" i="32" s="1"/>
  <c r="D166" i="32"/>
  <c r="E166" i="32" s="1"/>
  <c r="D165" i="32"/>
  <c r="D164" i="32"/>
  <c r="D163" i="32"/>
  <c r="E163" i="32" s="1"/>
  <c r="D162" i="32"/>
  <c r="E162" i="32" s="1"/>
  <c r="D161" i="32"/>
  <c r="E161" i="32" s="1"/>
  <c r="D160" i="32"/>
  <c r="E160" i="32" s="1"/>
  <c r="D159" i="32"/>
  <c r="E159" i="32" s="1"/>
  <c r="D158" i="32"/>
  <c r="E158" i="32" s="1"/>
  <c r="D157" i="32"/>
  <c r="E157" i="32" s="1"/>
  <c r="D156" i="32"/>
  <c r="E156" i="32" s="1"/>
  <c r="D155" i="32"/>
  <c r="D154" i="32"/>
  <c r="E154" i="32" s="1"/>
  <c r="D153" i="32"/>
  <c r="E153" i="32" s="1"/>
  <c r="D152" i="32"/>
  <c r="E152" i="32" s="1"/>
  <c r="D151" i="32"/>
  <c r="E151" i="32" s="1"/>
  <c r="D150" i="32"/>
  <c r="E150" i="32" s="1"/>
  <c r="D149" i="32"/>
  <c r="E149" i="32" s="1"/>
  <c r="D148" i="32"/>
  <c r="D147" i="32"/>
  <c r="D146" i="32"/>
  <c r="D145" i="32"/>
  <c r="D144" i="32"/>
  <c r="D143" i="32"/>
  <c r="D142" i="32"/>
  <c r="E142" i="32" s="1"/>
  <c r="D141" i="32"/>
  <c r="E141" i="32" s="1"/>
  <c r="D140" i="32"/>
  <c r="E140" i="32" s="1"/>
  <c r="D139" i="32"/>
  <c r="E139" i="32" s="1"/>
  <c r="D138" i="32"/>
  <c r="E138" i="32" s="1"/>
  <c r="D137" i="32"/>
  <c r="E137" i="32" s="1"/>
  <c r="D136" i="32"/>
  <c r="D135" i="32"/>
  <c r="E135" i="32" s="1"/>
  <c r="D134" i="32"/>
  <c r="E134" i="32" s="1"/>
  <c r="D133" i="32"/>
  <c r="E133" i="32" s="1"/>
  <c r="D132" i="32"/>
  <c r="E132" i="32" s="1"/>
  <c r="D131" i="32"/>
  <c r="E131" i="32" s="1"/>
  <c r="D130" i="32"/>
  <c r="D129" i="32"/>
  <c r="E129" i="32" s="1"/>
  <c r="D128" i="32"/>
  <c r="E128" i="32" s="1"/>
  <c r="D127" i="32"/>
  <c r="E127" i="32" s="1"/>
  <c r="D126" i="32"/>
  <c r="E126" i="32" s="1"/>
  <c r="D125" i="32"/>
  <c r="E125" i="32" s="1"/>
  <c r="D124" i="32"/>
  <c r="E124" i="32" s="1"/>
  <c r="D123" i="32"/>
  <c r="E123" i="32" s="1"/>
  <c r="D122" i="32"/>
  <c r="E122" i="32" s="1"/>
  <c r="D121" i="32"/>
  <c r="E121" i="32" s="1"/>
  <c r="D120" i="32"/>
  <c r="E120" i="32" s="1"/>
  <c r="D119" i="32"/>
  <c r="D118" i="32"/>
  <c r="D117" i="32"/>
  <c r="E117" i="32" s="1"/>
  <c r="D116" i="32"/>
  <c r="E116" i="32" s="1"/>
  <c r="D115" i="32"/>
  <c r="E115" i="32" s="1"/>
  <c r="D114" i="32"/>
  <c r="D113" i="32"/>
  <c r="E113" i="32" s="1"/>
  <c r="D112" i="32"/>
  <c r="E112" i="32" s="1"/>
  <c r="D111" i="32"/>
  <c r="E111" i="32" s="1"/>
  <c r="D110" i="32"/>
  <c r="E110" i="32" s="1"/>
  <c r="D109" i="32"/>
  <c r="D108" i="32"/>
  <c r="D107" i="32"/>
  <c r="D106" i="32"/>
  <c r="E106" i="32" s="1"/>
  <c r="D105" i="32"/>
  <c r="E105" i="32" s="1"/>
  <c r="D104" i="32"/>
  <c r="D103" i="32"/>
  <c r="E103" i="32" s="1"/>
  <c r="D102" i="32"/>
  <c r="E102" i="32" s="1"/>
  <c r="D101" i="32"/>
  <c r="E101" i="32" s="1"/>
  <c r="D100" i="32"/>
  <c r="E100" i="32" s="1"/>
  <c r="D99" i="32"/>
  <c r="E99" i="32" s="1"/>
  <c r="D98" i="32"/>
  <c r="E98" i="32" s="1"/>
  <c r="D97" i="32"/>
  <c r="E97" i="32" s="1"/>
  <c r="D96" i="32"/>
  <c r="E96" i="32" s="1"/>
  <c r="D95" i="32"/>
  <c r="E95" i="32" s="1"/>
  <c r="D94" i="32"/>
  <c r="E94" i="32" s="1"/>
  <c r="D93" i="32"/>
  <c r="E93" i="32" s="1"/>
  <c r="D92" i="32"/>
  <c r="E92" i="32" s="1"/>
  <c r="D91" i="32"/>
  <c r="D90" i="32"/>
  <c r="D89" i="32"/>
  <c r="D88" i="32"/>
  <c r="E88" i="32" s="1"/>
  <c r="D87" i="32"/>
  <c r="E87" i="32" s="1"/>
  <c r="D86" i="32"/>
  <c r="D85" i="32"/>
  <c r="E85" i="32" s="1"/>
  <c r="D84" i="32"/>
  <c r="E84" i="32" s="1"/>
  <c r="D83" i="32"/>
  <c r="E83" i="32" s="1"/>
  <c r="D82" i="32"/>
  <c r="E82" i="32" s="1"/>
  <c r="D81" i="32"/>
  <c r="E81" i="32" s="1"/>
  <c r="D80" i="32"/>
  <c r="E80" i="32" s="1"/>
  <c r="D79" i="32"/>
  <c r="E79" i="32" s="1"/>
  <c r="D78" i="32"/>
  <c r="E78" i="32" s="1"/>
  <c r="D77" i="32"/>
  <c r="E77" i="32" s="1"/>
  <c r="D76" i="32"/>
  <c r="E76" i="32" s="1"/>
  <c r="D75" i="32"/>
  <c r="E75" i="32" s="1"/>
  <c r="D74" i="32"/>
  <c r="D73" i="32"/>
  <c r="E73" i="32" s="1"/>
  <c r="D72" i="32"/>
  <c r="E72" i="32" s="1"/>
  <c r="D71" i="32"/>
  <c r="E71" i="32" s="1"/>
  <c r="D70" i="32"/>
  <c r="E70" i="32" s="1"/>
  <c r="D69" i="32"/>
  <c r="E69" i="32" s="1"/>
  <c r="D68" i="32"/>
  <c r="E68" i="32" s="1"/>
  <c r="D67" i="32"/>
  <c r="E67" i="32" s="1"/>
  <c r="D66" i="32"/>
  <c r="E66" i="32" s="1"/>
  <c r="D65" i="32"/>
  <c r="E65" i="32" s="1"/>
  <c r="D64" i="32"/>
  <c r="E64" i="32" s="1"/>
  <c r="D63" i="32"/>
  <c r="D62" i="32"/>
  <c r="D61" i="32"/>
  <c r="D60" i="32"/>
  <c r="D59" i="32"/>
  <c r="D58" i="32"/>
  <c r="D57" i="32"/>
  <c r="E57" i="32" s="1"/>
  <c r="D56" i="32"/>
  <c r="E56" i="32" s="1"/>
  <c r="D55" i="32"/>
  <c r="E55" i="32" s="1"/>
  <c r="D54" i="32"/>
  <c r="E54" i="32" s="1"/>
  <c r="D53" i="32"/>
  <c r="D52" i="32"/>
  <c r="D51" i="32"/>
  <c r="D50" i="32"/>
  <c r="E50" i="32" s="1"/>
  <c r="D49" i="32"/>
  <c r="E49" i="32" s="1"/>
  <c r="D48" i="32"/>
  <c r="E48" i="32" s="1"/>
  <c r="D47" i="32"/>
  <c r="E47" i="32" s="1"/>
  <c r="D46" i="32"/>
  <c r="E46" i="32" s="1"/>
  <c r="D45" i="32"/>
  <c r="E45" i="32" s="1"/>
  <c r="D44" i="32"/>
  <c r="E44" i="32" s="1"/>
  <c r="D43" i="32"/>
  <c r="E43" i="32" s="1"/>
  <c r="D42" i="32"/>
  <c r="E42" i="32" s="1"/>
  <c r="D41" i="32"/>
  <c r="E41" i="32" s="1"/>
  <c r="D40" i="32"/>
  <c r="E40" i="32" s="1"/>
  <c r="D39" i="32"/>
  <c r="E39" i="32" s="1"/>
  <c r="D37" i="32"/>
  <c r="E37" i="32" s="1"/>
  <c r="D36" i="32"/>
  <c r="E36" i="32" s="1"/>
  <c r="D35" i="32"/>
  <c r="D34" i="32"/>
  <c r="D33" i="32"/>
  <c r="E33" i="32" s="1"/>
  <c r="D32" i="32"/>
  <c r="E32" i="32" s="1"/>
  <c r="D31" i="32"/>
  <c r="E31" i="32" s="1"/>
  <c r="D30" i="32"/>
  <c r="D29" i="32"/>
  <c r="E29" i="32" s="1"/>
  <c r="D28" i="32"/>
  <c r="E28" i="32" s="1"/>
  <c r="D27" i="32"/>
  <c r="E27" i="32" s="1"/>
  <c r="D26" i="32"/>
  <c r="E26" i="32" s="1"/>
  <c r="D25" i="32"/>
  <c r="D24" i="32"/>
  <c r="D23" i="32"/>
  <c r="D22" i="32"/>
  <c r="E22" i="32" s="1"/>
  <c r="D21" i="32"/>
  <c r="E21" i="32" s="1"/>
  <c r="D20" i="32"/>
  <c r="E20" i="32" s="1"/>
  <c r="D19" i="32"/>
  <c r="E19" i="32" s="1"/>
  <c r="D18" i="32"/>
  <c r="E18" i="32" s="1"/>
  <c r="D17" i="32"/>
  <c r="E17" i="32" s="1"/>
  <c r="D16" i="32"/>
  <c r="E16" i="32" s="1"/>
  <c r="D15" i="32"/>
  <c r="E15" i="32" s="1"/>
  <c r="D14" i="32"/>
  <c r="E14" i="32" s="1"/>
  <c r="D13" i="32"/>
  <c r="E13" i="32" s="1"/>
  <c r="D12" i="32"/>
  <c r="E12" i="32" s="1"/>
  <c r="D11" i="32"/>
  <c r="E11" i="32" s="1"/>
  <c r="D10" i="32"/>
  <c r="E10" i="32" s="1"/>
  <c r="D9" i="32"/>
  <c r="E9" i="32" s="1"/>
  <c r="D8" i="32"/>
  <c r="D7" i="32"/>
  <c r="E7" i="32" s="1"/>
  <c r="D6" i="32"/>
  <c r="E6" i="32" s="1"/>
  <c r="D5" i="32"/>
  <c r="E5" i="32" s="1"/>
  <c r="D4" i="32"/>
  <c r="E4" i="32" s="1"/>
  <c r="D177" i="32"/>
  <c r="E175" i="32"/>
  <c r="E174" i="32"/>
  <c r="E165" i="32"/>
  <c r="E164" i="32"/>
  <c r="E155" i="32"/>
  <c r="E148" i="32"/>
  <c r="E147" i="32"/>
  <c r="E146" i="32"/>
  <c r="E145" i="32"/>
  <c r="E144" i="32"/>
  <c r="E143" i="32"/>
  <c r="E136" i="32"/>
  <c r="E130" i="32"/>
  <c r="E119" i="32"/>
  <c r="E118" i="32"/>
  <c r="E114" i="32"/>
  <c r="E109" i="32"/>
  <c r="E108" i="32"/>
  <c r="E107" i="32"/>
  <c r="E104" i="32"/>
  <c r="E91" i="32"/>
  <c r="E90" i="32"/>
  <c r="E89" i="32"/>
  <c r="E86" i="32"/>
  <c r="E74" i="32"/>
  <c r="E63" i="32"/>
  <c r="E62" i="32"/>
  <c r="E61" i="32"/>
  <c r="E60" i="32"/>
  <c r="E59" i="32"/>
  <c r="E58" i="32"/>
  <c r="E53" i="32"/>
  <c r="E52" i="32"/>
  <c r="E51" i="32"/>
  <c r="E35" i="32"/>
  <c r="E34" i="32"/>
  <c r="E30" i="32"/>
  <c r="E25" i="32"/>
  <c r="E24" i="32"/>
  <c r="E23" i="32"/>
  <c r="E8" i="32"/>
  <c r="H6" i="16"/>
  <c r="H5" i="16"/>
  <c r="G4" i="19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139" i="1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D21" i="7"/>
  <c r="F180" i="9" l="1"/>
  <c r="E182" i="30"/>
  <c r="F133" i="30" s="1"/>
  <c r="F169" i="30"/>
  <c r="F145" i="30"/>
  <c r="F142" i="30"/>
  <c r="F200" i="30"/>
  <c r="F146" i="30"/>
  <c r="F143" i="30"/>
  <c r="F171" i="30"/>
  <c r="F147" i="30"/>
  <c r="F144" i="30"/>
  <c r="F172" i="30"/>
  <c r="F15" i="28"/>
  <c r="F43" i="28"/>
  <c r="F71" i="28"/>
  <c r="F99" i="28"/>
  <c r="F127" i="28"/>
  <c r="F155" i="28"/>
  <c r="F20" i="28"/>
  <c r="F48" i="28"/>
  <c r="F76" i="28"/>
  <c r="F104" i="28"/>
  <c r="F132" i="28"/>
  <c r="F160" i="28"/>
  <c r="F26" i="28"/>
  <c r="F54" i="28"/>
  <c r="F82" i="28"/>
  <c r="F110" i="28"/>
  <c r="F138" i="28"/>
  <c r="F166" i="28"/>
  <c r="F27" i="28"/>
  <c r="F55" i="28"/>
  <c r="F83" i="28"/>
  <c r="F111" i="28"/>
  <c r="F139" i="28"/>
  <c r="F167" i="28"/>
  <c r="F29" i="28"/>
  <c r="F57" i="28"/>
  <c r="F85" i="28"/>
  <c r="F113" i="28"/>
  <c r="F141" i="28"/>
  <c r="E177" i="32"/>
  <c r="E166" i="14"/>
  <c r="E177" i="14"/>
  <c r="E176" i="14"/>
  <c r="E175" i="14"/>
  <c r="E174" i="14"/>
  <c r="E173" i="14"/>
  <c r="E172" i="14"/>
  <c r="E171" i="14"/>
  <c r="E170" i="14"/>
  <c r="E169" i="14"/>
  <c r="E168" i="14"/>
  <c r="E167" i="14"/>
  <c r="E165" i="14"/>
  <c r="E164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F4" i="14" s="1"/>
  <c r="F168" i="30" l="1"/>
  <c r="F165" i="30"/>
  <c r="F174" i="30"/>
  <c r="F139" i="30"/>
  <c r="F138" i="30"/>
  <c r="F159" i="30"/>
  <c r="F137" i="30"/>
  <c r="F141" i="30"/>
  <c r="F153" i="30"/>
  <c r="F158" i="30"/>
  <c r="F163" i="30"/>
  <c r="F177" i="30"/>
  <c r="F152" i="30"/>
  <c r="F151" i="30"/>
  <c r="F176" i="30"/>
  <c r="F135" i="30"/>
  <c r="F136" i="30"/>
  <c r="F175" i="30"/>
  <c r="F148" i="30"/>
  <c r="F161" i="30"/>
  <c r="F155" i="30"/>
  <c r="F134" i="30"/>
  <c r="F173" i="30"/>
  <c r="F164" i="30"/>
  <c r="F162" i="30"/>
  <c r="F157" i="30"/>
  <c r="F120" i="30"/>
  <c r="F92" i="30"/>
  <c r="F64" i="30"/>
  <c r="F36" i="30"/>
  <c r="F8" i="30"/>
  <c r="F118" i="30"/>
  <c r="F119" i="30"/>
  <c r="F91" i="30"/>
  <c r="F63" i="30"/>
  <c r="F35" i="30"/>
  <c r="F7" i="30"/>
  <c r="F90" i="30"/>
  <c r="F62" i="30"/>
  <c r="F34" i="30"/>
  <c r="F6" i="30"/>
  <c r="F117" i="30"/>
  <c r="F89" i="30"/>
  <c r="F61" i="30"/>
  <c r="F33" i="30"/>
  <c r="F5" i="30"/>
  <c r="F114" i="30"/>
  <c r="F116" i="30"/>
  <c r="F88" i="30"/>
  <c r="F60" i="30"/>
  <c r="F32" i="30"/>
  <c r="F4" i="30"/>
  <c r="F115" i="30"/>
  <c r="F87" i="30"/>
  <c r="F59" i="30"/>
  <c r="F31" i="30"/>
  <c r="F86" i="30"/>
  <c r="F58" i="30"/>
  <c r="F30" i="30"/>
  <c r="F113" i="30"/>
  <c r="F85" i="30"/>
  <c r="F57" i="30"/>
  <c r="F29" i="30"/>
  <c r="F112" i="30"/>
  <c r="F84" i="30"/>
  <c r="F56" i="30"/>
  <c r="F28" i="30"/>
  <c r="F111" i="30"/>
  <c r="F83" i="30"/>
  <c r="F55" i="30"/>
  <c r="F27" i="30"/>
  <c r="F110" i="30"/>
  <c r="F82" i="30"/>
  <c r="F54" i="30"/>
  <c r="F26" i="30"/>
  <c r="F109" i="30"/>
  <c r="F81" i="30"/>
  <c r="F53" i="30"/>
  <c r="F25" i="30"/>
  <c r="F108" i="30"/>
  <c r="F80" i="30"/>
  <c r="F52" i="30"/>
  <c r="F24" i="30"/>
  <c r="F107" i="30"/>
  <c r="F79" i="30"/>
  <c r="F51" i="30"/>
  <c r="F23" i="30"/>
  <c r="F106" i="30"/>
  <c r="F78" i="30"/>
  <c r="F50" i="30"/>
  <c r="F22" i="30"/>
  <c r="F105" i="30"/>
  <c r="F77" i="30"/>
  <c r="F49" i="30"/>
  <c r="F21" i="30"/>
  <c r="F132" i="30"/>
  <c r="F104" i="30"/>
  <c r="F76" i="30"/>
  <c r="F48" i="30"/>
  <c r="F20" i="30"/>
  <c r="F100" i="30"/>
  <c r="F131" i="30"/>
  <c r="F103" i="30"/>
  <c r="F75" i="30"/>
  <c r="F47" i="30"/>
  <c r="F19" i="30"/>
  <c r="F72" i="30"/>
  <c r="F130" i="30"/>
  <c r="F102" i="30"/>
  <c r="F74" i="30"/>
  <c r="F46" i="30"/>
  <c r="F18" i="30"/>
  <c r="F128" i="30"/>
  <c r="F129" i="30"/>
  <c r="F101" i="30"/>
  <c r="F73" i="30"/>
  <c r="F45" i="30"/>
  <c r="F17" i="30"/>
  <c r="F44" i="30"/>
  <c r="F16" i="30"/>
  <c r="F127" i="30"/>
  <c r="F99" i="30"/>
  <c r="F71" i="30"/>
  <c r="F43" i="30"/>
  <c r="F15" i="30"/>
  <c r="F126" i="30"/>
  <c r="F98" i="30"/>
  <c r="F70" i="30"/>
  <c r="F42" i="30"/>
  <c r="F14" i="30"/>
  <c r="F95" i="30"/>
  <c r="F125" i="30"/>
  <c r="F97" i="30"/>
  <c r="F69" i="30"/>
  <c r="F41" i="30"/>
  <c r="F13" i="30"/>
  <c r="F123" i="30"/>
  <c r="F67" i="30"/>
  <c r="F11" i="30"/>
  <c r="F124" i="30"/>
  <c r="F96" i="30"/>
  <c r="F68" i="30"/>
  <c r="F40" i="30"/>
  <c r="F12" i="30"/>
  <c r="F39" i="30"/>
  <c r="F122" i="30"/>
  <c r="F94" i="30"/>
  <c r="F66" i="30"/>
  <c r="F38" i="30"/>
  <c r="F10" i="30"/>
  <c r="F149" i="30"/>
  <c r="F121" i="30"/>
  <c r="F93" i="30"/>
  <c r="F65" i="30"/>
  <c r="F37" i="30"/>
  <c r="F9" i="30"/>
  <c r="F140" i="30"/>
  <c r="F167" i="30"/>
  <c r="F166" i="30"/>
  <c r="F156" i="30"/>
  <c r="F154" i="30"/>
  <c r="F150" i="30"/>
  <c r="F160" i="30"/>
  <c r="E182" i="32"/>
  <c r="F193" i="32" s="1"/>
  <c r="G193" i="32" s="1"/>
  <c r="E187" i="32"/>
  <c r="X7" i="2"/>
  <c r="H39" i="24"/>
  <c r="AB8" i="2"/>
  <c r="AB181" i="2"/>
  <c r="AB180" i="2"/>
  <c r="AB179" i="2"/>
  <c r="AB178" i="2"/>
  <c r="AB177" i="2"/>
  <c r="AB176" i="2"/>
  <c r="AB175" i="2"/>
  <c r="AB174" i="2"/>
  <c r="AB173" i="2"/>
  <c r="AB172" i="2"/>
  <c r="AB171" i="2"/>
  <c r="AB170" i="2"/>
  <c r="AB169" i="2"/>
  <c r="AB168" i="2"/>
  <c r="AB167" i="2"/>
  <c r="AB166" i="2"/>
  <c r="AB165" i="2"/>
  <c r="AB164" i="2"/>
  <c r="AB163" i="2"/>
  <c r="AB162" i="2"/>
  <c r="AB161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48" i="2"/>
  <c r="AB147" i="2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H193" i="32" l="1"/>
  <c r="F149" i="32"/>
  <c r="F121" i="32"/>
  <c r="F93" i="32"/>
  <c r="F65" i="32"/>
  <c r="F37" i="32"/>
  <c r="F9" i="32"/>
  <c r="F122" i="32"/>
  <c r="F176" i="32"/>
  <c r="F148" i="32"/>
  <c r="F120" i="32"/>
  <c r="F92" i="32"/>
  <c r="F64" i="32"/>
  <c r="F36" i="32"/>
  <c r="F7" i="32"/>
  <c r="F155" i="32"/>
  <c r="F175" i="32"/>
  <c r="G175" i="32" s="1"/>
  <c r="F147" i="32"/>
  <c r="F119" i="32"/>
  <c r="F91" i="32"/>
  <c r="F63" i="32"/>
  <c r="F35" i="32"/>
  <c r="F6" i="32"/>
  <c r="F43" i="32"/>
  <c r="F174" i="32"/>
  <c r="F146" i="32"/>
  <c r="F118" i="32"/>
  <c r="F90" i="32"/>
  <c r="F62" i="32"/>
  <c r="F34" i="32"/>
  <c r="F5" i="32"/>
  <c r="F173" i="32"/>
  <c r="F145" i="32"/>
  <c r="F117" i="32"/>
  <c r="F89" i="32"/>
  <c r="F61" i="32"/>
  <c r="F33" i="32"/>
  <c r="F4" i="32"/>
  <c r="F99" i="32"/>
  <c r="F172" i="32"/>
  <c r="F144" i="32"/>
  <c r="F116" i="32"/>
  <c r="F88" i="32"/>
  <c r="F60" i="32"/>
  <c r="F32" i="32"/>
  <c r="F8" i="32"/>
  <c r="F171" i="32"/>
  <c r="F143" i="32"/>
  <c r="F115" i="32"/>
  <c r="F87" i="32"/>
  <c r="F59" i="32"/>
  <c r="F31" i="32"/>
  <c r="F150" i="32"/>
  <c r="F192" i="32"/>
  <c r="F142" i="32"/>
  <c r="F114" i="32"/>
  <c r="F86" i="32"/>
  <c r="F58" i="32"/>
  <c r="F30" i="32"/>
  <c r="F169" i="32"/>
  <c r="F141" i="32"/>
  <c r="F113" i="32"/>
  <c r="F85" i="32"/>
  <c r="F57" i="32"/>
  <c r="F29" i="32"/>
  <c r="F168" i="32"/>
  <c r="F140" i="32"/>
  <c r="F112" i="32"/>
  <c r="F84" i="32"/>
  <c r="F56" i="32"/>
  <c r="F28" i="32"/>
  <c r="F167" i="32"/>
  <c r="F139" i="32"/>
  <c r="F111" i="32"/>
  <c r="F83" i="32"/>
  <c r="F55" i="32"/>
  <c r="F27" i="32"/>
  <c r="F166" i="32"/>
  <c r="F138" i="32"/>
  <c r="F110" i="32"/>
  <c r="F82" i="32"/>
  <c r="F54" i="32"/>
  <c r="F26" i="32"/>
  <c r="F15" i="32"/>
  <c r="F165" i="32"/>
  <c r="F137" i="32"/>
  <c r="F109" i="32"/>
  <c r="F81" i="32"/>
  <c r="F53" i="32"/>
  <c r="F25" i="32"/>
  <c r="F71" i="32"/>
  <c r="F164" i="32"/>
  <c r="G164" i="32" s="1"/>
  <c r="F136" i="32"/>
  <c r="F108" i="32"/>
  <c r="F80" i="32"/>
  <c r="F52" i="32"/>
  <c r="F24" i="32"/>
  <c r="F163" i="32"/>
  <c r="G163" i="32" s="1"/>
  <c r="F135" i="32"/>
  <c r="F107" i="32"/>
  <c r="F79" i="32"/>
  <c r="F51" i="32"/>
  <c r="F23" i="32"/>
  <c r="F127" i="32"/>
  <c r="F162" i="32"/>
  <c r="F134" i="32"/>
  <c r="F106" i="32"/>
  <c r="F78" i="32"/>
  <c r="F50" i="32"/>
  <c r="F22" i="32"/>
  <c r="F161" i="32"/>
  <c r="F133" i="32"/>
  <c r="F105" i="32"/>
  <c r="F77" i="32"/>
  <c r="F49" i="32"/>
  <c r="F21" i="32"/>
  <c r="F160" i="32"/>
  <c r="F132" i="32"/>
  <c r="F104" i="32"/>
  <c r="F76" i="32"/>
  <c r="F48" i="32"/>
  <c r="F20" i="32"/>
  <c r="F159" i="32"/>
  <c r="F131" i="32"/>
  <c r="F103" i="32"/>
  <c r="F75" i="32"/>
  <c r="F47" i="32"/>
  <c r="F19" i="32"/>
  <c r="F158" i="32"/>
  <c r="F130" i="32"/>
  <c r="F102" i="32"/>
  <c r="F74" i="32"/>
  <c r="F46" i="32"/>
  <c r="F18" i="32"/>
  <c r="F94" i="32"/>
  <c r="F157" i="32"/>
  <c r="F129" i="32"/>
  <c r="F101" i="32"/>
  <c r="F73" i="32"/>
  <c r="F45" i="32"/>
  <c r="F17" i="32"/>
  <c r="F66" i="32"/>
  <c r="F156" i="32"/>
  <c r="F128" i="32"/>
  <c r="F100" i="32"/>
  <c r="F72" i="32"/>
  <c r="F44" i="32"/>
  <c r="F16" i="32"/>
  <c r="F10" i="32"/>
  <c r="F154" i="32"/>
  <c r="F126" i="32"/>
  <c r="F98" i="32"/>
  <c r="F70" i="32"/>
  <c r="F42" i="32"/>
  <c r="F14" i="32"/>
  <c r="F153" i="32"/>
  <c r="F125" i="32"/>
  <c r="F97" i="32"/>
  <c r="F69" i="32"/>
  <c r="F41" i="32"/>
  <c r="F13" i="32"/>
  <c r="F152" i="32"/>
  <c r="F124" i="32"/>
  <c r="F96" i="32"/>
  <c r="F68" i="32"/>
  <c r="F40" i="32"/>
  <c r="F12" i="32"/>
  <c r="F151" i="32"/>
  <c r="F123" i="32"/>
  <c r="F95" i="32"/>
  <c r="F67" i="32"/>
  <c r="F39" i="32"/>
  <c r="F11" i="32"/>
  <c r="F177" i="32"/>
  <c r="H42" i="24" l="1"/>
  <c r="H116" i="24"/>
  <c r="H99" i="24"/>
  <c r="H75" i="24"/>
  <c r="H67" i="24"/>
  <c r="H62" i="24"/>
  <c r="H48" i="24"/>
  <c r="H36" i="24"/>
  <c r="H29" i="24"/>
  <c r="H24" i="24"/>
  <c r="H12" i="24"/>
  <c r="H164" i="24"/>
  <c r="H118" i="24"/>
  <c r="H133" i="24"/>
  <c r="H175" i="24"/>
  <c r="H60" i="24"/>
  <c r="H113" i="24"/>
  <c r="H15" i="24"/>
  <c r="H26" i="24"/>
  <c r="H22" i="24"/>
  <c r="H44" i="24"/>
  <c r="H32" i="24"/>
  <c r="H126" i="24"/>
  <c r="H81" i="24"/>
  <c r="H122" i="24"/>
  <c r="H158" i="24"/>
  <c r="H149" i="24"/>
  <c r="H10" i="24"/>
  <c r="H49" i="24"/>
  <c r="H127" i="24"/>
  <c r="H161" i="24"/>
  <c r="H82" i="24"/>
  <c r="H130" i="24"/>
  <c r="H154" i="24"/>
  <c r="H98" i="24"/>
  <c r="H38" i="24"/>
  <c r="H43" i="24"/>
  <c r="H150" i="24"/>
  <c r="H159" i="24"/>
  <c r="H63" i="24"/>
  <c r="H91" i="24"/>
  <c r="H31" i="24"/>
  <c r="H147" i="24"/>
  <c r="H68" i="24"/>
  <c r="H94" i="24"/>
  <c r="H85" i="24"/>
  <c r="H86" i="24"/>
  <c r="H123" i="24"/>
  <c r="H106" i="24"/>
  <c r="H162" i="24"/>
  <c r="H79" i="24"/>
  <c r="H53" i="24"/>
  <c r="H109" i="24"/>
  <c r="H166" i="24"/>
  <c r="H142" i="24"/>
  <c r="H95" i="24"/>
  <c r="H110" i="24"/>
  <c r="H72" i="24"/>
  <c r="H87" i="24"/>
  <c r="H55" i="24"/>
  <c r="H73" i="24"/>
  <c r="H66" i="24"/>
  <c r="H77" i="24"/>
  <c r="H7" i="24"/>
  <c r="H50" i="24"/>
  <c r="H13" i="24"/>
  <c r="H35" i="24"/>
  <c r="H167" i="24"/>
  <c r="H156" i="24"/>
  <c r="H163" i="24"/>
  <c r="H6" i="24"/>
  <c r="H74" i="24"/>
  <c r="H11" i="24"/>
  <c r="H151" i="24"/>
  <c r="H134" i="24"/>
  <c r="H40" i="24"/>
  <c r="H102" i="24"/>
  <c r="H5" i="24"/>
  <c r="H70" i="24"/>
  <c r="H19" i="24"/>
  <c r="H146" i="24"/>
  <c r="H131" i="24"/>
  <c r="H54" i="24"/>
  <c r="H16" i="24"/>
  <c r="H78" i="24"/>
  <c r="H119" i="24"/>
  <c r="H176" i="24"/>
  <c r="H143" i="24"/>
  <c r="H83" i="24"/>
  <c r="H56" i="24"/>
  <c r="H141" i="24"/>
  <c r="H30" i="24"/>
  <c r="H138" i="24"/>
  <c r="H59" i="24"/>
  <c r="H160" i="24"/>
  <c r="H23" i="24"/>
  <c r="H4" i="24"/>
  <c r="H172" i="24"/>
  <c r="H135" i="24"/>
  <c r="H125" i="24"/>
  <c r="H25" i="24"/>
  <c r="H90" i="24"/>
  <c r="H21" i="24"/>
  <c r="H88" i="24"/>
  <c r="H128" i="24"/>
  <c r="H51" i="24"/>
  <c r="H111" i="24"/>
  <c r="H92" i="24"/>
  <c r="H173" i="24"/>
  <c r="H28" i="24"/>
  <c r="H153" i="24"/>
  <c r="H57" i="24"/>
  <c r="H170" i="24"/>
  <c r="H58" i="24"/>
  <c r="H114" i="24"/>
  <c r="H18" i="24"/>
  <c r="H115" i="24"/>
  <c r="H17" i="24"/>
  <c r="H45" i="24"/>
  <c r="H103" i="24"/>
  <c r="H101" i="24"/>
  <c r="H41" i="24"/>
  <c r="H148" i="24"/>
  <c r="H97" i="24"/>
  <c r="H84" i="24"/>
  <c r="H140" i="24"/>
  <c r="H65" i="24"/>
  <c r="H46" i="24"/>
  <c r="H76" i="24"/>
  <c r="H104" i="24"/>
  <c r="H71" i="24"/>
  <c r="H155" i="24"/>
  <c r="H27" i="24"/>
  <c r="H96" i="24"/>
  <c r="H124" i="24"/>
  <c r="H64" i="24"/>
  <c r="H139" i="24"/>
  <c r="H120" i="24"/>
  <c r="H69" i="24"/>
  <c r="H80" i="24"/>
  <c r="H177" i="24"/>
  <c r="H61" i="24"/>
  <c r="H136" i="24"/>
  <c r="H37" i="24"/>
  <c r="H169" i="24"/>
  <c r="H145" i="24"/>
  <c r="H93" i="24"/>
  <c r="H14" i="24"/>
  <c r="H34" i="24"/>
  <c r="H137" i="24"/>
  <c r="H105" i="24"/>
  <c r="H171" i="24"/>
  <c r="H100" i="24"/>
  <c r="H8" i="24"/>
  <c r="H107" i="24"/>
  <c r="H152" i="24"/>
  <c r="H144" i="24"/>
  <c r="H168" i="24"/>
  <c r="H129" i="24"/>
  <c r="H52" i="24"/>
  <c r="H157" i="24"/>
  <c r="H33" i="24"/>
  <c r="H108" i="24"/>
  <c r="H9" i="24"/>
  <c r="H112" i="24"/>
  <c r="H89" i="24"/>
  <c r="H165" i="24"/>
  <c r="H117" i="24"/>
  <c r="H47" i="24"/>
  <c r="H20" i="24"/>
  <c r="H132" i="24"/>
  <c r="H174" i="24"/>
  <c r="H121" i="24"/>
  <c r="G177" i="30"/>
  <c r="G174" i="30"/>
  <c r="G166" i="30"/>
  <c r="G200" i="30"/>
  <c r="E175" i="31" l="1"/>
  <c r="F175" i="31" s="1"/>
  <c r="E172" i="31"/>
  <c r="F172" i="31" s="1"/>
  <c r="E164" i="31"/>
  <c r="F164" i="31" s="1"/>
  <c r="E163" i="31"/>
  <c r="F163" i="31" s="1"/>
  <c r="E159" i="31"/>
  <c r="F159" i="31" s="1"/>
  <c r="E156" i="31"/>
  <c r="F156" i="31" s="1"/>
  <c r="E153" i="31"/>
  <c r="F153" i="31" s="1"/>
  <c r="E152" i="31"/>
  <c r="F152" i="31" s="1"/>
  <c r="E142" i="31"/>
  <c r="F142" i="31" s="1"/>
  <c r="E141" i="31"/>
  <c r="F141" i="31" s="1"/>
  <c r="E140" i="31"/>
  <c r="F140" i="31" s="1"/>
  <c r="E133" i="31"/>
  <c r="F133" i="31" s="1"/>
  <c r="E127" i="31"/>
  <c r="F127" i="31" s="1"/>
  <c r="E121" i="31"/>
  <c r="F121" i="31" s="1"/>
  <c r="E118" i="31"/>
  <c r="F118" i="31" s="1"/>
  <c r="E116" i="31"/>
  <c r="F116" i="31" s="1"/>
  <c r="E105" i="31"/>
  <c r="F105" i="31" s="1"/>
  <c r="E99" i="31"/>
  <c r="F99" i="31" s="1"/>
  <c r="E98" i="31"/>
  <c r="F98" i="31" s="1"/>
  <c r="E81" i="31"/>
  <c r="F81" i="31" s="1"/>
  <c r="E69" i="31"/>
  <c r="F69" i="31" s="1"/>
  <c r="E67" i="31"/>
  <c r="F67" i="31" s="1"/>
  <c r="E62" i="31"/>
  <c r="F62" i="31" s="1"/>
  <c r="E59" i="31"/>
  <c r="F59" i="31" s="1"/>
  <c r="E56" i="31"/>
  <c r="F56" i="31" s="1"/>
  <c r="E51" i="31"/>
  <c r="F51" i="31" s="1"/>
  <c r="E49" i="31"/>
  <c r="F49" i="31" s="1"/>
  <c r="E48" i="31"/>
  <c r="F48" i="31" s="1"/>
  <c r="E45" i="31"/>
  <c r="F45" i="31" s="1"/>
  <c r="E41" i="31"/>
  <c r="F41" i="31" s="1"/>
  <c r="E36" i="31"/>
  <c r="F36" i="31" s="1"/>
  <c r="E32" i="31"/>
  <c r="F32" i="31" s="1"/>
  <c r="E30" i="31"/>
  <c r="F30" i="31" s="1"/>
  <c r="E29" i="31"/>
  <c r="F29" i="31" s="1"/>
  <c r="E24" i="31"/>
  <c r="F24" i="31" s="1"/>
  <c r="E22" i="31"/>
  <c r="F22" i="31" s="1"/>
  <c r="E20" i="31"/>
  <c r="F20" i="31" s="1"/>
  <c r="E19" i="31"/>
  <c r="F19" i="31" s="1"/>
  <c r="E16" i="31"/>
  <c r="F16" i="31" s="1"/>
  <c r="E12" i="31"/>
  <c r="F12" i="31" s="1"/>
  <c r="E9" i="31"/>
  <c r="F9" i="31" s="1"/>
  <c r="E8" i="31"/>
  <c r="F8" i="31" s="1"/>
  <c r="E7" i="31"/>
  <c r="F7" i="31" s="1"/>
  <c r="E4" i="31"/>
  <c r="F4" i="31" s="1"/>
  <c r="D177" i="31"/>
  <c r="D176" i="31"/>
  <c r="D175" i="31"/>
  <c r="D174" i="31"/>
  <c r="D173" i="31"/>
  <c r="D172" i="31"/>
  <c r="D171" i="31"/>
  <c r="D170" i="31"/>
  <c r="D169" i="31"/>
  <c r="D168" i="31"/>
  <c r="D167" i="31"/>
  <c r="D166" i="31"/>
  <c r="D165" i="31"/>
  <c r="D164" i="31"/>
  <c r="D163" i="31"/>
  <c r="D162" i="31"/>
  <c r="D161" i="31"/>
  <c r="D160" i="31"/>
  <c r="D159" i="31"/>
  <c r="D158" i="31"/>
  <c r="D157" i="31"/>
  <c r="D156" i="31"/>
  <c r="D155" i="31"/>
  <c r="D154" i="31"/>
  <c r="D153" i="31"/>
  <c r="D152" i="31"/>
  <c r="D151" i="31"/>
  <c r="D150" i="31"/>
  <c r="D149" i="31"/>
  <c r="D148" i="31"/>
  <c r="D147" i="31"/>
  <c r="D146" i="31"/>
  <c r="D145" i="31"/>
  <c r="D144" i="31"/>
  <c r="D143" i="31"/>
  <c r="D142" i="31"/>
  <c r="D141" i="31"/>
  <c r="D140" i="31"/>
  <c r="D139" i="31"/>
  <c r="D138" i="31"/>
  <c r="D137" i="31"/>
  <c r="D136" i="31"/>
  <c r="D135" i="31"/>
  <c r="D134" i="31"/>
  <c r="D133" i="31"/>
  <c r="D132" i="31"/>
  <c r="D131" i="31"/>
  <c r="D130" i="31"/>
  <c r="D129" i="31"/>
  <c r="D128" i="31"/>
  <c r="D127" i="31"/>
  <c r="D126" i="31"/>
  <c r="D125" i="31"/>
  <c r="D124" i="31"/>
  <c r="D123" i="31"/>
  <c r="D122" i="31"/>
  <c r="D121" i="31"/>
  <c r="D120" i="31"/>
  <c r="D119" i="31"/>
  <c r="D118" i="31"/>
  <c r="D117" i="31"/>
  <c r="D116" i="31"/>
  <c r="D115" i="31"/>
  <c r="D114" i="31"/>
  <c r="D113" i="31"/>
  <c r="D112" i="31"/>
  <c r="D111" i="31"/>
  <c r="D110" i="31"/>
  <c r="D109" i="31"/>
  <c r="D108" i="31"/>
  <c r="D107" i="31"/>
  <c r="D106" i="31"/>
  <c r="D105" i="31"/>
  <c r="D104" i="31"/>
  <c r="D103" i="31"/>
  <c r="D102" i="31"/>
  <c r="D101" i="31"/>
  <c r="D100" i="31"/>
  <c r="D99" i="31"/>
  <c r="D98" i="31"/>
  <c r="D97" i="31"/>
  <c r="D96" i="31"/>
  <c r="D95" i="31"/>
  <c r="D94" i="31"/>
  <c r="D93" i="31"/>
  <c r="D92" i="31"/>
  <c r="D91" i="31"/>
  <c r="D90" i="31"/>
  <c r="D89" i="31"/>
  <c r="D88" i="31"/>
  <c r="D87" i="31"/>
  <c r="D86" i="31"/>
  <c r="D85" i="31"/>
  <c r="D84" i="31"/>
  <c r="D83" i="3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4" i="7"/>
  <c r="D180" i="31" l="1"/>
  <c r="E154" i="31" s="1"/>
  <c r="F154" i="31" s="1"/>
  <c r="E93" i="31"/>
  <c r="F93" i="31" s="1"/>
  <c r="E92" i="31"/>
  <c r="F92" i="31" s="1"/>
  <c r="E72" i="31"/>
  <c r="F72" i="31" s="1"/>
  <c r="E119" i="31"/>
  <c r="F119" i="31" s="1"/>
  <c r="E91" i="31"/>
  <c r="F91" i="31" s="1"/>
  <c r="E63" i="31"/>
  <c r="F63" i="31" s="1"/>
  <c r="E35" i="31"/>
  <c r="F35" i="31" s="1"/>
  <c r="E174" i="31"/>
  <c r="F174" i="31" s="1"/>
  <c r="E146" i="31"/>
  <c r="F146" i="31" s="1"/>
  <c r="E90" i="31"/>
  <c r="F90" i="31" s="1"/>
  <c r="E169" i="31"/>
  <c r="F169" i="31" s="1"/>
  <c r="E113" i="31"/>
  <c r="F113" i="31" s="1"/>
  <c r="E85" i="31"/>
  <c r="F85" i="31" s="1"/>
  <c r="E57" i="31"/>
  <c r="F57" i="31" s="1"/>
  <c r="E73" i="31"/>
  <c r="F73" i="31" s="1"/>
  <c r="E168" i="31"/>
  <c r="F168" i="31" s="1"/>
  <c r="E112" i="31"/>
  <c r="F112" i="31" s="1"/>
  <c r="E84" i="31"/>
  <c r="F84" i="31" s="1"/>
  <c r="E28" i="31"/>
  <c r="F28" i="31" s="1"/>
  <c r="E167" i="31"/>
  <c r="F167" i="31" s="1"/>
  <c r="E135" i="31"/>
  <c r="F135" i="31" s="1"/>
  <c r="E107" i="31"/>
  <c r="F107" i="31" s="1"/>
  <c r="E79" i="31"/>
  <c r="F79" i="31" s="1"/>
  <c r="E23" i="31"/>
  <c r="F23" i="31" s="1"/>
  <c r="E162" i="31"/>
  <c r="F162" i="31" s="1"/>
  <c r="E134" i="31"/>
  <c r="F134" i="31" s="1"/>
  <c r="E106" i="31"/>
  <c r="F106" i="31" s="1"/>
  <c r="E77" i="31"/>
  <c r="F77" i="31" s="1"/>
  <c r="E21" i="31"/>
  <c r="F21" i="31" s="1"/>
  <c r="E132" i="31"/>
  <c r="F132" i="31" s="1"/>
  <c r="E139" i="7"/>
  <c r="E138" i="7"/>
  <c r="E137" i="7"/>
  <c r="E135" i="7"/>
  <c r="E134" i="7"/>
  <c r="E51" i="7"/>
  <c r="E21" i="7"/>
  <c r="E4" i="7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D163" i="7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D138" i="7"/>
  <c r="D137" i="7"/>
  <c r="D136" i="7"/>
  <c r="D135" i="7"/>
  <c r="D134" i="7"/>
  <c r="D133" i="7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D117" i="7"/>
  <c r="E117" i="7" s="1"/>
  <c r="D116" i="7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D72" i="7"/>
  <c r="E72" i="7" s="1"/>
  <c r="D71" i="7"/>
  <c r="E71" i="7" s="1"/>
  <c r="D70" i="7"/>
  <c r="E70" i="7" s="1"/>
  <c r="D69" i="7"/>
  <c r="E69" i="7" s="1"/>
  <c r="D68" i="7"/>
  <c r="E68" i="7" s="1"/>
  <c r="D67" i="7"/>
  <c r="D66" i="7"/>
  <c r="E66" i="7" s="1"/>
  <c r="D65" i="7"/>
  <c r="E65" i="7" s="1"/>
  <c r="D64" i="7"/>
  <c r="E64" i="7" s="1"/>
  <c r="D63" i="7"/>
  <c r="E63" i="7" s="1"/>
  <c r="D62" i="7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D50" i="7"/>
  <c r="E50" i="7" s="1"/>
  <c r="D49" i="7"/>
  <c r="D48" i="7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D38" i="7"/>
  <c r="E38" i="7" s="1"/>
  <c r="D37" i="7"/>
  <c r="E37" i="7" s="1"/>
  <c r="D36" i="7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D28" i="7"/>
  <c r="E28" i="7" s="1"/>
  <c r="D27" i="7"/>
  <c r="E27" i="7" s="1"/>
  <c r="D26" i="7"/>
  <c r="E26" i="7" s="1"/>
  <c r="D25" i="7"/>
  <c r="E25" i="7" s="1"/>
  <c r="D24" i="7"/>
  <c r="D23" i="7"/>
  <c r="E23" i="7" s="1"/>
  <c r="D22" i="7"/>
  <c r="E22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G177" i="19"/>
  <c r="G176" i="19"/>
  <c r="G175" i="19"/>
  <c r="G174" i="19"/>
  <c r="G173" i="19"/>
  <c r="G172" i="19"/>
  <c r="G171" i="19"/>
  <c r="G170" i="19"/>
  <c r="G169" i="19"/>
  <c r="G168" i="19"/>
  <c r="G167" i="19"/>
  <c r="G166" i="19"/>
  <c r="G165" i="19"/>
  <c r="G163" i="19"/>
  <c r="G162" i="19"/>
  <c r="G161" i="19"/>
  <c r="G160" i="19"/>
  <c r="G159" i="19"/>
  <c r="G158" i="19"/>
  <c r="G157" i="19"/>
  <c r="G156" i="19"/>
  <c r="G155" i="19"/>
  <c r="G154" i="19"/>
  <c r="G153" i="19"/>
  <c r="G152" i="19"/>
  <c r="G151" i="19"/>
  <c r="G150" i="19"/>
  <c r="G149" i="19"/>
  <c r="G148" i="19"/>
  <c r="G147" i="19"/>
  <c r="G146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G118" i="19"/>
  <c r="G117" i="19"/>
  <c r="G116" i="19"/>
  <c r="G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164" i="19"/>
  <c r="E71" i="31" l="1"/>
  <c r="F71" i="31" s="1"/>
  <c r="E17" i="31"/>
  <c r="F17" i="31" s="1"/>
  <c r="E149" i="31"/>
  <c r="F149" i="31" s="1"/>
  <c r="E44" i="31"/>
  <c r="F44" i="31" s="1"/>
  <c r="E58" i="31"/>
  <c r="F58" i="31" s="1"/>
  <c r="E10" i="31"/>
  <c r="F10" i="31" s="1"/>
  <c r="E130" i="31"/>
  <c r="F130" i="31" s="1"/>
  <c r="E86" i="31"/>
  <c r="F86" i="31" s="1"/>
  <c r="E38" i="31"/>
  <c r="F38" i="31" s="1"/>
  <c r="E52" i="31"/>
  <c r="F52" i="31" s="1"/>
  <c r="E114" i="31"/>
  <c r="F114" i="31" s="1"/>
  <c r="E66" i="31"/>
  <c r="F66" i="31" s="1"/>
  <c r="E80" i="31"/>
  <c r="F80" i="31" s="1"/>
  <c r="E176" i="31"/>
  <c r="F176" i="31" s="1"/>
  <c r="E94" i="31"/>
  <c r="F94" i="31" s="1"/>
  <c r="E108" i="31"/>
  <c r="F108" i="31" s="1"/>
  <c r="E87" i="31"/>
  <c r="F87" i="31" s="1"/>
  <c r="E122" i="31"/>
  <c r="F122" i="31" s="1"/>
  <c r="E136" i="31"/>
  <c r="F136" i="31" s="1"/>
  <c r="E115" i="31"/>
  <c r="F115" i="31" s="1"/>
  <c r="E150" i="31"/>
  <c r="F150" i="31" s="1"/>
  <c r="E25" i="31"/>
  <c r="F25" i="31" s="1"/>
  <c r="E157" i="31"/>
  <c r="F157" i="31" s="1"/>
  <c r="E18" i="31"/>
  <c r="F18" i="31" s="1"/>
  <c r="E53" i="31"/>
  <c r="F53" i="31" s="1"/>
  <c r="E5" i="31"/>
  <c r="F5" i="31" s="1"/>
  <c r="E11" i="31"/>
  <c r="F11" i="31" s="1"/>
  <c r="E109" i="31"/>
  <c r="F109" i="31" s="1"/>
  <c r="E33" i="31"/>
  <c r="F33" i="31" s="1"/>
  <c r="E39" i="31"/>
  <c r="F39" i="31" s="1"/>
  <c r="E102" i="31"/>
  <c r="F102" i="31" s="1"/>
  <c r="E137" i="31"/>
  <c r="F137" i="31" s="1"/>
  <c r="E61" i="31"/>
  <c r="F61" i="31" s="1"/>
  <c r="E95" i="31"/>
  <c r="F95" i="31" s="1"/>
  <c r="E15" i="31"/>
  <c r="F15" i="31" s="1"/>
  <c r="E158" i="31"/>
  <c r="F158" i="31" s="1"/>
  <c r="E89" i="31"/>
  <c r="F89" i="31" s="1"/>
  <c r="E123" i="31"/>
  <c r="F123" i="31" s="1"/>
  <c r="E46" i="31"/>
  <c r="F46" i="31" s="1"/>
  <c r="E54" i="31"/>
  <c r="F54" i="31" s="1"/>
  <c r="E117" i="31"/>
  <c r="F117" i="31" s="1"/>
  <c r="E151" i="31"/>
  <c r="F151" i="31" s="1"/>
  <c r="E47" i="31"/>
  <c r="F47" i="31" s="1"/>
  <c r="E82" i="31"/>
  <c r="F82" i="31" s="1"/>
  <c r="E145" i="31"/>
  <c r="F145" i="31" s="1"/>
  <c r="E129" i="31"/>
  <c r="F129" i="31" s="1"/>
  <c r="E75" i="31"/>
  <c r="F75" i="31" s="1"/>
  <c r="E55" i="31"/>
  <c r="F55" i="31" s="1"/>
  <c r="E173" i="31"/>
  <c r="F173" i="31" s="1"/>
  <c r="E40" i="31"/>
  <c r="F40" i="31" s="1"/>
  <c r="E103" i="31"/>
  <c r="F103" i="31" s="1"/>
  <c r="E83" i="31"/>
  <c r="F83" i="31" s="1"/>
  <c r="E100" i="31"/>
  <c r="F100" i="31" s="1"/>
  <c r="E68" i="31"/>
  <c r="F68" i="31" s="1"/>
  <c r="E131" i="31"/>
  <c r="F131" i="31" s="1"/>
  <c r="E111" i="31"/>
  <c r="F111" i="31" s="1"/>
  <c r="E6" i="31"/>
  <c r="F6" i="31" s="1"/>
  <c r="E96" i="31"/>
  <c r="F96" i="31" s="1"/>
  <c r="E76" i="31"/>
  <c r="F76" i="31" s="1"/>
  <c r="E139" i="31"/>
  <c r="F139" i="31" s="1"/>
  <c r="E34" i="31"/>
  <c r="F34" i="31" s="1"/>
  <c r="E74" i="31"/>
  <c r="F74" i="31" s="1"/>
  <c r="E104" i="31"/>
  <c r="F104" i="31" s="1"/>
  <c r="E165" i="31"/>
  <c r="F165" i="31" s="1"/>
  <c r="E170" i="31"/>
  <c r="F170" i="31" s="1"/>
  <c r="E147" i="31"/>
  <c r="F147" i="31" s="1"/>
  <c r="E124" i="31"/>
  <c r="F124" i="31" s="1"/>
  <c r="E160" i="31"/>
  <c r="F160" i="31" s="1"/>
  <c r="E26" i="31"/>
  <c r="F26" i="31" s="1"/>
  <c r="E31" i="31"/>
  <c r="F31" i="31" s="1"/>
  <c r="E64" i="31"/>
  <c r="F64" i="31" s="1"/>
  <c r="E13" i="31"/>
  <c r="F13" i="31" s="1"/>
  <c r="E97" i="31"/>
  <c r="F97" i="31" s="1"/>
  <c r="E120" i="31"/>
  <c r="F120" i="31" s="1"/>
  <c r="E125" i="31"/>
  <c r="F125" i="31" s="1"/>
  <c r="G180" i="19"/>
  <c r="H97" i="19" s="1"/>
  <c r="I97" i="19" s="1"/>
  <c r="E161" i="31"/>
  <c r="F161" i="31" s="1"/>
  <c r="E110" i="31"/>
  <c r="F110" i="31" s="1"/>
  <c r="E143" i="31"/>
  <c r="F143" i="31" s="1"/>
  <c r="E148" i="31"/>
  <c r="F148" i="31" s="1"/>
  <c r="E14" i="31"/>
  <c r="F14" i="31" s="1"/>
  <c r="E43" i="31"/>
  <c r="F43" i="31" s="1"/>
  <c r="E138" i="31"/>
  <c r="F138" i="31" s="1"/>
  <c r="E171" i="31"/>
  <c r="F171" i="31" s="1"/>
  <c r="E177" i="31"/>
  <c r="F177" i="31" s="1"/>
  <c r="E42" i="31"/>
  <c r="F42" i="31" s="1"/>
  <c r="E155" i="31"/>
  <c r="F155" i="31" s="1"/>
  <c r="E166" i="31"/>
  <c r="F166" i="31" s="1"/>
  <c r="E60" i="31"/>
  <c r="F60" i="31" s="1"/>
  <c r="E101" i="31"/>
  <c r="F101" i="31" s="1"/>
  <c r="E70" i="31"/>
  <c r="F70" i="31" s="1"/>
  <c r="H56" i="19"/>
  <c r="I56" i="19" s="1"/>
  <c r="E50" i="31"/>
  <c r="F50" i="31" s="1"/>
  <c r="E128" i="31"/>
  <c r="F128" i="31" s="1"/>
  <c r="E88" i="31"/>
  <c r="F88" i="31" s="1"/>
  <c r="E37" i="31"/>
  <c r="F37" i="31" s="1"/>
  <c r="E126" i="31"/>
  <c r="F126" i="31" s="1"/>
  <c r="E78" i="31"/>
  <c r="F78" i="31" s="1"/>
  <c r="E27" i="31"/>
  <c r="F27" i="31" s="1"/>
  <c r="E144" i="31"/>
  <c r="F144" i="31" s="1"/>
  <c r="E65" i="31"/>
  <c r="F65" i="31" s="1"/>
  <c r="H176" i="19" l="1"/>
  <c r="I176" i="19" s="1"/>
  <c r="H127" i="19"/>
  <c r="I127" i="19" s="1"/>
  <c r="H147" i="19"/>
  <c r="I147" i="19" s="1"/>
  <c r="H156" i="19"/>
  <c r="I156" i="19" s="1"/>
  <c r="H7" i="19"/>
  <c r="I7" i="19" s="1"/>
  <c r="H82" i="19"/>
  <c r="I82" i="19" s="1"/>
  <c r="H93" i="19"/>
  <c r="I93" i="19" s="1"/>
  <c r="H74" i="19"/>
  <c r="I74" i="19" s="1"/>
  <c r="H10" i="19"/>
  <c r="I10" i="19" s="1"/>
  <c r="H70" i="19"/>
  <c r="I70" i="19" s="1"/>
  <c r="H73" i="19"/>
  <c r="I73" i="19" s="1"/>
  <c r="H35" i="19"/>
  <c r="I35" i="19" s="1"/>
  <c r="H84" i="19"/>
  <c r="I84" i="19" s="1"/>
  <c r="H64" i="19"/>
  <c r="I64" i="19" s="1"/>
  <c r="H79" i="19"/>
  <c r="I79" i="19" s="1"/>
  <c r="H46" i="19"/>
  <c r="I46" i="19" s="1"/>
  <c r="H165" i="19"/>
  <c r="I165" i="19" s="1"/>
  <c r="H119" i="19"/>
  <c r="I119" i="19" s="1"/>
  <c r="H104" i="19"/>
  <c r="I104" i="19" s="1"/>
  <c r="H158" i="19"/>
  <c r="I158" i="19" s="1"/>
  <c r="H60" i="19"/>
  <c r="I60" i="19" s="1"/>
  <c r="H162" i="19"/>
  <c r="I162" i="19" s="1"/>
  <c r="H122" i="19"/>
  <c r="I122" i="19" s="1"/>
  <c r="H148" i="19"/>
  <c r="I148" i="19" s="1"/>
  <c r="H168" i="19"/>
  <c r="I168" i="19" s="1"/>
  <c r="H157" i="19"/>
  <c r="I157" i="19" s="1"/>
  <c r="H85" i="19"/>
  <c r="I85" i="19" s="1"/>
  <c r="H135" i="19"/>
  <c r="I135" i="19" s="1"/>
  <c r="H143" i="19"/>
  <c r="I143" i="19" s="1"/>
  <c r="H163" i="19"/>
  <c r="I163" i="19" s="1"/>
  <c r="H94" i="19"/>
  <c r="I94" i="19" s="1"/>
  <c r="H136" i="19"/>
  <c r="I136" i="19" s="1"/>
  <c r="H51" i="19"/>
  <c r="I51" i="19" s="1"/>
  <c r="H77" i="19"/>
  <c r="I77" i="19" s="1"/>
  <c r="H121" i="19"/>
  <c r="I121" i="19" s="1"/>
  <c r="H78" i="19"/>
  <c r="I78" i="19" s="1"/>
  <c r="H22" i="19"/>
  <c r="I22" i="19" s="1"/>
  <c r="H32" i="19"/>
  <c r="I32" i="19" s="1"/>
  <c r="H175" i="19"/>
  <c r="I175" i="19" s="1"/>
  <c r="H4" i="19"/>
  <c r="I4" i="19" s="1"/>
  <c r="H6" i="19"/>
  <c r="I6" i="19" s="1"/>
  <c r="H9" i="19"/>
  <c r="I9" i="19" s="1"/>
  <c r="H134" i="19"/>
  <c r="I134" i="19" s="1"/>
  <c r="H87" i="19"/>
  <c r="I87" i="19" s="1"/>
  <c r="H36" i="19"/>
  <c r="I36" i="19" s="1"/>
  <c r="H137" i="19"/>
  <c r="I137" i="19" s="1"/>
  <c r="H111" i="19"/>
  <c r="I111" i="19" s="1"/>
  <c r="H174" i="19"/>
  <c r="I174" i="19" s="1"/>
  <c r="H172" i="19"/>
  <c r="I172" i="19" s="1"/>
  <c r="H83" i="19"/>
  <c r="I83" i="19" s="1"/>
  <c r="H49" i="19"/>
  <c r="I49" i="19" s="1"/>
  <c r="H117" i="19"/>
  <c r="I117" i="19" s="1"/>
  <c r="H140" i="19"/>
  <c r="I140" i="19" s="1"/>
  <c r="H55" i="19"/>
  <c r="I55" i="19" s="1"/>
  <c r="H132" i="19"/>
  <c r="I132" i="19" s="1"/>
  <c r="H110" i="19"/>
  <c r="I110" i="19" s="1"/>
  <c r="H27" i="19"/>
  <c r="I27" i="19" s="1"/>
  <c r="H57" i="19"/>
  <c r="I57" i="19" s="1"/>
  <c r="H139" i="19"/>
  <c r="I139" i="19" s="1"/>
  <c r="H50" i="19"/>
  <c r="I50" i="19" s="1"/>
  <c r="H48" i="19"/>
  <c r="I48" i="19" s="1"/>
  <c r="H91" i="19"/>
  <c r="I91" i="19" s="1"/>
  <c r="H129" i="19"/>
  <c r="I129" i="19" s="1"/>
  <c r="H76" i="19"/>
  <c r="I76" i="19" s="1"/>
  <c r="H81" i="19"/>
  <c r="I81" i="19" s="1"/>
  <c r="H105" i="19"/>
  <c r="I105" i="19" s="1"/>
  <c r="H21" i="19"/>
  <c r="I21" i="19" s="1"/>
  <c r="H61" i="19"/>
  <c r="I61" i="19" s="1"/>
  <c r="H154" i="19"/>
  <c r="I154" i="19" s="1"/>
  <c r="H33" i="19"/>
  <c r="I33" i="19" s="1"/>
  <c r="H17" i="19"/>
  <c r="I17" i="19" s="1"/>
  <c r="H52" i="19"/>
  <c r="I52" i="19" s="1"/>
  <c r="H45" i="19"/>
  <c r="I45" i="19" s="1"/>
  <c r="H89" i="19"/>
  <c r="I89" i="19" s="1"/>
  <c r="H71" i="19"/>
  <c r="I71" i="19" s="1"/>
  <c r="H155" i="19"/>
  <c r="I155" i="19" s="1"/>
  <c r="H170" i="19"/>
  <c r="I170" i="19" s="1"/>
  <c r="H72" i="19"/>
  <c r="I72" i="19" s="1"/>
  <c r="H167" i="19"/>
  <c r="I167" i="19" s="1"/>
  <c r="H92" i="19"/>
  <c r="I92" i="19" s="1"/>
  <c r="H31" i="19"/>
  <c r="I31" i="19" s="1"/>
  <c r="H118" i="19"/>
  <c r="I118" i="19" s="1"/>
  <c r="H54" i="19"/>
  <c r="I54" i="19" s="1"/>
  <c r="H44" i="19"/>
  <c r="I44" i="19" s="1"/>
  <c r="H59" i="19"/>
  <c r="I59" i="19" s="1"/>
  <c r="H34" i="19"/>
  <c r="I34" i="19" s="1"/>
  <c r="H106" i="19"/>
  <c r="I106" i="19" s="1"/>
  <c r="H66" i="19"/>
  <c r="I66" i="19" s="1"/>
  <c r="H141" i="19"/>
  <c r="I141" i="19" s="1"/>
  <c r="H18" i="19"/>
  <c r="I18" i="19" s="1"/>
  <c r="H8" i="19"/>
  <c r="I8" i="19" s="1"/>
  <c r="H173" i="19"/>
  <c r="I173" i="19" s="1"/>
  <c r="H171" i="19"/>
  <c r="I171" i="19" s="1"/>
  <c r="H150" i="19"/>
  <c r="I150" i="19" s="1"/>
  <c r="H25" i="19"/>
  <c r="I25" i="19" s="1"/>
  <c r="H109" i="19"/>
  <c r="I109" i="19" s="1"/>
  <c r="H169" i="19"/>
  <c r="I169" i="19" s="1"/>
  <c r="H144" i="19"/>
  <c r="I144" i="19" s="1"/>
  <c r="H142" i="19"/>
  <c r="I142" i="19" s="1"/>
  <c r="H177" i="19"/>
  <c r="I177" i="19" s="1"/>
  <c r="H29" i="19"/>
  <c r="I29" i="19" s="1"/>
  <c r="H161" i="19"/>
  <c r="I161" i="19" s="1"/>
  <c r="H116" i="19"/>
  <c r="I116" i="19" s="1"/>
  <c r="H114" i="19"/>
  <c r="I114" i="19" s="1"/>
  <c r="H153" i="19"/>
  <c r="I153" i="19" s="1"/>
  <c r="H28" i="19"/>
  <c r="I28" i="19" s="1"/>
  <c r="H133" i="19"/>
  <c r="I133" i="19" s="1"/>
  <c r="H26" i="19"/>
  <c r="I26" i="19" s="1"/>
  <c r="H88" i="19"/>
  <c r="I88" i="19" s="1"/>
  <c r="H86" i="19"/>
  <c r="I86" i="19" s="1"/>
  <c r="H68" i="19"/>
  <c r="I68" i="19" s="1"/>
  <c r="H39" i="19"/>
  <c r="I39" i="19" s="1"/>
  <c r="H151" i="19"/>
  <c r="I151" i="19" s="1"/>
  <c r="H100" i="19"/>
  <c r="I100" i="19" s="1"/>
  <c r="H69" i="19"/>
  <c r="I69" i="19" s="1"/>
  <c r="H58" i="19"/>
  <c r="I58" i="19" s="1"/>
  <c r="H65" i="19"/>
  <c r="I65" i="19" s="1"/>
  <c r="H128" i="19"/>
  <c r="I128" i="19" s="1"/>
  <c r="H40" i="19"/>
  <c r="I40" i="19" s="1"/>
  <c r="H63" i="19"/>
  <c r="I63" i="19" s="1"/>
  <c r="H145" i="19"/>
  <c r="I145" i="19" s="1"/>
  <c r="H112" i="19"/>
  <c r="I112" i="19" s="1"/>
  <c r="H30" i="19"/>
  <c r="I30" i="19" s="1"/>
  <c r="H37" i="19"/>
  <c r="I37" i="19" s="1"/>
  <c r="H115" i="19"/>
  <c r="I115" i="19" s="1"/>
  <c r="H12" i="19"/>
  <c r="I12" i="19" s="1"/>
  <c r="H13" i="19"/>
  <c r="I13" i="19" s="1"/>
  <c r="H11" i="19"/>
  <c r="I11" i="19" s="1"/>
  <c r="H14" i="19"/>
  <c r="I14" i="19" s="1"/>
  <c r="H120" i="19"/>
  <c r="I120" i="19" s="1"/>
  <c r="H42" i="19"/>
  <c r="I42" i="19" s="1"/>
  <c r="H20" i="19"/>
  <c r="I20" i="19" s="1"/>
  <c r="H126" i="19"/>
  <c r="I126" i="19" s="1"/>
  <c r="H159" i="19"/>
  <c r="I159" i="19" s="1"/>
  <c r="H152" i="19"/>
  <c r="I152" i="19" s="1"/>
  <c r="H131" i="19"/>
  <c r="I131" i="19" s="1"/>
  <c r="H123" i="19"/>
  <c r="I123" i="19" s="1"/>
  <c r="H15" i="19"/>
  <c r="I15" i="19" s="1"/>
  <c r="H5" i="19"/>
  <c r="I5" i="19" s="1"/>
  <c r="H38" i="19"/>
  <c r="I38" i="19" s="1"/>
  <c r="H166" i="19"/>
  <c r="I166" i="19" s="1"/>
  <c r="H103" i="19"/>
  <c r="I103" i="19" s="1"/>
  <c r="H98" i="19"/>
  <c r="I98" i="19" s="1"/>
  <c r="H75" i="19"/>
  <c r="I75" i="19" s="1"/>
  <c r="H96" i="19"/>
  <c r="I96" i="19" s="1"/>
  <c r="H108" i="19"/>
  <c r="I108" i="19" s="1"/>
  <c r="H102" i="19"/>
  <c r="I102" i="19" s="1"/>
  <c r="H95" i="19"/>
  <c r="I95" i="19" s="1"/>
  <c r="H99" i="19"/>
  <c r="I99" i="19" s="1"/>
  <c r="H146" i="19"/>
  <c r="I146" i="19" s="1"/>
  <c r="H138" i="19"/>
  <c r="I138" i="19" s="1"/>
  <c r="H80" i="19"/>
  <c r="I80" i="19" s="1"/>
  <c r="H101" i="19"/>
  <c r="I101" i="19" s="1"/>
  <c r="H125" i="19"/>
  <c r="I125" i="19" s="1"/>
  <c r="H24" i="19"/>
  <c r="I24" i="19" s="1"/>
  <c r="H16" i="19"/>
  <c r="I16" i="19" s="1"/>
  <c r="H41" i="19"/>
  <c r="I41" i="19" s="1"/>
  <c r="H53" i="19"/>
  <c r="I53" i="19" s="1"/>
  <c r="H90" i="19"/>
  <c r="I90" i="19" s="1"/>
  <c r="H160" i="19"/>
  <c r="I160" i="19" s="1"/>
  <c r="H164" i="19"/>
  <c r="I164" i="19" s="1"/>
  <c r="H47" i="19"/>
  <c r="I47" i="19" s="1"/>
  <c r="H107" i="19"/>
  <c r="I107" i="19" s="1"/>
  <c r="H130" i="19"/>
  <c r="I130" i="19" s="1"/>
  <c r="H67" i="19"/>
  <c r="I67" i="19" s="1"/>
  <c r="H43" i="19"/>
  <c r="I43" i="19" s="1"/>
  <c r="H62" i="19"/>
  <c r="I62" i="19" s="1"/>
  <c r="H19" i="19"/>
  <c r="I19" i="19" s="1"/>
  <c r="H113" i="19"/>
  <c r="I113" i="19" s="1"/>
  <c r="H23" i="19"/>
  <c r="I23" i="19" s="1"/>
  <c r="H149" i="19"/>
  <c r="I149" i="19" s="1"/>
  <c r="H124" i="19"/>
  <c r="I124" i="19" s="1"/>
  <c r="G26" i="30"/>
  <c r="G176" i="30"/>
  <c r="G141" i="30"/>
  <c r="G162" i="30"/>
  <c r="G158" i="30"/>
  <c r="G154" i="30"/>
  <c r="G150" i="30"/>
  <c r="G146" i="30"/>
  <c r="G142" i="30"/>
  <c r="G137" i="30"/>
  <c r="G133" i="30"/>
  <c r="G129" i="30"/>
  <c r="G125" i="30"/>
  <c r="G121" i="30"/>
  <c r="G117" i="30"/>
  <c r="G113" i="30"/>
  <c r="G109" i="30"/>
  <c r="G105" i="30"/>
  <c r="G101" i="30"/>
  <c r="G97" i="30"/>
  <c r="G93" i="30"/>
  <c r="G89" i="30"/>
  <c r="G85" i="30"/>
  <c r="G81" i="30"/>
  <c r="G77" i="30"/>
  <c r="G73" i="30"/>
  <c r="G69" i="30"/>
  <c r="G65" i="30"/>
  <c r="G61" i="30"/>
  <c r="G57" i="30"/>
  <c r="G53" i="30"/>
  <c r="G49" i="30"/>
  <c r="G45" i="30"/>
  <c r="G41" i="30"/>
  <c r="G37" i="30"/>
  <c r="G33" i="30"/>
  <c r="G29" i="30"/>
  <c r="G25" i="30"/>
  <c r="G21" i="30"/>
  <c r="G17" i="30"/>
  <c r="G13" i="30"/>
  <c r="G9" i="30"/>
  <c r="G5" i="30"/>
  <c r="G173" i="30"/>
  <c r="G169" i="30"/>
  <c r="G165" i="30"/>
  <c r="G161" i="30"/>
  <c r="G157" i="30"/>
  <c r="G153" i="30"/>
  <c r="G149" i="30"/>
  <c r="G145" i="30"/>
  <c r="G140" i="30"/>
  <c r="G136" i="30"/>
  <c r="G132" i="30"/>
  <c r="G128" i="30"/>
  <c r="G124" i="30"/>
  <c r="G120" i="30"/>
  <c r="G116" i="30"/>
  <c r="G112" i="30"/>
  <c r="G108" i="30"/>
  <c r="G104" i="30"/>
  <c r="G100" i="30"/>
  <c r="G96" i="30"/>
  <c r="G92" i="30"/>
  <c r="G88" i="30"/>
  <c r="G84" i="30"/>
  <c r="G80" i="30"/>
  <c r="G76" i="30"/>
  <c r="G72" i="30"/>
  <c r="G68" i="30"/>
  <c r="G64" i="30"/>
  <c r="G60" i="30"/>
  <c r="G56" i="30"/>
  <c r="G52" i="30"/>
  <c r="G48" i="30"/>
  <c r="G44" i="30"/>
  <c r="G40" i="30"/>
  <c r="G36" i="30"/>
  <c r="G32" i="30"/>
  <c r="G28" i="30"/>
  <c r="G24" i="30"/>
  <c r="G20" i="30"/>
  <c r="G16" i="30"/>
  <c r="G12" i="30"/>
  <c r="G8" i="30"/>
  <c r="G4" i="30"/>
  <c r="G167" i="30"/>
  <c r="G143" i="30"/>
  <c r="G130" i="30"/>
  <c r="G122" i="30"/>
  <c r="G114" i="30"/>
  <c r="G106" i="30"/>
  <c r="G98" i="30"/>
  <c r="G86" i="30"/>
  <c r="G78" i="30"/>
  <c r="G70" i="30"/>
  <c r="G62" i="30"/>
  <c r="G50" i="30"/>
  <c r="G42" i="30"/>
  <c r="G34" i="30"/>
  <c r="G14" i="30"/>
  <c r="G6" i="30"/>
  <c r="G172" i="30"/>
  <c r="G168" i="30"/>
  <c r="G164" i="30"/>
  <c r="G160" i="30"/>
  <c r="G156" i="30"/>
  <c r="G152" i="30"/>
  <c r="G148" i="30"/>
  <c r="G144" i="30"/>
  <c r="G139" i="30"/>
  <c r="G135" i="30"/>
  <c r="G131" i="30"/>
  <c r="G127" i="30"/>
  <c r="G123" i="30"/>
  <c r="G119" i="30"/>
  <c r="G115" i="30"/>
  <c r="G111" i="30"/>
  <c r="G107" i="30"/>
  <c r="G103" i="30"/>
  <c r="G99" i="30"/>
  <c r="G95" i="30"/>
  <c r="G91" i="30"/>
  <c r="G87" i="30"/>
  <c r="G83" i="30"/>
  <c r="G79" i="30"/>
  <c r="G75" i="30"/>
  <c r="G71" i="30"/>
  <c r="G67" i="30"/>
  <c r="G63" i="30"/>
  <c r="G59" i="30"/>
  <c r="G55" i="30"/>
  <c r="G51" i="30"/>
  <c r="G47" i="30"/>
  <c r="G43" i="30"/>
  <c r="G39" i="30"/>
  <c r="G35" i="30"/>
  <c r="G31" i="30"/>
  <c r="G27" i="30"/>
  <c r="G23" i="30"/>
  <c r="G19" i="30"/>
  <c r="G15" i="30"/>
  <c r="G11" i="30"/>
  <c r="G7" i="30"/>
  <c r="G175" i="30"/>
  <c r="G171" i="30"/>
  <c r="G163" i="30"/>
  <c r="G159" i="30"/>
  <c r="G155" i="30"/>
  <c r="G151" i="30"/>
  <c r="G147" i="30"/>
  <c r="G138" i="30"/>
  <c r="G134" i="30"/>
  <c r="G126" i="30"/>
  <c r="G118" i="30"/>
  <c r="G110" i="30"/>
  <c r="G102" i="30"/>
  <c r="G94" i="30"/>
  <c r="G90" i="30"/>
  <c r="G82" i="30"/>
  <c r="G74" i="30"/>
  <c r="G66" i="30"/>
  <c r="G58" i="30"/>
  <c r="G54" i="30"/>
  <c r="G46" i="30"/>
  <c r="G38" i="30"/>
  <c r="G30" i="30"/>
  <c r="G22" i="30"/>
  <c r="G18" i="30"/>
  <c r="G10" i="30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G182" i="30" l="1"/>
  <c r="G181" i="30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H62" i="30" l="1"/>
  <c r="H56" i="30"/>
  <c r="H41" i="30"/>
  <c r="H132" i="30"/>
  <c r="H68" i="30"/>
  <c r="H121" i="30"/>
  <c r="H160" i="30"/>
  <c r="H31" i="30"/>
  <c r="H10" i="30"/>
  <c r="H92" i="30"/>
  <c r="H71" i="30"/>
  <c r="H125" i="30"/>
  <c r="H40" i="30"/>
  <c r="H19" i="30"/>
  <c r="H101" i="30"/>
  <c r="H145" i="30"/>
  <c r="H16" i="30"/>
  <c r="H123" i="30"/>
  <c r="H163" i="30"/>
  <c r="H113" i="30"/>
  <c r="H143" i="30"/>
  <c r="H159" i="30"/>
  <c r="H136" i="30"/>
  <c r="H99" i="30"/>
  <c r="H176" i="30"/>
  <c r="H105" i="30"/>
  <c r="H25" i="30"/>
  <c r="H116" i="30"/>
  <c r="H36" i="30"/>
  <c r="H15" i="30"/>
  <c r="H146" i="30"/>
  <c r="H39" i="30"/>
  <c r="H8" i="30"/>
  <c r="H85" i="30"/>
  <c r="H167" i="30"/>
  <c r="H147" i="30"/>
  <c r="H106" i="30"/>
  <c r="H110" i="30"/>
  <c r="H67" i="30"/>
  <c r="H154" i="30"/>
  <c r="H89" i="30"/>
  <c r="H165" i="30"/>
  <c r="H100" i="30"/>
  <c r="H20" i="30"/>
  <c r="H122" i="30"/>
  <c r="H95" i="30"/>
  <c r="H126" i="30"/>
  <c r="H17" i="30"/>
  <c r="H70" i="30"/>
  <c r="H82" i="30"/>
  <c r="H153" i="30"/>
  <c r="H148" i="30"/>
  <c r="H141" i="30"/>
  <c r="H37" i="30"/>
  <c r="H80" i="30"/>
  <c r="H42" i="30"/>
  <c r="H59" i="30"/>
  <c r="H58" i="30"/>
  <c r="H173" i="30"/>
  <c r="H119" i="30"/>
  <c r="H77" i="30"/>
  <c r="H130" i="30"/>
  <c r="H155" i="30"/>
  <c r="H144" i="30"/>
  <c r="H60" i="30"/>
  <c r="H93" i="30"/>
  <c r="H134" i="30"/>
  <c r="H128" i="30"/>
  <c r="H107" i="30"/>
  <c r="H97" i="30"/>
  <c r="H88" i="30"/>
  <c r="H137" i="30"/>
  <c r="H57" i="30"/>
  <c r="H149" i="30"/>
  <c r="H84" i="30"/>
  <c r="H4" i="30"/>
  <c r="H86" i="30"/>
  <c r="H79" i="30"/>
  <c r="H94" i="30"/>
  <c r="H157" i="30"/>
  <c r="H168" i="30"/>
  <c r="H54" i="30"/>
  <c r="H120" i="30"/>
  <c r="H115" i="30"/>
  <c r="H150" i="30"/>
  <c r="H21" i="30"/>
  <c r="H64" i="30"/>
  <c r="H172" i="30"/>
  <c r="H43" i="30"/>
  <c r="H30" i="30"/>
  <c r="H140" i="30"/>
  <c r="H87" i="30"/>
  <c r="H61" i="30"/>
  <c r="H102" i="30"/>
  <c r="H73" i="30"/>
  <c r="H9" i="30"/>
  <c r="H52" i="30"/>
  <c r="H166" i="30"/>
  <c r="H200" i="30"/>
  <c r="H50" i="30"/>
  <c r="H127" i="30"/>
  <c r="H63" i="30"/>
  <c r="H171" i="30"/>
  <c r="H66" i="30"/>
  <c r="H81" i="30"/>
  <c r="H124" i="30"/>
  <c r="H44" i="30"/>
  <c r="H135" i="30"/>
  <c r="H7" i="30"/>
  <c r="H22" i="30"/>
  <c r="H45" i="30"/>
  <c r="H104" i="30"/>
  <c r="H98" i="30"/>
  <c r="H83" i="30"/>
  <c r="H74" i="30"/>
  <c r="H133" i="30"/>
  <c r="H69" i="30"/>
  <c r="H5" i="30"/>
  <c r="H112" i="30"/>
  <c r="H48" i="30"/>
  <c r="H114" i="30"/>
  <c r="H156" i="30"/>
  <c r="H91" i="30"/>
  <c r="H27" i="30"/>
  <c r="H118" i="30"/>
  <c r="H162" i="30"/>
  <c r="H65" i="30"/>
  <c r="H76" i="30"/>
  <c r="H34" i="30"/>
  <c r="H55" i="30"/>
  <c r="H142" i="30"/>
  <c r="H29" i="30"/>
  <c r="H164" i="30"/>
  <c r="H35" i="30"/>
  <c r="H46" i="30"/>
  <c r="H174" i="30"/>
  <c r="H177" i="30"/>
  <c r="H6" i="30"/>
  <c r="H111" i="30"/>
  <c r="H47" i="30"/>
  <c r="H151" i="30"/>
  <c r="H38" i="30"/>
  <c r="H49" i="30"/>
  <c r="H108" i="30"/>
  <c r="H12" i="30"/>
  <c r="H103" i="30"/>
  <c r="H138" i="30"/>
  <c r="H158" i="30"/>
  <c r="H13" i="30"/>
  <c r="H72" i="30"/>
  <c r="H14" i="30"/>
  <c r="H51" i="30"/>
  <c r="H18" i="30"/>
  <c r="H117" i="30"/>
  <c r="H53" i="30"/>
  <c r="H161" i="30"/>
  <c r="H96" i="30"/>
  <c r="H32" i="30"/>
  <c r="H78" i="30"/>
  <c r="H139" i="30"/>
  <c r="H75" i="30"/>
  <c r="H11" i="30"/>
  <c r="H90" i="30"/>
  <c r="H129" i="30"/>
  <c r="H33" i="30"/>
  <c r="H28" i="30"/>
  <c r="H152" i="30"/>
  <c r="H23" i="30"/>
  <c r="H109" i="30"/>
  <c r="H169" i="30"/>
  <c r="H24" i="30"/>
  <c r="H131" i="30"/>
  <c r="H175" i="30"/>
  <c r="H26" i="30"/>
  <c r="D4" i="16"/>
  <c r="G7" i="32" l="1"/>
  <c r="H7" i="32" s="1"/>
  <c r="G6" i="32"/>
  <c r="G4" i="32"/>
  <c r="G11" i="32"/>
  <c r="G99" i="32"/>
  <c r="H99" i="32" s="1"/>
  <c r="G150" i="32"/>
  <c r="G122" i="32"/>
  <c r="G94" i="32"/>
  <c r="G66" i="32"/>
  <c r="G149" i="32"/>
  <c r="G121" i="32"/>
  <c r="G93" i="32"/>
  <c r="G65" i="32"/>
  <c r="G37" i="32"/>
  <c r="H37" i="32" s="1"/>
  <c r="G176" i="32"/>
  <c r="G148" i="32"/>
  <c r="G120" i="32"/>
  <c r="G92" i="32"/>
  <c r="G147" i="32"/>
  <c r="H147" i="32" s="1"/>
  <c r="G91" i="32"/>
  <c r="H91" i="32" s="1"/>
  <c r="G63" i="32"/>
  <c r="G35" i="32"/>
  <c r="G146" i="32"/>
  <c r="G90" i="32"/>
  <c r="G34" i="32"/>
  <c r="G145" i="32"/>
  <c r="G117" i="32"/>
  <c r="G89" i="32"/>
  <c r="G61" i="32"/>
  <c r="G33" i="32"/>
  <c r="G144" i="32"/>
  <c r="G88" i="32"/>
  <c r="G32" i="32"/>
  <c r="G171" i="32"/>
  <c r="G143" i="32"/>
  <c r="G115" i="32"/>
  <c r="H115" i="32" s="1"/>
  <c r="G87" i="32"/>
  <c r="G59" i="32"/>
  <c r="G31" i="32"/>
  <c r="G192" i="32"/>
  <c r="G114" i="32"/>
  <c r="G86" i="32"/>
  <c r="G58" i="32"/>
  <c r="G30" i="32"/>
  <c r="H30" i="32" s="1"/>
  <c r="G169" i="32"/>
  <c r="G113" i="32"/>
  <c r="G85" i="32"/>
  <c r="G57" i="32"/>
  <c r="G168" i="32"/>
  <c r="G112" i="32"/>
  <c r="G84" i="32"/>
  <c r="G28" i="32"/>
  <c r="G139" i="32"/>
  <c r="H139" i="32" s="1"/>
  <c r="G111" i="32"/>
  <c r="H111" i="32" s="1"/>
  <c r="G83" i="32"/>
  <c r="G55" i="32"/>
  <c r="G27" i="32"/>
  <c r="G166" i="32"/>
  <c r="G138" i="32"/>
  <c r="G110" i="32"/>
  <c r="G82" i="32"/>
  <c r="G54" i="32"/>
  <c r="G26" i="32"/>
  <c r="G165" i="32"/>
  <c r="G137" i="32"/>
  <c r="G109" i="32"/>
  <c r="H109" i="32" s="1"/>
  <c r="G81" i="32"/>
  <c r="H81" i="32" s="1"/>
  <c r="G53" i="32"/>
  <c r="G25" i="32"/>
  <c r="G136" i="32"/>
  <c r="G108" i="32"/>
  <c r="G80" i="32"/>
  <c r="G52" i="32"/>
  <c r="H163" i="32"/>
  <c r="G135" i="32"/>
  <c r="H135" i="32" s="1"/>
  <c r="G107" i="32"/>
  <c r="H107" i="32" s="1"/>
  <c r="G79" i="32"/>
  <c r="H79" i="32" s="1"/>
  <c r="G23" i="32"/>
  <c r="H23" i="32" s="1"/>
  <c r="G162" i="32"/>
  <c r="G134" i="32"/>
  <c r="G106" i="32"/>
  <c r="G78" i="32"/>
  <c r="G50" i="32"/>
  <c r="G161" i="32"/>
  <c r="G49" i="32"/>
  <c r="G160" i="32"/>
  <c r="G132" i="32"/>
  <c r="H132" i="32" s="1"/>
  <c r="G104" i="32"/>
  <c r="G76" i="32"/>
  <c r="G159" i="32"/>
  <c r="H159" i="32" s="1"/>
  <c r="G131" i="32"/>
  <c r="G103" i="32"/>
  <c r="G47" i="32"/>
  <c r="G158" i="32"/>
  <c r="G130" i="32"/>
  <c r="G102" i="32"/>
  <c r="G74" i="32"/>
  <c r="G46" i="32"/>
  <c r="G18" i="32"/>
  <c r="G157" i="32"/>
  <c r="G129" i="32"/>
  <c r="G101" i="32"/>
  <c r="H101" i="32" s="1"/>
  <c r="G73" i="32"/>
  <c r="G17" i="32"/>
  <c r="G156" i="32"/>
  <c r="G128" i="32"/>
  <c r="G72" i="32"/>
  <c r="G44" i="32"/>
  <c r="G71" i="32"/>
  <c r="G43" i="32"/>
  <c r="G15" i="32"/>
  <c r="G154" i="32"/>
  <c r="G98" i="32"/>
  <c r="G70" i="32"/>
  <c r="G14" i="32"/>
  <c r="G125" i="32"/>
  <c r="G97" i="32"/>
  <c r="G41" i="32"/>
  <c r="G13" i="32"/>
  <c r="G152" i="32"/>
  <c r="G124" i="32"/>
  <c r="G68" i="32"/>
  <c r="G40" i="32"/>
  <c r="G151" i="32"/>
  <c r="H151" i="32" s="1"/>
  <c r="G123" i="32"/>
  <c r="H123" i="32" s="1"/>
  <c r="G95" i="32"/>
  <c r="G39" i="32"/>
  <c r="G24" i="32"/>
  <c r="H24" i="32" s="1"/>
  <c r="G36" i="32"/>
  <c r="H36" i="32" s="1"/>
  <c r="G48" i="32"/>
  <c r="H48" i="32" s="1"/>
  <c r="G140" i="32"/>
  <c r="H140" i="32" s="1"/>
  <c r="G75" i="32"/>
  <c r="H75" i="32" s="1"/>
  <c r="G116" i="32"/>
  <c r="H116" i="32" s="1"/>
  <c r="G62" i="32"/>
  <c r="H62" i="32" s="1"/>
  <c r="G133" i="32"/>
  <c r="H133" i="32" s="1"/>
  <c r="G67" i="32"/>
  <c r="H67" i="32" s="1"/>
  <c r="G118" i="32"/>
  <c r="H118" i="32" s="1"/>
  <c r="G12" i="32"/>
  <c r="H12" i="32" s="1"/>
  <c r="H164" i="32"/>
  <c r="G29" i="32"/>
  <c r="H29" i="32" s="1"/>
  <c r="G142" i="32"/>
  <c r="H142" i="32" s="1"/>
  <c r="G127" i="32"/>
  <c r="H127" i="32" s="1"/>
  <c r="G77" i="32"/>
  <c r="H77" i="32" s="1"/>
  <c r="G60" i="32"/>
  <c r="H60" i="32" s="1"/>
  <c r="G119" i="32"/>
  <c r="H119" i="32" s="1"/>
  <c r="G64" i="32"/>
  <c r="H64" i="32" s="1"/>
  <c r="G177" i="9"/>
  <c r="G171" i="9"/>
  <c r="G141" i="32"/>
  <c r="H141" i="32" s="1"/>
  <c r="G105" i="32"/>
  <c r="H105" i="32" s="1"/>
  <c r="G56" i="32"/>
  <c r="G9" i="32"/>
  <c r="G167" i="32"/>
  <c r="G177" i="32"/>
  <c r="G173" i="32"/>
  <c r="G174" i="32"/>
  <c r="G126" i="32"/>
  <c r="G153" i="32"/>
  <c r="G172" i="32"/>
  <c r="G51" i="32"/>
  <c r="G96" i="32"/>
  <c r="G42" i="32"/>
  <c r="G100" i="32"/>
  <c r="G10" i="32"/>
  <c r="G8" i="32"/>
  <c r="G5" i="32"/>
  <c r="G22" i="32"/>
  <c r="G16" i="32"/>
  <c r="G20" i="32"/>
  <c r="G21" i="32"/>
  <c r="G155" i="32"/>
  <c r="G69" i="32"/>
  <c r="G45" i="32"/>
  <c r="G19" i="32"/>
  <c r="AJ7" i="2"/>
  <c r="AH7" i="2"/>
  <c r="Z166" i="2"/>
  <c r="Z158" i="2"/>
  <c r="T7" i="2"/>
  <c r="L176" i="30"/>
  <c r="L163" i="30"/>
  <c r="L146" i="30"/>
  <c r="L121" i="30"/>
  <c r="L109" i="30"/>
  <c r="L99" i="30"/>
  <c r="L74" i="30"/>
  <c r="L60" i="30"/>
  <c r="L29" i="30"/>
  <c r="L8" i="30"/>
  <c r="L4" i="30"/>
  <c r="L173" i="30"/>
  <c r="L169" i="30"/>
  <c r="L168" i="30"/>
  <c r="L167" i="30"/>
  <c r="L160" i="30"/>
  <c r="L156" i="30"/>
  <c r="L155" i="30"/>
  <c r="L154" i="30"/>
  <c r="L152" i="30"/>
  <c r="L148" i="30"/>
  <c r="L139" i="30"/>
  <c r="L138" i="30"/>
  <c r="L137" i="30"/>
  <c r="L136" i="30"/>
  <c r="L135" i="30"/>
  <c r="L133" i="30"/>
  <c r="L131" i="30"/>
  <c r="L130" i="30"/>
  <c r="L129" i="30"/>
  <c r="L127" i="30"/>
  <c r="L126" i="30"/>
  <c r="L123" i="30"/>
  <c r="L120" i="30"/>
  <c r="L119" i="30"/>
  <c r="L118" i="30"/>
  <c r="L117" i="30"/>
  <c r="L114" i="30"/>
  <c r="L103" i="30"/>
  <c r="L102" i="30"/>
  <c r="L98" i="30"/>
  <c r="L94" i="30"/>
  <c r="L93" i="30"/>
  <c r="L90" i="30"/>
  <c r="L87" i="30"/>
  <c r="L85" i="30"/>
  <c r="L82" i="30"/>
  <c r="L80" i="30"/>
  <c r="L72" i="30"/>
  <c r="L68" i="30"/>
  <c r="L65" i="30"/>
  <c r="L63" i="30"/>
  <c r="L61" i="30"/>
  <c r="L58" i="30"/>
  <c r="L57" i="30"/>
  <c r="L54" i="30"/>
  <c r="L53" i="30"/>
  <c r="L50" i="30"/>
  <c r="L47" i="30"/>
  <c r="L46" i="30"/>
  <c r="L44" i="30"/>
  <c r="L43" i="30"/>
  <c r="L42" i="30"/>
  <c r="L40" i="30"/>
  <c r="L37" i="30"/>
  <c r="L35" i="30"/>
  <c r="L34" i="30"/>
  <c r="L30" i="30"/>
  <c r="L25" i="30"/>
  <c r="L23" i="30"/>
  <c r="L22" i="30"/>
  <c r="L11" i="30"/>
  <c r="L10" i="30"/>
  <c r="L6" i="30"/>
  <c r="Z180" i="2"/>
  <c r="Z178" i="2"/>
  <c r="Z177" i="2"/>
  <c r="Z176" i="2"/>
  <c r="G170" i="31"/>
  <c r="G169" i="31"/>
  <c r="Z172" i="2"/>
  <c r="Z170" i="2"/>
  <c r="Z169" i="2"/>
  <c r="G162" i="31"/>
  <c r="G161" i="31"/>
  <c r="Z164" i="2"/>
  <c r="Z162" i="2"/>
  <c r="G154" i="31"/>
  <c r="G153" i="31"/>
  <c r="Z154" i="2"/>
  <c r="Z153" i="2"/>
  <c r="Z152" i="2"/>
  <c r="G146" i="31"/>
  <c r="Z149" i="2"/>
  <c r="Z148" i="2"/>
  <c r="Z146" i="2"/>
  <c r="Z145" i="2"/>
  <c r="Z144" i="2"/>
  <c r="G138" i="31"/>
  <c r="Z141" i="2"/>
  <c r="Z138" i="2"/>
  <c r="Z137" i="2"/>
  <c r="Z136" i="2"/>
  <c r="Z133" i="2"/>
  <c r="Z130" i="2"/>
  <c r="Z129" i="2"/>
  <c r="Z128" i="2"/>
  <c r="G123" i="31"/>
  <c r="Z125" i="2"/>
  <c r="Z122" i="2"/>
  <c r="Z121" i="2"/>
  <c r="Z120" i="2"/>
  <c r="G115" i="31"/>
  <c r="Z117" i="2"/>
  <c r="Z114" i="2"/>
  <c r="G109" i="31"/>
  <c r="Z112" i="2"/>
  <c r="G107" i="31"/>
  <c r="Z110" i="2"/>
  <c r="Z109" i="2"/>
  <c r="Z106" i="2"/>
  <c r="Z104" i="2"/>
  <c r="G99" i="31"/>
  <c r="Z102" i="2"/>
  <c r="Z101" i="2"/>
  <c r="Z98" i="2"/>
  <c r="G93" i="31"/>
  <c r="Z96" i="2"/>
  <c r="G91" i="31"/>
  <c r="Z94" i="2"/>
  <c r="Z92" i="2"/>
  <c r="G87" i="31"/>
  <c r="Z90" i="2"/>
  <c r="Z88" i="2"/>
  <c r="G83" i="31"/>
  <c r="Z86" i="2"/>
  <c r="Z85" i="2"/>
  <c r="Z84" i="2"/>
  <c r="G79" i="31"/>
  <c r="Z82" i="2"/>
  <c r="Z80" i="2"/>
  <c r="G75" i="31"/>
  <c r="Z78" i="2"/>
  <c r="G71" i="31"/>
  <c r="Z74" i="2"/>
  <c r="G69" i="31"/>
  <c r="Z72" i="2"/>
  <c r="G67" i="31"/>
  <c r="Z70" i="2"/>
  <c r="Z68" i="2"/>
  <c r="G63" i="31"/>
  <c r="Z66" i="2"/>
  <c r="Z64" i="2"/>
  <c r="G59" i="31"/>
  <c r="Z62" i="2"/>
  <c r="G55" i="31"/>
  <c r="Z58" i="2"/>
  <c r="G53" i="31"/>
  <c r="Z56" i="2"/>
  <c r="Z55" i="2"/>
  <c r="G47" i="31"/>
  <c r="Z50" i="2"/>
  <c r="Z48" i="2"/>
  <c r="Z46" i="2"/>
  <c r="G40" i="31"/>
  <c r="Z43" i="2"/>
  <c r="Z42" i="2"/>
  <c r="Z38" i="2"/>
  <c r="G32" i="31"/>
  <c r="Z35" i="2"/>
  <c r="Z34" i="2"/>
  <c r="G26" i="31"/>
  <c r="G24" i="31"/>
  <c r="Z27" i="2"/>
  <c r="Z26" i="2"/>
  <c r="G18" i="31"/>
  <c r="Z20" i="2"/>
  <c r="G15" i="31"/>
  <c r="Z18" i="2"/>
  <c r="Z14" i="2"/>
  <c r="Z11" i="2"/>
  <c r="Z8" i="2"/>
  <c r="G184" i="32" l="1"/>
  <c r="G183" i="32"/>
  <c r="I193" i="32" s="1"/>
  <c r="H87" i="32"/>
  <c r="H17" i="32"/>
  <c r="H22" i="32"/>
  <c r="H92" i="32"/>
  <c r="H73" i="32"/>
  <c r="H59" i="32"/>
  <c r="H176" i="32"/>
  <c r="H134" i="32"/>
  <c r="H165" i="32"/>
  <c r="H57" i="32"/>
  <c r="H97" i="32"/>
  <c r="H131" i="32"/>
  <c r="H45" i="32"/>
  <c r="H155" i="32"/>
  <c r="H31" i="32"/>
  <c r="H8" i="32"/>
  <c r="H94" i="32"/>
  <c r="H121" i="32"/>
  <c r="H88" i="32"/>
  <c r="H110" i="32"/>
  <c r="H129" i="32"/>
  <c r="H113" i="32"/>
  <c r="H145" i="32"/>
  <c r="H168" i="32"/>
  <c r="H138" i="32"/>
  <c r="H174" i="32"/>
  <c r="H169" i="32"/>
  <c r="H65" i="32"/>
  <c r="H13" i="32"/>
  <c r="H72" i="32"/>
  <c r="H83" i="32"/>
  <c r="H167" i="32"/>
  <c r="H103" i="32"/>
  <c r="H34" i="32"/>
  <c r="H175" i="32"/>
  <c r="H35" i="32"/>
  <c r="H26" i="32"/>
  <c r="H66" i="32"/>
  <c r="H108" i="32"/>
  <c r="H172" i="32"/>
  <c r="H125" i="32"/>
  <c r="H192" i="32"/>
  <c r="H68" i="32"/>
  <c r="H95" i="32"/>
  <c r="H76" i="32"/>
  <c r="H19" i="32"/>
  <c r="H128" i="32"/>
  <c r="H53" i="32"/>
  <c r="H82" i="32"/>
  <c r="H25" i="32"/>
  <c r="H33" i="32"/>
  <c r="H69" i="32"/>
  <c r="H120" i="32"/>
  <c r="H85" i="32"/>
  <c r="H6" i="32"/>
  <c r="H11" i="32"/>
  <c r="H39" i="32"/>
  <c r="H148" i="32"/>
  <c r="H28" i="32"/>
  <c r="H10" i="32"/>
  <c r="H70" i="32"/>
  <c r="H100" i="32"/>
  <c r="H50" i="32"/>
  <c r="H40" i="32"/>
  <c r="H84" i="32"/>
  <c r="H96" i="32"/>
  <c r="H51" i="32"/>
  <c r="H90" i="32"/>
  <c r="H114" i="32"/>
  <c r="H137" i="32"/>
  <c r="H122" i="32"/>
  <c r="H152" i="32"/>
  <c r="H126" i="32"/>
  <c r="H146" i="32"/>
  <c r="H162" i="32"/>
  <c r="H157" i="32"/>
  <c r="H173" i="32"/>
  <c r="H43" i="32"/>
  <c r="H49" i="32"/>
  <c r="H117" i="32"/>
  <c r="H93" i="32"/>
  <c r="H9" i="32"/>
  <c r="H14" i="32"/>
  <c r="H89" i="32"/>
  <c r="H27" i="32"/>
  <c r="H5" i="32"/>
  <c r="H156" i="32"/>
  <c r="H80" i="32"/>
  <c r="H104" i="32"/>
  <c r="H144" i="32"/>
  <c r="H154" i="32"/>
  <c r="H18" i="32"/>
  <c r="H112" i="32"/>
  <c r="H21" i="32"/>
  <c r="H32" i="32"/>
  <c r="H61" i="32"/>
  <c r="H46" i="32"/>
  <c r="H74" i="32"/>
  <c r="H47" i="32"/>
  <c r="H158" i="32"/>
  <c r="H41" i="32"/>
  <c r="H71" i="32"/>
  <c r="H171" i="32"/>
  <c r="H136" i="32"/>
  <c r="H63" i="32"/>
  <c r="H20" i="32"/>
  <c r="H16" i="32"/>
  <c r="H54" i="32"/>
  <c r="H15" i="32"/>
  <c r="H78" i="32"/>
  <c r="H106" i="32"/>
  <c r="H58" i="32"/>
  <c r="H42" i="32"/>
  <c r="H86" i="32"/>
  <c r="H102" i="32"/>
  <c r="H55" i="32"/>
  <c r="H98" i="32"/>
  <c r="H149" i="32"/>
  <c r="H160" i="32"/>
  <c r="H124" i="32"/>
  <c r="H153" i="32"/>
  <c r="H130" i="32"/>
  <c r="H150" i="32"/>
  <c r="H166" i="32"/>
  <c r="H161" i="32"/>
  <c r="H177" i="32"/>
  <c r="H44" i="32"/>
  <c r="H52" i="32"/>
  <c r="H143" i="32"/>
  <c r="H56" i="32"/>
  <c r="L9" i="30"/>
  <c r="L19" i="30"/>
  <c r="L77" i="30"/>
  <c r="L100" i="30"/>
  <c r="L110" i="30"/>
  <c r="L164" i="30"/>
  <c r="L177" i="30"/>
  <c r="L20" i="30"/>
  <c r="L32" i="30"/>
  <c r="L48" i="30"/>
  <c r="L64" i="30"/>
  <c r="L81" i="30"/>
  <c r="L101" i="30"/>
  <c r="L111" i="30"/>
  <c r="L125" i="30"/>
  <c r="L165" i="30"/>
  <c r="L33" i="30"/>
  <c r="L49" i="30"/>
  <c r="L66" i="30"/>
  <c r="L112" i="30"/>
  <c r="L140" i="30"/>
  <c r="L153" i="30"/>
  <c r="L18" i="30"/>
  <c r="L12" i="30"/>
  <c r="L67" i="30"/>
  <c r="L91" i="30"/>
  <c r="L113" i="30"/>
  <c r="L141" i="30"/>
  <c r="L15" i="30"/>
  <c r="L24" i="30"/>
  <c r="L51" i="30"/>
  <c r="L69" i="30"/>
  <c r="L92" i="30"/>
  <c r="L105" i="30"/>
  <c r="L142" i="30"/>
  <c r="L157" i="30"/>
  <c r="L5" i="30"/>
  <c r="L16" i="30"/>
  <c r="L26" i="30"/>
  <c r="L36" i="30"/>
  <c r="L55" i="30"/>
  <c r="L71" i="30"/>
  <c r="L95" i="30"/>
  <c r="L106" i="30"/>
  <c r="L115" i="30"/>
  <c r="L134" i="30"/>
  <c r="L143" i="30"/>
  <c r="L159" i="30"/>
  <c r="L172" i="30"/>
  <c r="L7" i="30"/>
  <c r="L17" i="30"/>
  <c r="L27" i="30"/>
  <c r="L41" i="30"/>
  <c r="L56" i="30"/>
  <c r="L73" i="30"/>
  <c r="L96" i="30"/>
  <c r="L107" i="30"/>
  <c r="L116" i="30"/>
  <c r="L145" i="30"/>
  <c r="L161" i="30"/>
  <c r="L175" i="30"/>
  <c r="L171" i="30"/>
  <c r="L162" i="30"/>
  <c r="L144" i="30"/>
  <c r="L88" i="30"/>
  <c r="L75" i="30"/>
  <c r="L62" i="30"/>
  <c r="L59" i="30"/>
  <c r="L174" i="30"/>
  <c r="L166" i="30"/>
  <c r="L170" i="30"/>
  <c r="L39" i="30"/>
  <c r="L158" i="30"/>
  <c r="L151" i="30"/>
  <c r="L149" i="30"/>
  <c r="L128" i="30"/>
  <c r="L124" i="30"/>
  <c r="L122" i="30"/>
  <c r="L108" i="30"/>
  <c r="L89" i="30"/>
  <c r="L86" i="30"/>
  <c r="L83" i="30"/>
  <c r="L79" i="30"/>
  <c r="L78" i="30"/>
  <c r="L70" i="30"/>
  <c r="L150" i="30"/>
  <c r="L147" i="30"/>
  <c r="L132" i="30"/>
  <c r="L104" i="30"/>
  <c r="L97" i="30"/>
  <c r="L84" i="30"/>
  <c r="L76" i="30"/>
  <c r="L21" i="30"/>
  <c r="L14" i="30"/>
  <c r="L52" i="30"/>
  <c r="L45" i="30"/>
  <c r="L38" i="30"/>
  <c r="L31" i="30"/>
  <c r="E186" i="30"/>
  <c r="E188" i="30" s="1"/>
  <c r="L28" i="30"/>
  <c r="L13" i="30"/>
  <c r="G140" i="31"/>
  <c r="G133" i="31"/>
  <c r="Z175" i="2"/>
  <c r="G173" i="31"/>
  <c r="Z174" i="2"/>
  <c r="Z83" i="2"/>
  <c r="G76" i="31"/>
  <c r="G68" i="31"/>
  <c r="G39" i="31"/>
  <c r="G157" i="31"/>
  <c r="G164" i="31"/>
  <c r="Z76" i="2"/>
  <c r="Z124" i="2"/>
  <c r="Z157" i="2"/>
  <c r="Z165" i="2"/>
  <c r="Z173" i="2"/>
  <c r="Z181" i="2"/>
  <c r="G88" i="31"/>
  <c r="G168" i="31"/>
  <c r="Z132" i="2"/>
  <c r="Z159" i="2"/>
  <c r="Z167" i="2"/>
  <c r="Z131" i="2"/>
  <c r="G165" i="31"/>
  <c r="G172" i="31"/>
  <c r="Z91" i="2"/>
  <c r="Z139" i="2"/>
  <c r="Z160" i="2"/>
  <c r="Z168" i="2"/>
  <c r="Z13" i="2"/>
  <c r="Z140" i="2"/>
  <c r="Z161" i="2"/>
  <c r="G84" i="31"/>
  <c r="Z99" i="2"/>
  <c r="Z147" i="2"/>
  <c r="G117" i="31"/>
  <c r="Z44" i="2"/>
  <c r="Z107" i="2"/>
  <c r="Z155" i="2"/>
  <c r="Z163" i="2"/>
  <c r="Z171" i="2"/>
  <c r="Z179" i="2"/>
  <c r="G5" i="31"/>
  <c r="G160" i="31"/>
  <c r="G177" i="31"/>
  <c r="Z75" i="2"/>
  <c r="Z123" i="2"/>
  <c r="Z156" i="2"/>
  <c r="G34" i="31"/>
  <c r="G60" i="31"/>
  <c r="Z12" i="2"/>
  <c r="Z36" i="2"/>
  <c r="G23" i="31"/>
  <c r="Z19" i="2"/>
  <c r="Z51" i="2"/>
  <c r="G10" i="31"/>
  <c r="G31" i="31"/>
  <c r="Z59" i="2"/>
  <c r="G7" i="31"/>
  <c r="G44" i="31"/>
  <c r="Z9" i="2"/>
  <c r="Z67" i="2"/>
  <c r="Z10" i="2"/>
  <c r="Z28" i="2"/>
  <c r="G42" i="31"/>
  <c r="G8" i="31"/>
  <c r="G16" i="31"/>
  <c r="G64" i="31"/>
  <c r="G80" i="31"/>
  <c r="G125" i="31"/>
  <c r="G129" i="31"/>
  <c r="G37" i="31"/>
  <c r="Z52" i="2"/>
  <c r="Z60" i="2"/>
  <c r="Z100" i="2"/>
  <c r="Z108" i="2"/>
  <c r="Z116" i="2"/>
  <c r="Z115" i="2"/>
  <c r="G65" i="31"/>
  <c r="G81" i="31"/>
  <c r="G48" i="31"/>
  <c r="G61" i="31"/>
  <c r="G85" i="31"/>
  <c r="G96" i="31"/>
  <c r="G100" i="31"/>
  <c r="G144" i="31"/>
  <c r="Z21" i="2"/>
  <c r="Z29" i="2"/>
  <c r="Z37" i="2"/>
  <c r="Z45" i="2"/>
  <c r="Z53" i="2"/>
  <c r="Z61" i="2"/>
  <c r="Z69" i="2"/>
  <c r="Z77" i="2"/>
  <c r="Z93" i="2"/>
  <c r="G52" i="31"/>
  <c r="G108" i="31"/>
  <c r="G116" i="31"/>
  <c r="G141" i="31"/>
  <c r="G148" i="31"/>
  <c r="Z22" i="2"/>
  <c r="Z30" i="2"/>
  <c r="Z54" i="2"/>
  <c r="Z118" i="2"/>
  <c r="Z126" i="2"/>
  <c r="Z134" i="2"/>
  <c r="Z142" i="2"/>
  <c r="Z150" i="2"/>
  <c r="G21" i="31"/>
  <c r="G45" i="31"/>
  <c r="G97" i="31"/>
  <c r="G101" i="31"/>
  <c r="G105" i="31"/>
  <c r="G124" i="31"/>
  <c r="G145" i="31"/>
  <c r="Z15" i="2"/>
  <c r="Z23" i="2"/>
  <c r="Z31" i="2"/>
  <c r="Z39" i="2"/>
  <c r="Z47" i="2"/>
  <c r="Z63" i="2"/>
  <c r="Z71" i="2"/>
  <c r="Z79" i="2"/>
  <c r="Z87" i="2"/>
  <c r="Z95" i="2"/>
  <c r="Z103" i="2"/>
  <c r="Z111" i="2"/>
  <c r="Z119" i="2"/>
  <c r="Z127" i="2"/>
  <c r="Z135" i="2"/>
  <c r="Z143" i="2"/>
  <c r="Z151" i="2"/>
  <c r="G29" i="31"/>
  <c r="G132" i="31"/>
  <c r="Z16" i="2"/>
  <c r="Z24" i="2"/>
  <c r="Z32" i="2"/>
  <c r="Z40" i="2"/>
  <c r="G13" i="31"/>
  <c r="G137" i="31"/>
  <c r="G149" i="31"/>
  <c r="Z17" i="2"/>
  <c r="Z25" i="2"/>
  <c r="Z33" i="2"/>
  <c r="Z41" i="2"/>
  <c r="Z49" i="2"/>
  <c r="Z57" i="2"/>
  <c r="Z65" i="2"/>
  <c r="Z73" i="2"/>
  <c r="Z81" i="2"/>
  <c r="Z89" i="2"/>
  <c r="Z97" i="2"/>
  <c r="Z105" i="2"/>
  <c r="Z113" i="2"/>
  <c r="G11" i="31"/>
  <c r="G19" i="31"/>
  <c r="G27" i="31"/>
  <c r="G35" i="31"/>
  <c r="G43" i="31"/>
  <c r="G50" i="31"/>
  <c r="G56" i="31"/>
  <c r="G9" i="31"/>
  <c r="G17" i="31"/>
  <c r="G25" i="31"/>
  <c r="G33" i="31"/>
  <c r="G41" i="31"/>
  <c r="G20" i="31"/>
  <c r="G28" i="31"/>
  <c r="G36" i="31"/>
  <c r="G12" i="31"/>
  <c r="G57" i="31"/>
  <c r="G136" i="31"/>
  <c r="G72" i="31"/>
  <c r="G167" i="31"/>
  <c r="G143" i="31"/>
  <c r="G92" i="31"/>
  <c r="G114" i="31"/>
  <c r="G122" i="31"/>
  <c r="G130" i="31"/>
  <c r="G139" i="31"/>
  <c r="G176" i="31"/>
  <c r="G104" i="31"/>
  <c r="G112" i="31"/>
  <c r="G120" i="31"/>
  <c r="G128" i="31"/>
  <c r="G152" i="31"/>
  <c r="G159" i="31"/>
  <c r="G163" i="31"/>
  <c r="G135" i="31"/>
  <c r="G155" i="31"/>
  <c r="G49" i="31"/>
  <c r="G73" i="31"/>
  <c r="G89" i="31"/>
  <c r="G95" i="31"/>
  <c r="G131" i="31"/>
  <c r="G175" i="31"/>
  <c r="G103" i="31"/>
  <c r="G111" i="31"/>
  <c r="G119" i="31"/>
  <c r="G127" i="31"/>
  <c r="G151" i="31"/>
  <c r="G171" i="31"/>
  <c r="G77" i="31"/>
  <c r="G113" i="31"/>
  <c r="G121" i="31"/>
  <c r="G147" i="31"/>
  <c r="G156" i="31"/>
  <c r="H112" i="28" l="1"/>
  <c r="H138" i="28"/>
  <c r="H82" i="28"/>
  <c r="H109" i="28"/>
  <c r="H80" i="28"/>
  <c r="H52" i="28"/>
  <c r="H79" i="28"/>
  <c r="H162" i="28"/>
  <c r="H78" i="28"/>
  <c r="H105" i="28"/>
  <c r="H104" i="28"/>
  <c r="H131" i="28"/>
  <c r="H103" i="28"/>
  <c r="H74" i="28"/>
  <c r="H46" i="28"/>
  <c r="H18" i="28"/>
  <c r="H157" i="28"/>
  <c r="H101" i="28"/>
  <c r="H156" i="28"/>
  <c r="H100" i="28"/>
  <c r="H99" i="28"/>
  <c r="H15" i="28"/>
  <c r="H153" i="28"/>
  <c r="H97" i="28"/>
  <c r="H124" i="28"/>
  <c r="H96" i="28"/>
  <c r="H95" i="28"/>
  <c r="H151" i="28"/>
  <c r="H39" i="28"/>
  <c r="H11" i="28"/>
  <c r="H150" i="28"/>
  <c r="H9" i="28"/>
  <c r="H33" i="28"/>
  <c r="H147" i="28"/>
  <c r="H118" i="28"/>
  <c r="H62" i="28"/>
  <c r="H5" i="28"/>
  <c r="H35" i="28"/>
  <c r="H19" i="28"/>
  <c r="H53" i="28"/>
  <c r="H20" i="28"/>
  <c r="H13" i="28"/>
  <c r="H6" i="28"/>
  <c r="H40" i="28"/>
  <c r="H49" i="28"/>
  <c r="H58" i="28"/>
  <c r="H21" i="28"/>
  <c r="H57" i="28"/>
  <c r="H30" i="28"/>
  <c r="H14" i="28"/>
  <c r="H27" i="28"/>
  <c r="H133" i="28"/>
  <c r="I144" i="32"/>
  <c r="I20" i="32"/>
  <c r="I18" i="32"/>
  <c r="I17" i="32"/>
  <c r="I15" i="32"/>
  <c r="I14" i="32"/>
  <c r="I11" i="32"/>
  <c r="I10" i="32"/>
  <c r="I7" i="32"/>
  <c r="I8" i="32"/>
  <c r="I19" i="32"/>
  <c r="I16" i="32"/>
  <c r="I13" i="32"/>
  <c r="I12" i="32"/>
  <c r="I9" i="32"/>
  <c r="I152" i="32"/>
  <c r="I69" i="32"/>
  <c r="I121" i="32"/>
  <c r="I124" i="32"/>
  <c r="I22" i="32"/>
  <c r="H107" i="28"/>
  <c r="H77" i="28"/>
  <c r="H23" i="28"/>
  <c r="H135" i="28"/>
  <c r="H50" i="28"/>
  <c r="H161" i="28"/>
  <c r="H134" i="28"/>
  <c r="H22" i="28"/>
  <c r="H51" i="28"/>
  <c r="H169" i="28"/>
  <c r="H141" i="28"/>
  <c r="H113" i="28"/>
  <c r="H85" i="28"/>
  <c r="H106" i="28"/>
  <c r="H167" i="28"/>
  <c r="H139" i="28"/>
  <c r="H111" i="28"/>
  <c r="H83" i="28"/>
  <c r="H163" i="28"/>
  <c r="H166" i="28"/>
  <c r="H110" i="28"/>
  <c r="H54" i="28"/>
  <c r="H26" i="28"/>
  <c r="H165" i="28"/>
  <c r="H137" i="28"/>
  <c r="H81" i="28"/>
  <c r="H25" i="28"/>
  <c r="H140" i="28"/>
  <c r="H94" i="28"/>
  <c r="H129" i="28"/>
  <c r="H168" i="28"/>
  <c r="H64" i="28"/>
  <c r="H122" i="28"/>
  <c r="H86" i="28"/>
  <c r="H34" i="28"/>
  <c r="H92" i="28"/>
  <c r="H114" i="28"/>
  <c r="H120" i="28"/>
  <c r="H56" i="28"/>
  <c r="H142" i="28"/>
  <c r="H32" i="28"/>
  <c r="H90" i="28"/>
  <c r="H148" i="28"/>
  <c r="H170" i="28"/>
  <c r="H60" i="28"/>
  <c r="H41" i="28"/>
  <c r="H17" i="28"/>
  <c r="H66" i="28"/>
  <c r="H102" i="28"/>
  <c r="H88" i="28"/>
  <c r="H146" i="28"/>
  <c r="H69" i="28"/>
  <c r="H130" i="28"/>
  <c r="H174" i="28"/>
  <c r="H158" i="28"/>
  <c r="H144" i="28"/>
  <c r="H125" i="28"/>
  <c r="H10" i="28"/>
  <c r="H172" i="28"/>
  <c r="H47" i="28"/>
  <c r="H55" i="28"/>
  <c r="H42" i="28"/>
  <c r="H70" i="28"/>
  <c r="H159" i="28"/>
  <c r="H37" i="28"/>
  <c r="H123" i="28"/>
  <c r="H98" i="28"/>
  <c r="H7" i="28"/>
  <c r="H65" i="28"/>
  <c r="H126" i="28"/>
  <c r="H45" i="28"/>
  <c r="H93" i="28"/>
  <c r="H154" i="28"/>
  <c r="H76" i="28"/>
  <c r="H63" i="28"/>
  <c r="H121" i="28"/>
  <c r="H91" i="28"/>
  <c r="H149" i="28"/>
  <c r="H43" i="28"/>
  <c r="H132" i="28"/>
  <c r="H176" i="28"/>
  <c r="H61" i="28"/>
  <c r="H119" i="28"/>
  <c r="H71" i="28"/>
  <c r="H38" i="28"/>
  <c r="H16" i="28"/>
  <c r="H160" i="28"/>
  <c r="H31" i="28"/>
  <c r="H89" i="28"/>
  <c r="H44" i="28"/>
  <c r="H59" i="28"/>
  <c r="H117" i="28"/>
  <c r="H175" i="28"/>
  <c r="H127" i="28"/>
  <c r="H8" i="28"/>
  <c r="H72" i="28"/>
  <c r="H87" i="28"/>
  <c r="H145" i="28"/>
  <c r="H155" i="28"/>
  <c r="H115" i="28"/>
  <c r="H173" i="28"/>
  <c r="H68" i="28"/>
  <c r="H128" i="28"/>
  <c r="H108" i="28"/>
  <c r="H143" i="28"/>
  <c r="H84" i="28"/>
  <c r="H136" i="28"/>
  <c r="H28" i="28"/>
  <c r="H171" i="28"/>
  <c r="H152" i="28"/>
  <c r="H73" i="28"/>
  <c r="I87" i="32"/>
  <c r="H164" i="28"/>
  <c r="I72" i="32"/>
  <c r="I89" i="32"/>
  <c r="I95" i="32"/>
  <c r="I113" i="32"/>
  <c r="I21" i="32"/>
  <c r="I117" i="32"/>
  <c r="I148" i="32"/>
  <c r="I53" i="32"/>
  <c r="I167" i="32"/>
  <c r="I65" i="32"/>
  <c r="I57" i="32"/>
  <c r="I143" i="32"/>
  <c r="I44" i="32"/>
  <c r="I177" i="32"/>
  <c r="I166" i="32"/>
  <c r="I130" i="32"/>
  <c r="I149" i="32"/>
  <c r="I55" i="32"/>
  <c r="I86" i="32"/>
  <c r="I58" i="32"/>
  <c r="I78" i="32"/>
  <c r="I54" i="32"/>
  <c r="I157" i="32"/>
  <c r="I155" i="32"/>
  <c r="I59" i="32"/>
  <c r="I171" i="32"/>
  <c r="I41" i="32"/>
  <c r="I27" i="32"/>
  <c r="I93" i="32"/>
  <c r="I49" i="32"/>
  <c r="I128" i="32"/>
  <c r="I26" i="32"/>
  <c r="I175" i="32"/>
  <c r="I103" i="32"/>
  <c r="I83" i="32"/>
  <c r="I31" i="32"/>
  <c r="I45" i="32"/>
  <c r="I97" i="32"/>
  <c r="I73" i="32"/>
  <c r="I140" i="32"/>
  <c r="I48" i="32"/>
  <c r="I24" i="32"/>
  <c r="I105" i="32"/>
  <c r="I116" i="32"/>
  <c r="I142" i="32"/>
  <c r="I164" i="32"/>
  <c r="I62" i="32"/>
  <c r="I36" i="32"/>
  <c r="I99" i="32"/>
  <c r="I75" i="32"/>
  <c r="I133" i="32"/>
  <c r="I141" i="32"/>
  <c r="I29" i="32"/>
  <c r="I67" i="32"/>
  <c r="I118" i="32"/>
  <c r="I123" i="32"/>
  <c r="I119" i="32"/>
  <c r="I77" i="32"/>
  <c r="I132" i="32"/>
  <c r="I30" i="32"/>
  <c r="I37" i="32"/>
  <c r="I147" i="32"/>
  <c r="I135" i="32"/>
  <c r="I151" i="32"/>
  <c r="I60" i="32"/>
  <c r="I107" i="32"/>
  <c r="I136" i="32"/>
  <c r="I61" i="32"/>
  <c r="I85" i="32"/>
  <c r="I131" i="32"/>
  <c r="I127" i="32"/>
  <c r="I111" i="32"/>
  <c r="I64" i="32"/>
  <c r="I91" i="32"/>
  <c r="I23" i="32"/>
  <c r="I115" i="32"/>
  <c r="I101" i="32"/>
  <c r="I163" i="32"/>
  <c r="I79" i="32"/>
  <c r="I109" i="32"/>
  <c r="I159" i="32"/>
  <c r="I139" i="32"/>
  <c r="I81" i="32"/>
  <c r="I71" i="32"/>
  <c r="I158" i="32"/>
  <c r="I74" i="32"/>
  <c r="I80" i="32"/>
  <c r="I43" i="32"/>
  <c r="I146" i="32"/>
  <c r="I137" i="32"/>
  <c r="I90" i="32"/>
  <c r="I96" i="32"/>
  <c r="I40" i="32"/>
  <c r="I100" i="32"/>
  <c r="I25" i="32"/>
  <c r="I192" i="32"/>
  <c r="I172" i="32"/>
  <c r="I66" i="32"/>
  <c r="I35" i="32"/>
  <c r="I34" i="32"/>
  <c r="I174" i="32"/>
  <c r="I168" i="32"/>
  <c r="I110" i="32"/>
  <c r="I134" i="32"/>
  <c r="I92" i="32"/>
  <c r="I56" i="32"/>
  <c r="I52" i="32"/>
  <c r="I161" i="32"/>
  <c r="I150" i="32"/>
  <c r="I153" i="32"/>
  <c r="I160" i="32"/>
  <c r="I98" i="32"/>
  <c r="I102" i="32"/>
  <c r="I42" i="32"/>
  <c r="I106" i="32"/>
  <c r="I4" i="32"/>
  <c r="I63" i="32"/>
  <c r="I47" i="32"/>
  <c r="I46" i="32"/>
  <c r="I32" i="32"/>
  <c r="I112" i="32"/>
  <c r="I154" i="32"/>
  <c r="I104" i="32"/>
  <c r="I156" i="32"/>
  <c r="I173" i="32"/>
  <c r="I162" i="32"/>
  <c r="I126" i="32"/>
  <c r="I122" i="32"/>
  <c r="I114" i="32"/>
  <c r="I51" i="32"/>
  <c r="I84" i="32"/>
  <c r="I50" i="32"/>
  <c r="I70" i="32"/>
  <c r="I28" i="32"/>
  <c r="I39" i="32"/>
  <c r="I6" i="32"/>
  <c r="I120" i="32"/>
  <c r="I33" i="32"/>
  <c r="I82" i="32"/>
  <c r="I76" i="32"/>
  <c r="I68" i="32"/>
  <c r="I125" i="32"/>
  <c r="I108" i="32"/>
  <c r="I169" i="32"/>
  <c r="I138" i="32"/>
  <c r="I145" i="32"/>
  <c r="I129" i="32"/>
  <c r="I88" i="32"/>
  <c r="I94" i="32"/>
  <c r="I165" i="32"/>
  <c r="I176" i="32"/>
  <c r="H12" i="28"/>
  <c r="H29" i="28"/>
  <c r="H48" i="28"/>
  <c r="H75" i="28"/>
  <c r="H24" i="28"/>
  <c r="H36" i="28"/>
  <c r="H67" i="28"/>
  <c r="H116" i="28"/>
  <c r="G54" i="31"/>
  <c r="G66" i="31"/>
  <c r="F182" i="31"/>
  <c r="F181" i="31"/>
  <c r="G4" i="31"/>
  <c r="G90" i="31"/>
  <c r="G6" i="31"/>
  <c r="G86" i="31"/>
  <c r="G102" i="31"/>
  <c r="G38" i="31"/>
  <c r="G142" i="31"/>
  <c r="G126" i="31"/>
  <c r="G82" i="31"/>
  <c r="G106" i="31"/>
  <c r="G62" i="31"/>
  <c r="G58" i="31"/>
  <c r="G30" i="31"/>
  <c r="G166" i="31"/>
  <c r="G158" i="31"/>
  <c r="G150" i="31"/>
  <c r="G118" i="31"/>
  <c r="G134" i="31"/>
  <c r="G78" i="31"/>
  <c r="G22" i="31"/>
  <c r="G98" i="31"/>
  <c r="G46" i="31"/>
  <c r="G74" i="31"/>
  <c r="G51" i="31"/>
  <c r="G70" i="31"/>
  <c r="G110" i="31"/>
  <c r="G174" i="31"/>
  <c r="G94" i="31"/>
  <c r="G14" i="31"/>
  <c r="G183" i="28" l="1"/>
  <c r="H7" i="31"/>
  <c r="H81" i="31"/>
  <c r="H69" i="31"/>
  <c r="H22" i="31"/>
  <c r="H141" i="31"/>
  <c r="H153" i="31"/>
  <c r="H140" i="31"/>
  <c r="H159" i="31"/>
  <c r="H67" i="31"/>
  <c r="H4" i="31"/>
  <c r="H59" i="31"/>
  <c r="H98" i="31"/>
  <c r="H121" i="31"/>
  <c r="H118" i="31"/>
  <c r="H152" i="31"/>
  <c r="H16" i="31"/>
  <c r="H133" i="31"/>
  <c r="H12" i="31"/>
  <c r="H29" i="31"/>
  <c r="H20" i="31"/>
  <c r="H164" i="31"/>
  <c r="H32" i="31"/>
  <c r="H175" i="31"/>
  <c r="H62" i="31"/>
  <c r="H142" i="31"/>
  <c r="H163" i="31"/>
  <c r="H48" i="31"/>
  <c r="H9" i="31"/>
  <c r="H41" i="31"/>
  <c r="H105" i="31"/>
  <c r="H127" i="31"/>
  <c r="H156" i="31"/>
  <c r="H116" i="31"/>
  <c r="H8" i="31"/>
  <c r="H19" i="31"/>
  <c r="H24" i="31"/>
  <c r="H30" i="31"/>
  <c r="H36" i="31"/>
  <c r="H45" i="31"/>
  <c r="H172" i="31"/>
  <c r="H49" i="31"/>
  <c r="H56" i="31"/>
  <c r="H51" i="31"/>
  <c r="H99" i="31"/>
  <c r="H64" i="31"/>
  <c r="H155" i="31"/>
  <c r="H134" i="31"/>
  <c r="H84" i="31"/>
  <c r="H68" i="31"/>
  <c r="H13" i="31"/>
  <c r="H166" i="31"/>
  <c r="H83" i="31"/>
  <c r="H146" i="31"/>
  <c r="H76" i="31"/>
  <c r="H21" i="31"/>
  <c r="H60" i="31"/>
  <c r="H123" i="31"/>
  <c r="H137" i="31"/>
  <c r="H149" i="31"/>
  <c r="H102" i="31"/>
  <c r="H109" i="31"/>
  <c r="H87" i="31"/>
  <c r="H47" i="31"/>
  <c r="H119" i="31"/>
  <c r="H50" i="31"/>
  <c r="H162" i="31"/>
  <c r="H96" i="31"/>
  <c r="H97" i="31"/>
  <c r="H160" i="31"/>
  <c r="H104" i="31"/>
  <c r="H77" i="31"/>
  <c r="H88" i="31"/>
  <c r="H82" i="31"/>
  <c r="H37" i="31"/>
  <c r="H150" i="31"/>
  <c r="H151" i="31"/>
  <c r="H170" i="31"/>
  <c r="H126" i="31"/>
  <c r="H39" i="31"/>
  <c r="H44" i="31"/>
  <c r="H57" i="31"/>
  <c r="H147" i="31"/>
  <c r="H168" i="31"/>
  <c r="H93" i="31"/>
  <c r="H124" i="31"/>
  <c r="H61" i="31"/>
  <c r="H38" i="31"/>
  <c r="H42" i="31"/>
  <c r="H110" i="31"/>
  <c r="H75" i="31"/>
  <c r="H143" i="31"/>
  <c r="H46" i="31"/>
  <c r="H148" i="31"/>
  <c r="H135" i="31"/>
  <c r="H17" i="31"/>
  <c r="H14" i="31"/>
  <c r="H65" i="31"/>
  <c r="H35" i="31"/>
  <c r="H154" i="31"/>
  <c r="H167" i="31"/>
  <c r="H15" i="31"/>
  <c r="H11" i="31"/>
  <c r="H31" i="31"/>
  <c r="H132" i="31"/>
  <c r="H158" i="31"/>
  <c r="H90" i="31"/>
  <c r="H107" i="31"/>
  <c r="H138" i="31"/>
  <c r="H40" i="31"/>
  <c r="H171" i="31"/>
  <c r="H117" i="31"/>
  <c r="H131" i="31"/>
  <c r="H86" i="31"/>
  <c r="H108" i="31"/>
  <c r="H91" i="31"/>
  <c r="H113" i="31"/>
  <c r="H145" i="31"/>
  <c r="H5" i="31"/>
  <c r="H122" i="31"/>
  <c r="H54" i="31"/>
  <c r="H101" i="31"/>
  <c r="H85" i="31"/>
  <c r="H114" i="31"/>
  <c r="H70" i="31"/>
  <c r="H92" i="31"/>
  <c r="H71" i="31"/>
  <c r="H136" i="31"/>
  <c r="H128" i="31"/>
  <c r="H111" i="31"/>
  <c r="H112" i="31"/>
  <c r="H169" i="31"/>
  <c r="H33" i="31"/>
  <c r="H173" i="31"/>
  <c r="H177" i="31"/>
  <c r="H174" i="31"/>
  <c r="H165" i="31"/>
  <c r="H10" i="31"/>
  <c r="H26" i="31"/>
  <c r="H115" i="31"/>
  <c r="H120" i="31"/>
  <c r="H6" i="31"/>
  <c r="H23" i="31"/>
  <c r="H95" i="31"/>
  <c r="H125" i="31"/>
  <c r="H80" i="31"/>
  <c r="H139" i="31"/>
  <c r="H100" i="31"/>
  <c r="H157" i="31"/>
  <c r="H18" i="31"/>
  <c r="H161" i="31"/>
  <c r="H78" i="31"/>
  <c r="H52" i="31"/>
  <c r="H27" i="31"/>
  <c r="H130" i="31"/>
  <c r="H25" i="31"/>
  <c r="H144" i="31"/>
  <c r="H79" i="31"/>
  <c r="H73" i="31"/>
  <c r="H129" i="31"/>
  <c r="H89" i="31"/>
  <c r="H103" i="31"/>
  <c r="H34" i="31"/>
  <c r="H66" i="31"/>
  <c r="H94" i="31"/>
  <c r="H53" i="31"/>
  <c r="H58" i="31"/>
  <c r="H176" i="31"/>
  <c r="H43" i="31"/>
  <c r="H63" i="31"/>
  <c r="H72" i="31"/>
  <c r="H106" i="31"/>
  <c r="H28" i="31"/>
  <c r="H74" i="31"/>
  <c r="H55" i="31"/>
  <c r="H4" i="28"/>
  <c r="H184" i="28" s="1"/>
  <c r="I175" i="28" s="1"/>
  <c r="H177" i="28"/>
  <c r="G182" i="31"/>
  <c r="I91" i="28" l="1"/>
  <c r="I12" i="28"/>
  <c r="I138" i="28"/>
  <c r="I18" i="28"/>
  <c r="I170" i="28"/>
  <c r="I152" i="28"/>
  <c r="I114" i="28"/>
  <c r="I38" i="28"/>
  <c r="I169" i="28"/>
  <c r="I150" i="28"/>
  <c r="I109" i="28"/>
  <c r="I16" i="28"/>
  <c r="I49" i="28"/>
  <c r="I89" i="28"/>
  <c r="I156" i="28"/>
  <c r="I28" i="28"/>
  <c r="I10" i="28"/>
  <c r="I66" i="28"/>
  <c r="I85" i="28"/>
  <c r="I174" i="28"/>
  <c r="I149" i="28"/>
  <c r="I78" i="28"/>
  <c r="I13" i="28"/>
  <c r="I54" i="28"/>
  <c r="I125" i="28"/>
  <c r="I72" i="28"/>
  <c r="I135" i="28"/>
  <c r="I37" i="28"/>
  <c r="I106" i="28"/>
  <c r="I113" i="28"/>
  <c r="I126" i="28"/>
  <c r="I79" i="28"/>
  <c r="I84" i="28"/>
  <c r="I168" i="28"/>
  <c r="I165" i="28"/>
  <c r="I74" i="28"/>
  <c r="I161" i="28"/>
  <c r="I139" i="28"/>
  <c r="I167" i="28"/>
  <c r="I132" i="28"/>
  <c r="I35" i="28"/>
  <c r="I115" i="28"/>
  <c r="I73" i="28"/>
  <c r="I128" i="28"/>
  <c r="I44" i="28"/>
  <c r="I104" i="28"/>
  <c r="I123" i="28"/>
  <c r="I4" i="28"/>
  <c r="I124" i="28"/>
  <c r="I77" i="28"/>
  <c r="I62" i="28"/>
  <c r="I96" i="28"/>
  <c r="I34" i="28"/>
  <c r="I83" i="28"/>
  <c r="I154" i="28"/>
  <c r="I127" i="28"/>
  <c r="I105" i="28"/>
  <c r="I95" i="28"/>
  <c r="I71" i="28"/>
  <c r="I134" i="28"/>
  <c r="I33" i="28"/>
  <c r="I27" i="28"/>
  <c r="I75" i="28"/>
  <c r="I164" i="28"/>
  <c r="I90" i="28"/>
  <c r="I68" i="28"/>
  <c r="I108" i="28"/>
  <c r="I144" i="28"/>
  <c r="I36" i="28"/>
  <c r="I41" i="28"/>
  <c r="I136" i="28"/>
  <c r="I8" i="28"/>
  <c r="I51" i="28"/>
  <c r="I25" i="28"/>
  <c r="I15" i="28"/>
  <c r="I163" i="28"/>
  <c r="I159" i="28"/>
  <c r="I143" i="28"/>
  <c r="I117" i="28"/>
  <c r="I7" i="28"/>
  <c r="I121" i="28"/>
  <c r="I48" i="28"/>
  <c r="I116" i="28"/>
  <c r="I173" i="28"/>
  <c r="I94" i="28"/>
  <c r="I129" i="28"/>
  <c r="I24" i="28"/>
  <c r="I171" i="28"/>
  <c r="I98" i="28"/>
  <c r="I5" i="28"/>
  <c r="I141" i="28"/>
  <c r="I142" i="28"/>
  <c r="I176" i="28"/>
  <c r="I172" i="28"/>
  <c r="I81" i="28"/>
  <c r="I69" i="28"/>
  <c r="I63" i="28"/>
  <c r="I140" i="28"/>
  <c r="I93" i="28"/>
  <c r="I23" i="28"/>
  <c r="I119" i="28"/>
  <c r="I118" i="28"/>
  <c r="I137" i="28"/>
  <c r="I31" i="28"/>
  <c r="I17" i="28"/>
  <c r="I92" i="28"/>
  <c r="I64" i="28"/>
  <c r="I82" i="28"/>
  <c r="I97" i="28"/>
  <c r="I120" i="28"/>
  <c r="I60" i="28"/>
  <c r="I111" i="28"/>
  <c r="I101" i="28"/>
  <c r="I133" i="28"/>
  <c r="I9" i="28"/>
  <c r="I86" i="28"/>
  <c r="I177" i="28"/>
  <c r="I153" i="28"/>
  <c r="I29" i="28"/>
  <c r="I26" i="28"/>
  <c r="I46" i="28"/>
  <c r="I20" i="28"/>
  <c r="I57" i="28"/>
  <c r="I147" i="28"/>
  <c r="I52" i="28"/>
  <c r="I155" i="28"/>
  <c r="I22" i="28"/>
  <c r="I45" i="28"/>
  <c r="I158" i="28"/>
  <c r="I30" i="28"/>
  <c r="I88" i="28"/>
  <c r="I58" i="28"/>
  <c r="I76" i="28"/>
  <c r="I11" i="28"/>
  <c r="I148" i="28"/>
  <c r="I166" i="28"/>
  <c r="I122" i="28"/>
  <c r="I102" i="28"/>
  <c r="I151" i="28"/>
  <c r="I100" i="28"/>
  <c r="I40" i="28"/>
  <c r="I70" i="28"/>
  <c r="I103" i="28"/>
  <c r="I145" i="28"/>
  <c r="I110" i="28"/>
  <c r="I39" i="28"/>
  <c r="I87" i="28"/>
  <c r="I21" i="28"/>
  <c r="I43" i="28"/>
  <c r="I160" i="28"/>
  <c r="I56" i="28"/>
  <c r="I107" i="28"/>
  <c r="I162" i="28"/>
  <c r="I146" i="28"/>
  <c r="I42" i="28"/>
  <c r="I131" i="28"/>
  <c r="I80" i="28"/>
  <c r="I61" i="28"/>
  <c r="I67" i="28"/>
  <c r="I47" i="28"/>
  <c r="I112" i="28"/>
  <c r="I19" i="28"/>
  <c r="I99" i="28"/>
  <c r="I65" i="28"/>
  <c r="I32" i="28"/>
  <c r="I59" i="28"/>
  <c r="I14" i="28"/>
  <c r="I50" i="28"/>
  <c r="I55" i="28"/>
  <c r="I157" i="28"/>
  <c r="I130" i="28"/>
  <c r="I53" i="28"/>
  <c r="I6" i="28"/>
  <c r="N7" i="2"/>
  <c r="AF7" i="2"/>
  <c r="AG7" i="15"/>
  <c r="AB7" i="2"/>
  <c r="V7" i="2"/>
  <c r="R7" i="2"/>
  <c r="J177" i="28" s="1"/>
  <c r="P7" i="2"/>
  <c r="J193" i="32" s="1"/>
  <c r="K193" i="32" s="1"/>
  <c r="Q42" i="2" s="1"/>
  <c r="I7" i="2"/>
  <c r="G7" i="2"/>
  <c r="E7" i="2"/>
  <c r="J176" i="32" l="1"/>
  <c r="K176" i="32" s="1"/>
  <c r="Q180" i="2" s="1"/>
  <c r="J172" i="32"/>
  <c r="K172" i="32" s="1"/>
  <c r="Q176" i="2" s="1"/>
  <c r="J168" i="32"/>
  <c r="K168" i="32" s="1"/>
  <c r="Q172" i="2" s="1"/>
  <c r="J164" i="32"/>
  <c r="K164" i="32" s="1"/>
  <c r="Q168" i="2" s="1"/>
  <c r="J160" i="32"/>
  <c r="K160" i="32" s="1"/>
  <c r="Q164" i="2" s="1"/>
  <c r="J156" i="32"/>
  <c r="K156" i="32" s="1"/>
  <c r="Q160" i="2" s="1"/>
  <c r="J152" i="32"/>
  <c r="K152" i="32" s="1"/>
  <c r="Q156" i="2" s="1"/>
  <c r="J148" i="32"/>
  <c r="K148" i="32" s="1"/>
  <c r="Q152" i="2" s="1"/>
  <c r="J144" i="32"/>
  <c r="K144" i="32" s="1"/>
  <c r="Q148" i="2" s="1"/>
  <c r="J140" i="32"/>
  <c r="K140" i="32" s="1"/>
  <c r="Q144" i="2" s="1"/>
  <c r="J136" i="32"/>
  <c r="K136" i="32" s="1"/>
  <c r="Q140" i="2" s="1"/>
  <c r="J132" i="32"/>
  <c r="K132" i="32" s="1"/>
  <c r="Q136" i="2" s="1"/>
  <c r="J128" i="32"/>
  <c r="K128" i="32" s="1"/>
  <c r="Q132" i="2" s="1"/>
  <c r="J124" i="32"/>
  <c r="K124" i="32" s="1"/>
  <c r="Q128" i="2" s="1"/>
  <c r="J120" i="32"/>
  <c r="K120" i="32" s="1"/>
  <c r="Q124" i="2" s="1"/>
  <c r="J116" i="32"/>
  <c r="K116" i="32" s="1"/>
  <c r="Q120" i="2" s="1"/>
  <c r="J112" i="32"/>
  <c r="K112" i="32" s="1"/>
  <c r="Q116" i="2" s="1"/>
  <c r="J108" i="32"/>
  <c r="K108" i="32" s="1"/>
  <c r="Q112" i="2" s="1"/>
  <c r="J104" i="32"/>
  <c r="K104" i="32" s="1"/>
  <c r="Q108" i="2" s="1"/>
  <c r="J100" i="32"/>
  <c r="K100" i="32" s="1"/>
  <c r="Q104" i="2" s="1"/>
  <c r="J96" i="32"/>
  <c r="K96" i="32" s="1"/>
  <c r="Q100" i="2" s="1"/>
  <c r="J92" i="32"/>
  <c r="K92" i="32" s="1"/>
  <c r="Q96" i="2" s="1"/>
  <c r="J88" i="32"/>
  <c r="K88" i="32" s="1"/>
  <c r="Q92" i="2" s="1"/>
  <c r="J84" i="32"/>
  <c r="K84" i="32" s="1"/>
  <c r="Q88" i="2" s="1"/>
  <c r="J80" i="32"/>
  <c r="K80" i="32" s="1"/>
  <c r="Q84" i="2" s="1"/>
  <c r="J76" i="32"/>
  <c r="K76" i="32" s="1"/>
  <c r="Q80" i="2" s="1"/>
  <c r="J72" i="32"/>
  <c r="K72" i="32" s="1"/>
  <c r="Q76" i="2" s="1"/>
  <c r="J68" i="32"/>
  <c r="K68" i="32" s="1"/>
  <c r="Q72" i="2" s="1"/>
  <c r="J64" i="32"/>
  <c r="K64" i="32" s="1"/>
  <c r="Q68" i="2" s="1"/>
  <c r="J60" i="32"/>
  <c r="K60" i="32" s="1"/>
  <c r="Q64" i="2" s="1"/>
  <c r="J56" i="32"/>
  <c r="K56" i="32" s="1"/>
  <c r="Q60" i="2" s="1"/>
  <c r="J52" i="32"/>
  <c r="K52" i="32" s="1"/>
  <c r="Q56" i="2" s="1"/>
  <c r="J48" i="32"/>
  <c r="K48" i="32" s="1"/>
  <c r="Q52" i="2" s="1"/>
  <c r="J44" i="32"/>
  <c r="K44" i="32" s="1"/>
  <c r="Q48" i="2" s="1"/>
  <c r="J40" i="32"/>
  <c r="K40" i="32" s="1"/>
  <c r="Q44" i="2" s="1"/>
  <c r="J36" i="32"/>
  <c r="K36" i="32" s="1"/>
  <c r="Q40" i="2" s="1"/>
  <c r="J32" i="32"/>
  <c r="K32" i="32" s="1"/>
  <c r="Q36" i="2" s="1"/>
  <c r="J28" i="32"/>
  <c r="K28" i="32" s="1"/>
  <c r="Q32" i="2" s="1"/>
  <c r="J24" i="32"/>
  <c r="K24" i="32" s="1"/>
  <c r="Q28" i="2" s="1"/>
  <c r="J20" i="32"/>
  <c r="K20" i="32" s="1"/>
  <c r="Q24" i="2" s="1"/>
  <c r="J16" i="32"/>
  <c r="K16" i="32" s="1"/>
  <c r="Q20" i="2" s="1"/>
  <c r="J175" i="32"/>
  <c r="K175" i="32" s="1"/>
  <c r="Q179" i="2" s="1"/>
  <c r="J171" i="32"/>
  <c r="K171" i="32" s="1"/>
  <c r="Q175" i="2" s="1"/>
  <c r="J167" i="32"/>
  <c r="K167" i="32" s="1"/>
  <c r="Q171" i="2" s="1"/>
  <c r="J163" i="32"/>
  <c r="K163" i="32" s="1"/>
  <c r="Q167" i="2" s="1"/>
  <c r="J159" i="32"/>
  <c r="K159" i="32" s="1"/>
  <c r="Q163" i="2" s="1"/>
  <c r="J155" i="32"/>
  <c r="K155" i="32" s="1"/>
  <c r="Q159" i="2" s="1"/>
  <c r="J151" i="32"/>
  <c r="K151" i="32" s="1"/>
  <c r="Q155" i="2" s="1"/>
  <c r="J147" i="32"/>
  <c r="K147" i="32" s="1"/>
  <c r="Q151" i="2" s="1"/>
  <c r="J143" i="32"/>
  <c r="K143" i="32" s="1"/>
  <c r="Q147" i="2" s="1"/>
  <c r="J139" i="32"/>
  <c r="K139" i="32" s="1"/>
  <c r="Q143" i="2" s="1"/>
  <c r="J135" i="32"/>
  <c r="K135" i="32" s="1"/>
  <c r="Q139" i="2" s="1"/>
  <c r="J177" i="32"/>
  <c r="K177" i="32" s="1"/>
  <c r="Q181" i="2" s="1"/>
  <c r="J169" i="32"/>
  <c r="K169" i="32" s="1"/>
  <c r="Q173" i="2" s="1"/>
  <c r="J161" i="32"/>
  <c r="K161" i="32" s="1"/>
  <c r="Q165" i="2" s="1"/>
  <c r="J153" i="32"/>
  <c r="K153" i="32" s="1"/>
  <c r="Q157" i="2" s="1"/>
  <c r="J145" i="32"/>
  <c r="K145" i="32" s="1"/>
  <c r="Q149" i="2" s="1"/>
  <c r="J137" i="32"/>
  <c r="K137" i="32" s="1"/>
  <c r="Q141" i="2" s="1"/>
  <c r="J130" i="32"/>
  <c r="K130" i="32" s="1"/>
  <c r="Q134" i="2" s="1"/>
  <c r="J125" i="32"/>
  <c r="K125" i="32" s="1"/>
  <c r="Q129" i="2" s="1"/>
  <c r="J119" i="32"/>
  <c r="K119" i="32" s="1"/>
  <c r="Q123" i="2" s="1"/>
  <c r="J114" i="32"/>
  <c r="K114" i="32" s="1"/>
  <c r="Q118" i="2" s="1"/>
  <c r="J109" i="32"/>
  <c r="K109" i="32" s="1"/>
  <c r="Q113" i="2" s="1"/>
  <c r="J103" i="32"/>
  <c r="K103" i="32" s="1"/>
  <c r="Q107" i="2" s="1"/>
  <c r="J98" i="32"/>
  <c r="K98" i="32" s="1"/>
  <c r="Q102" i="2" s="1"/>
  <c r="J93" i="32"/>
  <c r="K93" i="32" s="1"/>
  <c r="Q97" i="2" s="1"/>
  <c r="J87" i="32"/>
  <c r="K87" i="32" s="1"/>
  <c r="Q91" i="2" s="1"/>
  <c r="J82" i="32"/>
  <c r="K82" i="32" s="1"/>
  <c r="Q86" i="2" s="1"/>
  <c r="J77" i="32"/>
  <c r="K77" i="32" s="1"/>
  <c r="Q81" i="2" s="1"/>
  <c r="J71" i="32"/>
  <c r="K71" i="32" s="1"/>
  <c r="Q75" i="2" s="1"/>
  <c r="J66" i="32"/>
  <c r="K66" i="32" s="1"/>
  <c r="Q70" i="2" s="1"/>
  <c r="J61" i="32"/>
  <c r="K61" i="32" s="1"/>
  <c r="Q65" i="2" s="1"/>
  <c r="J55" i="32"/>
  <c r="K55" i="32" s="1"/>
  <c r="Q59" i="2" s="1"/>
  <c r="J50" i="32"/>
  <c r="K50" i="32" s="1"/>
  <c r="Q54" i="2" s="1"/>
  <c r="J45" i="32"/>
  <c r="K45" i="32" s="1"/>
  <c r="Q49" i="2" s="1"/>
  <c r="J39" i="32"/>
  <c r="K39" i="32" s="1"/>
  <c r="Q43" i="2" s="1"/>
  <c r="J34" i="32"/>
  <c r="K34" i="32" s="1"/>
  <c r="Q38" i="2" s="1"/>
  <c r="J29" i="32"/>
  <c r="K29" i="32" s="1"/>
  <c r="Q33" i="2" s="1"/>
  <c r="J23" i="32"/>
  <c r="K23" i="32" s="1"/>
  <c r="Q27" i="2" s="1"/>
  <c r="J18" i="32"/>
  <c r="K18" i="32" s="1"/>
  <c r="Q22" i="2" s="1"/>
  <c r="J13" i="32"/>
  <c r="K13" i="32" s="1"/>
  <c r="Q17" i="2" s="1"/>
  <c r="J9" i="32"/>
  <c r="K9" i="32" s="1"/>
  <c r="Q13" i="2" s="1"/>
  <c r="J4" i="32"/>
  <c r="K4" i="32" s="1"/>
  <c r="Q8" i="2" s="1"/>
  <c r="J91" i="32"/>
  <c r="K91" i="32" s="1"/>
  <c r="Q95" i="2" s="1"/>
  <c r="J86" i="32"/>
  <c r="K86" i="32" s="1"/>
  <c r="Q90" i="2" s="1"/>
  <c r="J81" i="32"/>
  <c r="K81" i="32" s="1"/>
  <c r="Q85" i="2" s="1"/>
  <c r="J75" i="32"/>
  <c r="K75" i="32" s="1"/>
  <c r="Q79" i="2" s="1"/>
  <c r="J70" i="32"/>
  <c r="K70" i="32" s="1"/>
  <c r="Q74" i="2" s="1"/>
  <c r="J65" i="32"/>
  <c r="K65" i="32" s="1"/>
  <c r="Q69" i="2" s="1"/>
  <c r="J59" i="32"/>
  <c r="K59" i="32" s="1"/>
  <c r="Q63" i="2" s="1"/>
  <c r="J54" i="32"/>
  <c r="K54" i="32" s="1"/>
  <c r="Q58" i="2" s="1"/>
  <c r="J49" i="32"/>
  <c r="K49" i="32" s="1"/>
  <c r="Q53" i="2" s="1"/>
  <c r="J43" i="32"/>
  <c r="K43" i="32" s="1"/>
  <c r="Q47" i="2" s="1"/>
  <c r="J33" i="32"/>
  <c r="K33" i="32" s="1"/>
  <c r="Q37" i="2" s="1"/>
  <c r="J27" i="32"/>
  <c r="K27" i="32" s="1"/>
  <c r="Q31" i="2" s="1"/>
  <c r="J22" i="32"/>
  <c r="K22" i="32" s="1"/>
  <c r="Q26" i="2" s="1"/>
  <c r="J17" i="32"/>
  <c r="K17" i="32" s="1"/>
  <c r="Q21" i="2" s="1"/>
  <c r="J12" i="32"/>
  <c r="K12" i="32" s="1"/>
  <c r="Q16" i="2" s="1"/>
  <c r="J8" i="32"/>
  <c r="K8" i="32" s="1"/>
  <c r="Q12" i="2" s="1"/>
  <c r="J5" i="32"/>
  <c r="K5" i="32" s="1"/>
  <c r="Q9" i="2" s="1"/>
  <c r="J115" i="32"/>
  <c r="K115" i="32" s="1"/>
  <c r="Q119" i="2" s="1"/>
  <c r="J174" i="32"/>
  <c r="K174" i="32" s="1"/>
  <c r="Q178" i="2" s="1"/>
  <c r="J166" i="32"/>
  <c r="K166" i="32" s="1"/>
  <c r="Q170" i="2" s="1"/>
  <c r="J158" i="32"/>
  <c r="K158" i="32" s="1"/>
  <c r="Q162" i="2" s="1"/>
  <c r="J150" i="32"/>
  <c r="K150" i="32" s="1"/>
  <c r="Q154" i="2" s="1"/>
  <c r="J142" i="32"/>
  <c r="K142" i="32" s="1"/>
  <c r="Q146" i="2" s="1"/>
  <c r="J134" i="32"/>
  <c r="K134" i="32" s="1"/>
  <c r="Q138" i="2" s="1"/>
  <c r="J129" i="32"/>
  <c r="K129" i="32" s="1"/>
  <c r="Q133" i="2" s="1"/>
  <c r="J123" i="32"/>
  <c r="K123" i="32" s="1"/>
  <c r="Q127" i="2" s="1"/>
  <c r="J118" i="32"/>
  <c r="K118" i="32" s="1"/>
  <c r="Q122" i="2" s="1"/>
  <c r="J113" i="32"/>
  <c r="K113" i="32" s="1"/>
  <c r="Q117" i="2" s="1"/>
  <c r="J107" i="32"/>
  <c r="K107" i="32" s="1"/>
  <c r="Q111" i="2" s="1"/>
  <c r="J102" i="32"/>
  <c r="K102" i="32" s="1"/>
  <c r="Q106" i="2" s="1"/>
  <c r="J97" i="32"/>
  <c r="K97" i="32" s="1"/>
  <c r="Q101" i="2" s="1"/>
  <c r="J173" i="32"/>
  <c r="K173" i="32" s="1"/>
  <c r="Q177" i="2" s="1"/>
  <c r="J165" i="32"/>
  <c r="K165" i="32" s="1"/>
  <c r="Q169" i="2" s="1"/>
  <c r="J157" i="32"/>
  <c r="K157" i="32" s="1"/>
  <c r="Q161" i="2" s="1"/>
  <c r="J149" i="32"/>
  <c r="K149" i="32" s="1"/>
  <c r="Q153" i="2" s="1"/>
  <c r="J141" i="32"/>
  <c r="K141" i="32" s="1"/>
  <c r="Q145" i="2" s="1"/>
  <c r="J133" i="32"/>
  <c r="K133" i="32" s="1"/>
  <c r="Q137" i="2" s="1"/>
  <c r="J127" i="32"/>
  <c r="K127" i="32" s="1"/>
  <c r="Q131" i="2" s="1"/>
  <c r="J122" i="32"/>
  <c r="K122" i="32" s="1"/>
  <c r="Q126" i="2" s="1"/>
  <c r="J117" i="32"/>
  <c r="K117" i="32" s="1"/>
  <c r="Q121" i="2" s="1"/>
  <c r="J111" i="32"/>
  <c r="K111" i="32" s="1"/>
  <c r="Q115" i="2" s="1"/>
  <c r="J106" i="32"/>
  <c r="K106" i="32" s="1"/>
  <c r="Q110" i="2" s="1"/>
  <c r="J101" i="32"/>
  <c r="K101" i="32" s="1"/>
  <c r="Q105" i="2" s="1"/>
  <c r="J95" i="32"/>
  <c r="K95" i="32" s="1"/>
  <c r="Q99" i="2" s="1"/>
  <c r="J90" i="32"/>
  <c r="K90" i="32" s="1"/>
  <c r="Q94" i="2" s="1"/>
  <c r="J85" i="32"/>
  <c r="K85" i="32" s="1"/>
  <c r="Q89" i="2" s="1"/>
  <c r="J79" i="32"/>
  <c r="K79" i="32" s="1"/>
  <c r="Q83" i="2" s="1"/>
  <c r="J74" i="32"/>
  <c r="K74" i="32" s="1"/>
  <c r="Q78" i="2" s="1"/>
  <c r="J69" i="32"/>
  <c r="K69" i="32" s="1"/>
  <c r="Q73" i="2" s="1"/>
  <c r="J63" i="32"/>
  <c r="K63" i="32" s="1"/>
  <c r="Q67" i="2" s="1"/>
  <c r="J58" i="32"/>
  <c r="K58" i="32" s="1"/>
  <c r="Q62" i="2" s="1"/>
  <c r="J53" i="32"/>
  <c r="K53" i="32" s="1"/>
  <c r="Q57" i="2" s="1"/>
  <c r="J47" i="32"/>
  <c r="K47" i="32" s="1"/>
  <c r="Q51" i="2" s="1"/>
  <c r="J42" i="32"/>
  <c r="K42" i="32" s="1"/>
  <c r="Q46" i="2" s="1"/>
  <c r="J37" i="32"/>
  <c r="K37" i="32" s="1"/>
  <c r="Q41" i="2" s="1"/>
  <c r="J31" i="32"/>
  <c r="K31" i="32" s="1"/>
  <c r="Q35" i="2" s="1"/>
  <c r="J26" i="32"/>
  <c r="K26" i="32" s="1"/>
  <c r="Q30" i="2" s="1"/>
  <c r="J21" i="32"/>
  <c r="K21" i="32" s="1"/>
  <c r="Q25" i="2" s="1"/>
  <c r="J15" i="32"/>
  <c r="K15" i="32" s="1"/>
  <c r="Q19" i="2" s="1"/>
  <c r="J11" i="32"/>
  <c r="K11" i="32" s="1"/>
  <c r="Q15" i="2" s="1"/>
  <c r="J7" i="32"/>
  <c r="K7" i="32" s="1"/>
  <c r="Q11" i="2" s="1"/>
  <c r="H4" i="32"/>
  <c r="J192" i="32"/>
  <c r="K192" i="32" s="1"/>
  <c r="Q174" i="2" s="1"/>
  <c r="J162" i="32"/>
  <c r="K162" i="32" s="1"/>
  <c r="Q166" i="2" s="1"/>
  <c r="J154" i="32"/>
  <c r="K154" i="32" s="1"/>
  <c r="Q158" i="2" s="1"/>
  <c r="J146" i="32"/>
  <c r="K146" i="32" s="1"/>
  <c r="Q150" i="2" s="1"/>
  <c r="J138" i="32"/>
  <c r="K138" i="32" s="1"/>
  <c r="Q142" i="2" s="1"/>
  <c r="J131" i="32"/>
  <c r="K131" i="32" s="1"/>
  <c r="Q135" i="2" s="1"/>
  <c r="J126" i="32"/>
  <c r="K126" i="32" s="1"/>
  <c r="Q130" i="2" s="1"/>
  <c r="J121" i="32"/>
  <c r="K121" i="32" s="1"/>
  <c r="Q125" i="2" s="1"/>
  <c r="J110" i="32"/>
  <c r="K110" i="32" s="1"/>
  <c r="Q114" i="2" s="1"/>
  <c r="J105" i="32"/>
  <c r="K105" i="32" s="1"/>
  <c r="Q109" i="2" s="1"/>
  <c r="J99" i="32"/>
  <c r="K99" i="32" s="1"/>
  <c r="Q103" i="2" s="1"/>
  <c r="J94" i="32"/>
  <c r="K94" i="32" s="1"/>
  <c r="Q98" i="2" s="1"/>
  <c r="J89" i="32"/>
  <c r="K89" i="32" s="1"/>
  <c r="Q93" i="2" s="1"/>
  <c r="J67" i="32"/>
  <c r="K67" i="32" s="1"/>
  <c r="Q71" i="2" s="1"/>
  <c r="J46" i="32"/>
  <c r="K46" i="32" s="1"/>
  <c r="Q50" i="2" s="1"/>
  <c r="J25" i="32"/>
  <c r="K25" i="32" s="1"/>
  <c r="Q29" i="2" s="1"/>
  <c r="J6" i="32"/>
  <c r="K6" i="32" s="1"/>
  <c r="Q10" i="2" s="1"/>
  <c r="J57" i="32"/>
  <c r="K57" i="32" s="1"/>
  <c r="Q61" i="2" s="1"/>
  <c r="J14" i="32"/>
  <c r="K14" i="32" s="1"/>
  <c r="Q18" i="2" s="1"/>
  <c r="J51" i="32"/>
  <c r="K51" i="32" s="1"/>
  <c r="Q55" i="2" s="1"/>
  <c r="J83" i="32"/>
  <c r="K83" i="32" s="1"/>
  <c r="Q87" i="2" s="1"/>
  <c r="J62" i="32"/>
  <c r="K62" i="32" s="1"/>
  <c r="Q66" i="2" s="1"/>
  <c r="J41" i="32"/>
  <c r="K41" i="32" s="1"/>
  <c r="Q45" i="2" s="1"/>
  <c r="J19" i="32"/>
  <c r="K19" i="32" s="1"/>
  <c r="Q23" i="2" s="1"/>
  <c r="J78" i="32"/>
  <c r="K78" i="32" s="1"/>
  <c r="Q82" i="2" s="1"/>
  <c r="J35" i="32"/>
  <c r="K35" i="32" s="1"/>
  <c r="Q39" i="2" s="1"/>
  <c r="J73" i="32"/>
  <c r="K73" i="32" s="1"/>
  <c r="Q77" i="2" s="1"/>
  <c r="J30" i="32"/>
  <c r="K30" i="32" s="1"/>
  <c r="Q34" i="2" s="1"/>
  <c r="J10" i="32"/>
  <c r="K10" i="32" s="1"/>
  <c r="Q14" i="2" s="1"/>
  <c r="I172" i="30"/>
  <c r="I164" i="30"/>
  <c r="I156" i="30"/>
  <c r="I148" i="30"/>
  <c r="I140" i="30"/>
  <c r="I132" i="30"/>
  <c r="I124" i="30"/>
  <c r="I116" i="30"/>
  <c r="I108" i="30"/>
  <c r="I100" i="30"/>
  <c r="I92" i="30"/>
  <c r="I84" i="30"/>
  <c r="I76" i="30"/>
  <c r="I68" i="30"/>
  <c r="I60" i="30"/>
  <c r="I52" i="30"/>
  <c r="I44" i="30"/>
  <c r="I36" i="30"/>
  <c r="I28" i="30"/>
  <c r="I20" i="30"/>
  <c r="I12" i="30"/>
  <c r="I4" i="30"/>
  <c r="I160" i="30"/>
  <c r="I136" i="30"/>
  <c r="I112" i="30"/>
  <c r="I72" i="30"/>
  <c r="I48" i="30"/>
  <c r="I16" i="30"/>
  <c r="I171" i="30"/>
  <c r="I163" i="30"/>
  <c r="I155" i="30"/>
  <c r="I147" i="30"/>
  <c r="I139" i="30"/>
  <c r="I131" i="30"/>
  <c r="I123" i="30"/>
  <c r="I115" i="30"/>
  <c r="I107" i="30"/>
  <c r="I99" i="30"/>
  <c r="I91" i="30"/>
  <c r="I83" i="30"/>
  <c r="I75" i="30"/>
  <c r="I67" i="30"/>
  <c r="I59" i="30"/>
  <c r="I51" i="30"/>
  <c r="I43" i="30"/>
  <c r="I35" i="30"/>
  <c r="I27" i="30"/>
  <c r="I19" i="30"/>
  <c r="I11" i="30"/>
  <c r="I168" i="30"/>
  <c r="I144" i="30"/>
  <c r="I120" i="30"/>
  <c r="I96" i="30"/>
  <c r="I64" i="30"/>
  <c r="I32" i="30"/>
  <c r="I200" i="30"/>
  <c r="I162" i="30"/>
  <c r="I154" i="30"/>
  <c r="I146" i="30"/>
  <c r="I138" i="30"/>
  <c r="I130" i="30"/>
  <c r="I122" i="30"/>
  <c r="I114" i="30"/>
  <c r="I106" i="30"/>
  <c r="I98" i="30"/>
  <c r="I90" i="30"/>
  <c r="I82" i="30"/>
  <c r="I74" i="30"/>
  <c r="I66" i="30"/>
  <c r="I58" i="30"/>
  <c r="I50" i="30"/>
  <c r="I42" i="30"/>
  <c r="I34" i="30"/>
  <c r="I26" i="30"/>
  <c r="I18" i="30"/>
  <c r="I10" i="30"/>
  <c r="I152" i="30"/>
  <c r="I80" i="30"/>
  <c r="I40" i="30"/>
  <c r="I8" i="30"/>
  <c r="I177" i="30"/>
  <c r="I169" i="30"/>
  <c r="I161" i="30"/>
  <c r="I153" i="30"/>
  <c r="I145" i="30"/>
  <c r="I137" i="30"/>
  <c r="I129" i="30"/>
  <c r="I121" i="30"/>
  <c r="I113" i="30"/>
  <c r="I105" i="30"/>
  <c r="I97" i="30"/>
  <c r="I89" i="30"/>
  <c r="I81" i="30"/>
  <c r="I73" i="30"/>
  <c r="I65" i="30"/>
  <c r="I57" i="30"/>
  <c r="I49" i="30"/>
  <c r="I41" i="30"/>
  <c r="I33" i="30"/>
  <c r="I25" i="30"/>
  <c r="I17" i="30"/>
  <c r="I9" i="30"/>
  <c r="I176" i="30"/>
  <c r="I128" i="30"/>
  <c r="I104" i="30"/>
  <c r="I88" i="30"/>
  <c r="I56" i="30"/>
  <c r="I24" i="30"/>
  <c r="I175" i="30"/>
  <c r="I167" i="30"/>
  <c r="I159" i="30"/>
  <c r="I151" i="30"/>
  <c r="I143" i="30"/>
  <c r="I135" i="30"/>
  <c r="I127" i="30"/>
  <c r="I119" i="30"/>
  <c r="I111" i="30"/>
  <c r="I103" i="30"/>
  <c r="I95" i="30"/>
  <c r="I87" i="30"/>
  <c r="I79" i="30"/>
  <c r="I71" i="30"/>
  <c r="I63" i="30"/>
  <c r="I55" i="30"/>
  <c r="I47" i="30"/>
  <c r="I39" i="30"/>
  <c r="I31" i="30"/>
  <c r="I23" i="30"/>
  <c r="I15" i="30"/>
  <c r="I7" i="30"/>
  <c r="I173" i="30"/>
  <c r="I157" i="30"/>
  <c r="I149" i="30"/>
  <c r="I141" i="30"/>
  <c r="I133" i="30"/>
  <c r="I117" i="30"/>
  <c r="I101" i="30"/>
  <c r="I77" i="30"/>
  <c r="I61" i="30"/>
  <c r="I45" i="30"/>
  <c r="I29" i="30"/>
  <c r="I13" i="30"/>
  <c r="I174" i="30"/>
  <c r="I166" i="30"/>
  <c r="I158" i="30"/>
  <c r="I150" i="30"/>
  <c r="I142" i="30"/>
  <c r="I134" i="30"/>
  <c r="I126" i="30"/>
  <c r="I118" i="30"/>
  <c r="I110" i="30"/>
  <c r="I102" i="30"/>
  <c r="I94" i="30"/>
  <c r="I86" i="30"/>
  <c r="I78" i="30"/>
  <c r="I70" i="30"/>
  <c r="I62" i="30"/>
  <c r="I54" i="30"/>
  <c r="I46" i="30"/>
  <c r="I38" i="30"/>
  <c r="I30" i="30"/>
  <c r="I22" i="30"/>
  <c r="I14" i="30"/>
  <c r="I6" i="30"/>
  <c r="I165" i="30"/>
  <c r="I125" i="30"/>
  <c r="I109" i="30"/>
  <c r="I93" i="30"/>
  <c r="I85" i="30"/>
  <c r="I69" i="30"/>
  <c r="I53" i="30"/>
  <c r="I37" i="30"/>
  <c r="I21" i="30"/>
  <c r="I5" i="30"/>
  <c r="L7" i="2"/>
  <c r="W7" i="15" s="1"/>
  <c r="J172" i="28"/>
  <c r="K172" i="28" s="1"/>
  <c r="S176" i="2" s="1"/>
  <c r="J164" i="28"/>
  <c r="K164" i="28" s="1"/>
  <c r="S168" i="2" s="1"/>
  <c r="J156" i="28"/>
  <c r="K156" i="28" s="1"/>
  <c r="S160" i="2" s="1"/>
  <c r="J148" i="28"/>
  <c r="K148" i="28" s="1"/>
  <c r="S152" i="2" s="1"/>
  <c r="J140" i="28"/>
  <c r="K140" i="28" s="1"/>
  <c r="S144" i="2" s="1"/>
  <c r="J132" i="28"/>
  <c r="K132" i="28" s="1"/>
  <c r="S136" i="2" s="1"/>
  <c r="J124" i="28"/>
  <c r="K124" i="28" s="1"/>
  <c r="S128" i="2" s="1"/>
  <c r="J116" i="28"/>
  <c r="K116" i="28" s="1"/>
  <c r="S120" i="2" s="1"/>
  <c r="J108" i="28"/>
  <c r="K108" i="28" s="1"/>
  <c r="S112" i="2" s="1"/>
  <c r="J100" i="28"/>
  <c r="K100" i="28" s="1"/>
  <c r="S104" i="2" s="1"/>
  <c r="J92" i="28"/>
  <c r="K92" i="28" s="1"/>
  <c r="S96" i="2" s="1"/>
  <c r="J84" i="28"/>
  <c r="K84" i="28" s="1"/>
  <c r="S88" i="2" s="1"/>
  <c r="J76" i="28"/>
  <c r="K76" i="28" s="1"/>
  <c r="S80" i="2" s="1"/>
  <c r="J68" i="28"/>
  <c r="K68" i="28" s="1"/>
  <c r="S72" i="2" s="1"/>
  <c r="J60" i="28"/>
  <c r="K60" i="28" s="1"/>
  <c r="S64" i="2" s="1"/>
  <c r="J52" i="28"/>
  <c r="K52" i="28" s="1"/>
  <c r="S56" i="2" s="1"/>
  <c r="J44" i="28"/>
  <c r="K44" i="28" s="1"/>
  <c r="S48" i="2" s="1"/>
  <c r="J36" i="28"/>
  <c r="K36" i="28" s="1"/>
  <c r="S40" i="2" s="1"/>
  <c r="J28" i="28"/>
  <c r="K28" i="28" s="1"/>
  <c r="S32" i="2" s="1"/>
  <c r="J20" i="28"/>
  <c r="K20" i="28" s="1"/>
  <c r="S24" i="2" s="1"/>
  <c r="J12" i="28"/>
  <c r="K12" i="28" s="1"/>
  <c r="S16" i="2" s="1"/>
  <c r="J4" i="28"/>
  <c r="K4" i="28" s="1"/>
  <c r="S8" i="2" s="1"/>
  <c r="J33" i="28"/>
  <c r="K33" i="28" s="1"/>
  <c r="S37" i="2" s="1"/>
  <c r="J25" i="28"/>
  <c r="K25" i="28" s="1"/>
  <c r="S29" i="2" s="1"/>
  <c r="J9" i="28"/>
  <c r="K9" i="28" s="1"/>
  <c r="S13" i="2" s="1"/>
  <c r="J168" i="28"/>
  <c r="K168" i="28" s="1"/>
  <c r="S172" i="2" s="1"/>
  <c r="J128" i="28"/>
  <c r="K128" i="28" s="1"/>
  <c r="S132" i="2" s="1"/>
  <c r="J104" i="28"/>
  <c r="K104" i="28" s="1"/>
  <c r="S108" i="2" s="1"/>
  <c r="J72" i="28"/>
  <c r="K72" i="28" s="1"/>
  <c r="S76" i="2" s="1"/>
  <c r="J48" i="28"/>
  <c r="K48" i="28" s="1"/>
  <c r="S52" i="2" s="1"/>
  <c r="J16" i="28"/>
  <c r="K16" i="28" s="1"/>
  <c r="S20" i="2" s="1"/>
  <c r="J171" i="28"/>
  <c r="K171" i="28" s="1"/>
  <c r="S175" i="2" s="1"/>
  <c r="J163" i="28"/>
  <c r="K163" i="28" s="1"/>
  <c r="S167" i="2" s="1"/>
  <c r="J155" i="28"/>
  <c r="K155" i="28" s="1"/>
  <c r="S159" i="2" s="1"/>
  <c r="J147" i="28"/>
  <c r="K147" i="28" s="1"/>
  <c r="S151" i="2" s="1"/>
  <c r="J139" i="28"/>
  <c r="K139" i="28" s="1"/>
  <c r="S143" i="2" s="1"/>
  <c r="J131" i="28"/>
  <c r="K131" i="28" s="1"/>
  <c r="S135" i="2" s="1"/>
  <c r="J123" i="28"/>
  <c r="K123" i="28" s="1"/>
  <c r="S127" i="2" s="1"/>
  <c r="J115" i="28"/>
  <c r="K115" i="28" s="1"/>
  <c r="S119" i="2" s="1"/>
  <c r="J107" i="28"/>
  <c r="K107" i="28" s="1"/>
  <c r="S111" i="2" s="1"/>
  <c r="J99" i="28"/>
  <c r="K99" i="28" s="1"/>
  <c r="S103" i="2" s="1"/>
  <c r="J91" i="28"/>
  <c r="K91" i="28" s="1"/>
  <c r="S95" i="2" s="1"/>
  <c r="J83" i="28"/>
  <c r="K83" i="28" s="1"/>
  <c r="S87" i="2" s="1"/>
  <c r="J75" i="28"/>
  <c r="K75" i="28" s="1"/>
  <c r="S79" i="2" s="1"/>
  <c r="J67" i="28"/>
  <c r="K67" i="28" s="1"/>
  <c r="S71" i="2" s="1"/>
  <c r="J59" i="28"/>
  <c r="K59" i="28" s="1"/>
  <c r="S63" i="2" s="1"/>
  <c r="J51" i="28"/>
  <c r="K51" i="28" s="1"/>
  <c r="S55" i="2" s="1"/>
  <c r="J43" i="28"/>
  <c r="K43" i="28" s="1"/>
  <c r="S47" i="2" s="1"/>
  <c r="J35" i="28"/>
  <c r="K35" i="28" s="1"/>
  <c r="S39" i="2" s="1"/>
  <c r="J27" i="28"/>
  <c r="K27" i="28" s="1"/>
  <c r="S31" i="2" s="1"/>
  <c r="J19" i="28"/>
  <c r="J11" i="28"/>
  <c r="J41" i="28"/>
  <c r="K41" i="28" s="1"/>
  <c r="S45" i="2" s="1"/>
  <c r="J17" i="28"/>
  <c r="K17" i="28" s="1"/>
  <c r="S21" i="2" s="1"/>
  <c r="J176" i="28"/>
  <c r="K176" i="28" s="1"/>
  <c r="S180" i="2" s="1"/>
  <c r="J152" i="28"/>
  <c r="K152" i="28" s="1"/>
  <c r="S156" i="2" s="1"/>
  <c r="J144" i="28"/>
  <c r="K144" i="28" s="1"/>
  <c r="S148" i="2" s="1"/>
  <c r="J120" i="28"/>
  <c r="K120" i="28" s="1"/>
  <c r="S124" i="2" s="1"/>
  <c r="J88" i="28"/>
  <c r="K88" i="28" s="1"/>
  <c r="S92" i="2" s="1"/>
  <c r="J64" i="28"/>
  <c r="K64" i="28" s="1"/>
  <c r="S68" i="2" s="1"/>
  <c r="J40" i="28"/>
  <c r="K40" i="28" s="1"/>
  <c r="S44" i="2" s="1"/>
  <c r="J8" i="28"/>
  <c r="K8" i="28" s="1"/>
  <c r="S12" i="2" s="1"/>
  <c r="J170" i="28"/>
  <c r="K170" i="28" s="1"/>
  <c r="S174" i="2" s="1"/>
  <c r="J162" i="28"/>
  <c r="K162" i="28" s="1"/>
  <c r="S166" i="2" s="1"/>
  <c r="J154" i="28"/>
  <c r="K154" i="28" s="1"/>
  <c r="S158" i="2" s="1"/>
  <c r="J146" i="28"/>
  <c r="K146" i="28" s="1"/>
  <c r="S150" i="2" s="1"/>
  <c r="J138" i="28"/>
  <c r="K138" i="28" s="1"/>
  <c r="S142" i="2" s="1"/>
  <c r="J130" i="28"/>
  <c r="K130" i="28" s="1"/>
  <c r="S134" i="2" s="1"/>
  <c r="J122" i="28"/>
  <c r="K122" i="28" s="1"/>
  <c r="S126" i="2" s="1"/>
  <c r="J114" i="28"/>
  <c r="K114" i="28" s="1"/>
  <c r="S118" i="2" s="1"/>
  <c r="J106" i="28"/>
  <c r="K106" i="28" s="1"/>
  <c r="S110" i="2" s="1"/>
  <c r="J98" i="28"/>
  <c r="K98" i="28" s="1"/>
  <c r="S102" i="2" s="1"/>
  <c r="J90" i="28"/>
  <c r="K90" i="28" s="1"/>
  <c r="S94" i="2" s="1"/>
  <c r="J82" i="28"/>
  <c r="K82" i="28" s="1"/>
  <c r="S86" i="2" s="1"/>
  <c r="J74" i="28"/>
  <c r="K74" i="28" s="1"/>
  <c r="S78" i="2" s="1"/>
  <c r="J66" i="28"/>
  <c r="K66" i="28" s="1"/>
  <c r="S70" i="2" s="1"/>
  <c r="J58" i="28"/>
  <c r="K58" i="28" s="1"/>
  <c r="S62" i="2" s="1"/>
  <c r="J50" i="28"/>
  <c r="K50" i="28" s="1"/>
  <c r="S54" i="2" s="1"/>
  <c r="J42" i="28"/>
  <c r="K42" i="28" s="1"/>
  <c r="S46" i="2" s="1"/>
  <c r="J34" i="28"/>
  <c r="K34" i="28" s="1"/>
  <c r="S38" i="2" s="1"/>
  <c r="J26" i="28"/>
  <c r="K26" i="28" s="1"/>
  <c r="S30" i="2" s="1"/>
  <c r="J18" i="28"/>
  <c r="K18" i="28" s="1"/>
  <c r="S22" i="2" s="1"/>
  <c r="J10" i="28"/>
  <c r="K10" i="28" s="1"/>
  <c r="S14" i="2" s="1"/>
  <c r="J49" i="28"/>
  <c r="K49" i="28" s="1"/>
  <c r="S53" i="2" s="1"/>
  <c r="J160" i="28"/>
  <c r="K160" i="28" s="1"/>
  <c r="S164" i="2" s="1"/>
  <c r="J136" i="28"/>
  <c r="K136" i="28" s="1"/>
  <c r="S140" i="2" s="1"/>
  <c r="J112" i="28"/>
  <c r="K112" i="28" s="1"/>
  <c r="S116" i="2" s="1"/>
  <c r="J96" i="28"/>
  <c r="K96" i="28" s="1"/>
  <c r="S100" i="2" s="1"/>
  <c r="J80" i="28"/>
  <c r="K80" i="28" s="1"/>
  <c r="S84" i="2" s="1"/>
  <c r="J56" i="28"/>
  <c r="K56" i="28" s="1"/>
  <c r="S60" i="2" s="1"/>
  <c r="J32" i="28"/>
  <c r="K32" i="28" s="1"/>
  <c r="S36" i="2" s="1"/>
  <c r="J24" i="28"/>
  <c r="K24" i="28" s="1"/>
  <c r="S28" i="2" s="1"/>
  <c r="K177" i="28"/>
  <c r="S181" i="2" s="1"/>
  <c r="J169" i="28"/>
  <c r="K169" i="28" s="1"/>
  <c r="S173" i="2" s="1"/>
  <c r="J161" i="28"/>
  <c r="K161" i="28" s="1"/>
  <c r="S165" i="2" s="1"/>
  <c r="J153" i="28"/>
  <c r="K153" i="28" s="1"/>
  <c r="S157" i="2" s="1"/>
  <c r="J145" i="28"/>
  <c r="K145" i="28" s="1"/>
  <c r="S149" i="2" s="1"/>
  <c r="J137" i="28"/>
  <c r="K137" i="28" s="1"/>
  <c r="S141" i="2" s="1"/>
  <c r="J129" i="28"/>
  <c r="K129" i="28" s="1"/>
  <c r="S133" i="2" s="1"/>
  <c r="J121" i="28"/>
  <c r="K121" i="28" s="1"/>
  <c r="S125" i="2" s="1"/>
  <c r="J113" i="28"/>
  <c r="K113" i="28" s="1"/>
  <c r="S117" i="2" s="1"/>
  <c r="J105" i="28"/>
  <c r="K105" i="28" s="1"/>
  <c r="S109" i="2" s="1"/>
  <c r="J97" i="28"/>
  <c r="K97" i="28" s="1"/>
  <c r="S101" i="2" s="1"/>
  <c r="J89" i="28"/>
  <c r="K89" i="28" s="1"/>
  <c r="S93" i="2" s="1"/>
  <c r="J81" i="28"/>
  <c r="K81" i="28" s="1"/>
  <c r="S85" i="2" s="1"/>
  <c r="J73" i="28"/>
  <c r="K73" i="28" s="1"/>
  <c r="S77" i="2" s="1"/>
  <c r="J65" i="28"/>
  <c r="J57" i="28"/>
  <c r="K57" i="28" s="1"/>
  <c r="S61" i="2" s="1"/>
  <c r="J175" i="28"/>
  <c r="K175" i="28" s="1"/>
  <c r="S179" i="2" s="1"/>
  <c r="J167" i="28"/>
  <c r="K167" i="28" s="1"/>
  <c r="S171" i="2" s="1"/>
  <c r="J159" i="28"/>
  <c r="K159" i="28" s="1"/>
  <c r="S163" i="2" s="1"/>
  <c r="J151" i="28"/>
  <c r="K151" i="28" s="1"/>
  <c r="S155" i="2" s="1"/>
  <c r="J143" i="28"/>
  <c r="K143" i="28" s="1"/>
  <c r="S147" i="2" s="1"/>
  <c r="J135" i="28"/>
  <c r="K135" i="28" s="1"/>
  <c r="S139" i="2" s="1"/>
  <c r="J127" i="28"/>
  <c r="K127" i="28" s="1"/>
  <c r="S131" i="2" s="1"/>
  <c r="J119" i="28"/>
  <c r="K119" i="28" s="1"/>
  <c r="S123" i="2" s="1"/>
  <c r="J111" i="28"/>
  <c r="K111" i="28" s="1"/>
  <c r="S115" i="2" s="1"/>
  <c r="J103" i="28"/>
  <c r="K103" i="28" s="1"/>
  <c r="S107" i="2" s="1"/>
  <c r="J95" i="28"/>
  <c r="K95" i="28" s="1"/>
  <c r="S99" i="2" s="1"/>
  <c r="J87" i="28"/>
  <c r="K87" i="28" s="1"/>
  <c r="S91" i="2" s="1"/>
  <c r="J79" i="28"/>
  <c r="K79" i="28" s="1"/>
  <c r="S83" i="2" s="1"/>
  <c r="J71" i="28"/>
  <c r="K71" i="28" s="1"/>
  <c r="S75" i="2" s="1"/>
  <c r="J63" i="28"/>
  <c r="K63" i="28" s="1"/>
  <c r="S67" i="2" s="1"/>
  <c r="J55" i="28"/>
  <c r="K55" i="28" s="1"/>
  <c r="S59" i="2" s="1"/>
  <c r="J47" i="28"/>
  <c r="K47" i="28" s="1"/>
  <c r="S51" i="2" s="1"/>
  <c r="J39" i="28"/>
  <c r="K39" i="28" s="1"/>
  <c r="S43" i="2" s="1"/>
  <c r="J31" i="28"/>
  <c r="K31" i="28" s="1"/>
  <c r="S35" i="2" s="1"/>
  <c r="J23" i="28"/>
  <c r="K23" i="28" s="1"/>
  <c r="S27" i="2" s="1"/>
  <c r="J15" i="28"/>
  <c r="K15" i="28" s="1"/>
  <c r="S19" i="2" s="1"/>
  <c r="J7" i="28"/>
  <c r="K7" i="28" s="1"/>
  <c r="S11" i="2" s="1"/>
  <c r="J173" i="28"/>
  <c r="K173" i="28" s="1"/>
  <c r="S177" i="2" s="1"/>
  <c r="J157" i="28"/>
  <c r="K157" i="28" s="1"/>
  <c r="S161" i="2" s="1"/>
  <c r="J149" i="28"/>
  <c r="K149" i="28" s="1"/>
  <c r="S153" i="2" s="1"/>
  <c r="J141" i="28"/>
  <c r="K141" i="28" s="1"/>
  <c r="S145" i="2" s="1"/>
  <c r="J133" i="28"/>
  <c r="K133" i="28" s="1"/>
  <c r="S137" i="2" s="1"/>
  <c r="J125" i="28"/>
  <c r="K125" i="28" s="1"/>
  <c r="S129" i="2" s="1"/>
  <c r="J117" i="28"/>
  <c r="K117" i="28" s="1"/>
  <c r="S121" i="2" s="1"/>
  <c r="J109" i="28"/>
  <c r="K109" i="28" s="1"/>
  <c r="S113" i="2" s="1"/>
  <c r="J93" i="28"/>
  <c r="K93" i="28" s="1"/>
  <c r="S97" i="2" s="1"/>
  <c r="J85" i="28"/>
  <c r="K85" i="28" s="1"/>
  <c r="S89" i="2" s="1"/>
  <c r="J69" i="28"/>
  <c r="K69" i="28" s="1"/>
  <c r="S73" i="2" s="1"/>
  <c r="J53" i="28"/>
  <c r="K53" i="28" s="1"/>
  <c r="S57" i="2" s="1"/>
  <c r="J37" i="28"/>
  <c r="K37" i="28" s="1"/>
  <c r="S41" i="2" s="1"/>
  <c r="J21" i="28"/>
  <c r="K21" i="28" s="1"/>
  <c r="S25" i="2" s="1"/>
  <c r="J5" i="28"/>
  <c r="K5" i="28" s="1"/>
  <c r="S9" i="2" s="1"/>
  <c r="J174" i="28"/>
  <c r="K174" i="28" s="1"/>
  <c r="S178" i="2" s="1"/>
  <c r="J166" i="28"/>
  <c r="K166" i="28" s="1"/>
  <c r="S170" i="2" s="1"/>
  <c r="J158" i="28"/>
  <c r="K158" i="28" s="1"/>
  <c r="S162" i="2" s="1"/>
  <c r="J150" i="28"/>
  <c r="K150" i="28" s="1"/>
  <c r="S154" i="2" s="1"/>
  <c r="J142" i="28"/>
  <c r="K142" i="28" s="1"/>
  <c r="S146" i="2" s="1"/>
  <c r="J134" i="28"/>
  <c r="K134" i="28" s="1"/>
  <c r="S138" i="2" s="1"/>
  <c r="J126" i="28"/>
  <c r="K126" i="28" s="1"/>
  <c r="S130" i="2" s="1"/>
  <c r="J118" i="28"/>
  <c r="K118" i="28" s="1"/>
  <c r="S122" i="2" s="1"/>
  <c r="J110" i="28"/>
  <c r="K110" i="28" s="1"/>
  <c r="S114" i="2" s="1"/>
  <c r="J102" i="28"/>
  <c r="K102" i="28" s="1"/>
  <c r="S106" i="2" s="1"/>
  <c r="J94" i="28"/>
  <c r="K94" i="28" s="1"/>
  <c r="S98" i="2" s="1"/>
  <c r="J86" i="28"/>
  <c r="K86" i="28" s="1"/>
  <c r="S90" i="2" s="1"/>
  <c r="J78" i="28"/>
  <c r="K78" i="28" s="1"/>
  <c r="S82" i="2" s="1"/>
  <c r="J70" i="28"/>
  <c r="K70" i="28" s="1"/>
  <c r="S74" i="2" s="1"/>
  <c r="J62" i="28"/>
  <c r="K62" i="28" s="1"/>
  <c r="S66" i="2" s="1"/>
  <c r="J54" i="28"/>
  <c r="K54" i="28" s="1"/>
  <c r="S58" i="2" s="1"/>
  <c r="J46" i="28"/>
  <c r="K46" i="28" s="1"/>
  <c r="S50" i="2" s="1"/>
  <c r="J38" i="28"/>
  <c r="K38" i="28" s="1"/>
  <c r="S42" i="2" s="1"/>
  <c r="J30" i="28"/>
  <c r="K30" i="28" s="1"/>
  <c r="S34" i="2" s="1"/>
  <c r="J22" i="28"/>
  <c r="K22" i="28" s="1"/>
  <c r="S26" i="2" s="1"/>
  <c r="J14" i="28"/>
  <c r="K14" i="28" s="1"/>
  <c r="S18" i="2" s="1"/>
  <c r="J6" i="28"/>
  <c r="K6" i="28" s="1"/>
  <c r="S10" i="2" s="1"/>
  <c r="J165" i="28"/>
  <c r="K165" i="28" s="1"/>
  <c r="S169" i="2" s="1"/>
  <c r="J101" i="28"/>
  <c r="K101" i="28" s="1"/>
  <c r="S105" i="2" s="1"/>
  <c r="J77" i="28"/>
  <c r="K77" i="28" s="1"/>
  <c r="S81" i="2" s="1"/>
  <c r="J61" i="28"/>
  <c r="K61" i="28" s="1"/>
  <c r="S65" i="2" s="1"/>
  <c r="J45" i="28"/>
  <c r="K45" i="28" s="1"/>
  <c r="S49" i="2" s="1"/>
  <c r="J29" i="28"/>
  <c r="K29" i="28" s="1"/>
  <c r="S33" i="2" s="1"/>
  <c r="J13" i="28"/>
  <c r="K13" i="28" s="1"/>
  <c r="S17" i="2" s="1"/>
  <c r="K11" i="28"/>
  <c r="S15" i="2" s="1"/>
  <c r="K19" i="28"/>
  <c r="S23" i="2" s="1"/>
  <c r="K65" i="28"/>
  <c r="S69" i="2" s="1"/>
  <c r="I170" i="31"/>
  <c r="J170" i="31" s="1"/>
  <c r="AA174" i="2" s="1"/>
  <c r="I162" i="31"/>
  <c r="J162" i="31" s="1"/>
  <c r="AA166" i="2" s="1"/>
  <c r="I154" i="31"/>
  <c r="J154" i="31" s="1"/>
  <c r="AA158" i="2" s="1"/>
  <c r="I146" i="31"/>
  <c r="J146" i="31" s="1"/>
  <c r="AA150" i="2" s="1"/>
  <c r="I138" i="31"/>
  <c r="J138" i="31" s="1"/>
  <c r="AA142" i="2" s="1"/>
  <c r="I130" i="31"/>
  <c r="J130" i="31" s="1"/>
  <c r="AA134" i="2" s="1"/>
  <c r="I122" i="31"/>
  <c r="J122" i="31" s="1"/>
  <c r="AA126" i="2" s="1"/>
  <c r="I114" i="31"/>
  <c r="J114" i="31" s="1"/>
  <c r="AA118" i="2" s="1"/>
  <c r="I106" i="31"/>
  <c r="J106" i="31" s="1"/>
  <c r="AA110" i="2" s="1"/>
  <c r="I98" i="31"/>
  <c r="J98" i="31" s="1"/>
  <c r="AA102" i="2" s="1"/>
  <c r="I90" i="31"/>
  <c r="J90" i="31" s="1"/>
  <c r="AA94" i="2" s="1"/>
  <c r="I82" i="31"/>
  <c r="J82" i="31" s="1"/>
  <c r="AA86" i="2" s="1"/>
  <c r="I74" i="31"/>
  <c r="J74" i="31" s="1"/>
  <c r="AA78" i="2" s="1"/>
  <c r="I66" i="31"/>
  <c r="J66" i="31" s="1"/>
  <c r="AA70" i="2" s="1"/>
  <c r="I58" i="31"/>
  <c r="J58" i="31" s="1"/>
  <c r="AA62" i="2" s="1"/>
  <c r="I50" i="31"/>
  <c r="J50" i="31" s="1"/>
  <c r="AA54" i="2" s="1"/>
  <c r="I42" i="31"/>
  <c r="J42" i="31" s="1"/>
  <c r="AA46" i="2" s="1"/>
  <c r="I34" i="31"/>
  <c r="J34" i="31" s="1"/>
  <c r="AA38" i="2" s="1"/>
  <c r="I26" i="31"/>
  <c r="J26" i="31" s="1"/>
  <c r="AA30" i="2" s="1"/>
  <c r="I18" i="31"/>
  <c r="J18" i="31" s="1"/>
  <c r="AA22" i="2" s="1"/>
  <c r="I10" i="31"/>
  <c r="J10" i="31" s="1"/>
  <c r="AA14" i="2" s="1"/>
  <c r="I153" i="31"/>
  <c r="J153" i="31" s="1"/>
  <c r="AA157" i="2" s="1"/>
  <c r="I113" i="31"/>
  <c r="J113" i="31" s="1"/>
  <c r="AA117" i="2" s="1"/>
  <c r="I97" i="31"/>
  <c r="J97" i="31" s="1"/>
  <c r="AA101" i="2" s="1"/>
  <c r="I81" i="31"/>
  <c r="J81" i="31" s="1"/>
  <c r="AA85" i="2" s="1"/>
  <c r="I65" i="31"/>
  <c r="J65" i="31" s="1"/>
  <c r="AA69" i="2" s="1"/>
  <c r="I57" i="31"/>
  <c r="J57" i="31" s="1"/>
  <c r="AA61" i="2" s="1"/>
  <c r="I41" i="31"/>
  <c r="J41" i="31" s="1"/>
  <c r="AA45" i="2" s="1"/>
  <c r="I25" i="31"/>
  <c r="J25" i="31" s="1"/>
  <c r="AA29" i="2" s="1"/>
  <c r="I17" i="31"/>
  <c r="J17" i="31" s="1"/>
  <c r="AA21" i="2" s="1"/>
  <c r="I177" i="31"/>
  <c r="J177" i="31" s="1"/>
  <c r="AA181" i="2" s="1"/>
  <c r="I169" i="31"/>
  <c r="J169" i="31" s="1"/>
  <c r="AA173" i="2" s="1"/>
  <c r="I161" i="31"/>
  <c r="J161" i="31" s="1"/>
  <c r="AA165" i="2" s="1"/>
  <c r="I145" i="31"/>
  <c r="J145" i="31" s="1"/>
  <c r="AA149" i="2" s="1"/>
  <c r="I137" i="31"/>
  <c r="J137" i="31" s="1"/>
  <c r="AA141" i="2" s="1"/>
  <c r="I129" i="31"/>
  <c r="J129" i="31" s="1"/>
  <c r="AA133" i="2" s="1"/>
  <c r="I121" i="31"/>
  <c r="J121" i="31" s="1"/>
  <c r="AA125" i="2" s="1"/>
  <c r="I105" i="31"/>
  <c r="J105" i="31" s="1"/>
  <c r="AA109" i="2" s="1"/>
  <c r="I89" i="31"/>
  <c r="J89" i="31" s="1"/>
  <c r="AA93" i="2" s="1"/>
  <c r="I73" i="31"/>
  <c r="J73" i="31" s="1"/>
  <c r="AA77" i="2" s="1"/>
  <c r="I49" i="31"/>
  <c r="J49" i="31" s="1"/>
  <c r="AA53" i="2" s="1"/>
  <c r="I33" i="31"/>
  <c r="J33" i="31" s="1"/>
  <c r="AA37" i="2" s="1"/>
  <c r="I9" i="31"/>
  <c r="J9" i="31" s="1"/>
  <c r="AA13" i="2" s="1"/>
  <c r="I176" i="31"/>
  <c r="J176" i="31" s="1"/>
  <c r="AA180" i="2" s="1"/>
  <c r="I168" i="31"/>
  <c r="J168" i="31" s="1"/>
  <c r="AA172" i="2" s="1"/>
  <c r="I160" i="31"/>
  <c r="J160" i="31" s="1"/>
  <c r="AA164" i="2" s="1"/>
  <c r="I152" i="31"/>
  <c r="J152" i="31" s="1"/>
  <c r="AA156" i="2" s="1"/>
  <c r="I144" i="31"/>
  <c r="J144" i="31" s="1"/>
  <c r="AA148" i="2" s="1"/>
  <c r="I136" i="31"/>
  <c r="J136" i="31" s="1"/>
  <c r="AA140" i="2" s="1"/>
  <c r="I128" i="31"/>
  <c r="J128" i="31" s="1"/>
  <c r="AA132" i="2" s="1"/>
  <c r="I120" i="31"/>
  <c r="J120" i="31" s="1"/>
  <c r="AA124" i="2" s="1"/>
  <c r="I112" i="31"/>
  <c r="J112" i="31" s="1"/>
  <c r="AA116" i="2" s="1"/>
  <c r="I104" i="31"/>
  <c r="J104" i="31" s="1"/>
  <c r="AA108" i="2" s="1"/>
  <c r="I96" i="31"/>
  <c r="J96" i="31" s="1"/>
  <c r="AA100" i="2" s="1"/>
  <c r="I88" i="31"/>
  <c r="J88" i="31" s="1"/>
  <c r="AA92" i="2" s="1"/>
  <c r="I80" i="31"/>
  <c r="J80" i="31" s="1"/>
  <c r="AA84" i="2" s="1"/>
  <c r="I72" i="31"/>
  <c r="J72" i="31" s="1"/>
  <c r="AA76" i="2" s="1"/>
  <c r="I64" i="31"/>
  <c r="J64" i="31" s="1"/>
  <c r="AA68" i="2" s="1"/>
  <c r="I56" i="31"/>
  <c r="J56" i="31" s="1"/>
  <c r="AA60" i="2" s="1"/>
  <c r="I48" i="31"/>
  <c r="J48" i="31" s="1"/>
  <c r="AA52" i="2" s="1"/>
  <c r="I40" i="31"/>
  <c r="J40" i="31" s="1"/>
  <c r="AA44" i="2" s="1"/>
  <c r="I32" i="31"/>
  <c r="J32" i="31" s="1"/>
  <c r="AA36" i="2" s="1"/>
  <c r="I24" i="31"/>
  <c r="J24" i="31" s="1"/>
  <c r="AA28" i="2" s="1"/>
  <c r="I16" i="31"/>
  <c r="J16" i="31" s="1"/>
  <c r="AA20" i="2" s="1"/>
  <c r="I8" i="31"/>
  <c r="J8" i="31" s="1"/>
  <c r="AA12" i="2" s="1"/>
  <c r="I123" i="31"/>
  <c r="J123" i="31" s="1"/>
  <c r="AA127" i="2" s="1"/>
  <c r="I51" i="31"/>
  <c r="J51" i="31" s="1"/>
  <c r="AA55" i="2" s="1"/>
  <c r="I19" i="31"/>
  <c r="J19" i="31" s="1"/>
  <c r="AA23" i="2" s="1"/>
  <c r="I175" i="31"/>
  <c r="J175" i="31" s="1"/>
  <c r="AA179" i="2" s="1"/>
  <c r="I167" i="31"/>
  <c r="J167" i="31" s="1"/>
  <c r="AA171" i="2" s="1"/>
  <c r="I159" i="31"/>
  <c r="J159" i="31" s="1"/>
  <c r="AA163" i="2" s="1"/>
  <c r="I151" i="31"/>
  <c r="J151" i="31" s="1"/>
  <c r="AA155" i="2" s="1"/>
  <c r="I143" i="31"/>
  <c r="J143" i="31" s="1"/>
  <c r="AA147" i="2" s="1"/>
  <c r="I135" i="31"/>
  <c r="J135" i="31" s="1"/>
  <c r="AA139" i="2" s="1"/>
  <c r="I127" i="31"/>
  <c r="J127" i="31" s="1"/>
  <c r="AA131" i="2" s="1"/>
  <c r="I119" i="31"/>
  <c r="J119" i="31" s="1"/>
  <c r="AA123" i="2" s="1"/>
  <c r="I111" i="31"/>
  <c r="J111" i="31" s="1"/>
  <c r="AA115" i="2" s="1"/>
  <c r="I103" i="31"/>
  <c r="J103" i="31" s="1"/>
  <c r="AA107" i="2" s="1"/>
  <c r="I95" i="31"/>
  <c r="J95" i="31" s="1"/>
  <c r="AA99" i="2" s="1"/>
  <c r="I87" i="31"/>
  <c r="J87" i="31" s="1"/>
  <c r="AA91" i="2" s="1"/>
  <c r="I79" i="31"/>
  <c r="J79" i="31" s="1"/>
  <c r="AA83" i="2" s="1"/>
  <c r="I71" i="31"/>
  <c r="J71" i="31" s="1"/>
  <c r="AA75" i="2" s="1"/>
  <c r="I63" i="31"/>
  <c r="J63" i="31" s="1"/>
  <c r="AA67" i="2" s="1"/>
  <c r="I55" i="31"/>
  <c r="J55" i="31" s="1"/>
  <c r="AA59" i="2" s="1"/>
  <c r="I47" i="31"/>
  <c r="J47" i="31" s="1"/>
  <c r="AA51" i="2" s="1"/>
  <c r="I39" i="31"/>
  <c r="J39" i="31" s="1"/>
  <c r="AA43" i="2" s="1"/>
  <c r="I31" i="31"/>
  <c r="J31" i="31" s="1"/>
  <c r="AA35" i="2" s="1"/>
  <c r="I23" i="31"/>
  <c r="J23" i="31" s="1"/>
  <c r="AA27" i="2" s="1"/>
  <c r="I15" i="31"/>
  <c r="J15" i="31" s="1"/>
  <c r="AA19" i="2" s="1"/>
  <c r="I7" i="31"/>
  <c r="I174" i="31"/>
  <c r="J174" i="31" s="1"/>
  <c r="AA178" i="2" s="1"/>
  <c r="I166" i="31"/>
  <c r="J166" i="31" s="1"/>
  <c r="AA170" i="2" s="1"/>
  <c r="I158" i="31"/>
  <c r="J158" i="31" s="1"/>
  <c r="AA162" i="2" s="1"/>
  <c r="I150" i="31"/>
  <c r="J150" i="31" s="1"/>
  <c r="AA154" i="2" s="1"/>
  <c r="I142" i="31"/>
  <c r="J142" i="31" s="1"/>
  <c r="AA146" i="2" s="1"/>
  <c r="I134" i="31"/>
  <c r="J134" i="31" s="1"/>
  <c r="AA138" i="2" s="1"/>
  <c r="I126" i="31"/>
  <c r="J126" i="31" s="1"/>
  <c r="AA130" i="2" s="1"/>
  <c r="I118" i="31"/>
  <c r="J118" i="31" s="1"/>
  <c r="AA122" i="2" s="1"/>
  <c r="I110" i="31"/>
  <c r="J110" i="31" s="1"/>
  <c r="AA114" i="2" s="1"/>
  <c r="I102" i="31"/>
  <c r="J102" i="31" s="1"/>
  <c r="AA106" i="2" s="1"/>
  <c r="I94" i="31"/>
  <c r="J94" i="31" s="1"/>
  <c r="AA98" i="2" s="1"/>
  <c r="I86" i="31"/>
  <c r="J86" i="31" s="1"/>
  <c r="AA90" i="2" s="1"/>
  <c r="I78" i="31"/>
  <c r="J78" i="31" s="1"/>
  <c r="AA82" i="2" s="1"/>
  <c r="I70" i="31"/>
  <c r="J70" i="31" s="1"/>
  <c r="AA74" i="2" s="1"/>
  <c r="I62" i="31"/>
  <c r="J62" i="31" s="1"/>
  <c r="AA66" i="2" s="1"/>
  <c r="I54" i="31"/>
  <c r="J54" i="31" s="1"/>
  <c r="AA58" i="2" s="1"/>
  <c r="I46" i="31"/>
  <c r="J46" i="31" s="1"/>
  <c r="AA50" i="2" s="1"/>
  <c r="I38" i="31"/>
  <c r="J38" i="31" s="1"/>
  <c r="AA42" i="2" s="1"/>
  <c r="I30" i="31"/>
  <c r="J30" i="31" s="1"/>
  <c r="AA34" i="2" s="1"/>
  <c r="I22" i="31"/>
  <c r="J22" i="31" s="1"/>
  <c r="AA26" i="2" s="1"/>
  <c r="I14" i="31"/>
  <c r="J14" i="31" s="1"/>
  <c r="AA18" i="2" s="1"/>
  <c r="I6" i="31"/>
  <c r="J6" i="31" s="1"/>
  <c r="AA10" i="2" s="1"/>
  <c r="I173" i="31"/>
  <c r="J173" i="31" s="1"/>
  <c r="AA177" i="2" s="1"/>
  <c r="I165" i="31"/>
  <c r="J165" i="31" s="1"/>
  <c r="AA169" i="2" s="1"/>
  <c r="I157" i="31"/>
  <c r="J157" i="31" s="1"/>
  <c r="AA161" i="2" s="1"/>
  <c r="I149" i="31"/>
  <c r="J149" i="31" s="1"/>
  <c r="AA153" i="2" s="1"/>
  <c r="I141" i="31"/>
  <c r="J141" i="31" s="1"/>
  <c r="AA145" i="2" s="1"/>
  <c r="I133" i="31"/>
  <c r="J133" i="31" s="1"/>
  <c r="AA137" i="2" s="1"/>
  <c r="I125" i="31"/>
  <c r="J125" i="31" s="1"/>
  <c r="AA129" i="2" s="1"/>
  <c r="I117" i="31"/>
  <c r="J117" i="31" s="1"/>
  <c r="AA121" i="2" s="1"/>
  <c r="I109" i="31"/>
  <c r="J109" i="31" s="1"/>
  <c r="AA113" i="2" s="1"/>
  <c r="I101" i="31"/>
  <c r="J101" i="31" s="1"/>
  <c r="AA105" i="2" s="1"/>
  <c r="I93" i="31"/>
  <c r="J93" i="31" s="1"/>
  <c r="AA97" i="2" s="1"/>
  <c r="I85" i="31"/>
  <c r="J85" i="31" s="1"/>
  <c r="AA89" i="2" s="1"/>
  <c r="I77" i="31"/>
  <c r="J77" i="31" s="1"/>
  <c r="AA81" i="2" s="1"/>
  <c r="I69" i="31"/>
  <c r="J69" i="31" s="1"/>
  <c r="AA73" i="2" s="1"/>
  <c r="I61" i="31"/>
  <c r="J61" i="31" s="1"/>
  <c r="AA65" i="2" s="1"/>
  <c r="I53" i="31"/>
  <c r="J53" i="31" s="1"/>
  <c r="AA57" i="2" s="1"/>
  <c r="I45" i="31"/>
  <c r="J45" i="31" s="1"/>
  <c r="AA49" i="2" s="1"/>
  <c r="I37" i="31"/>
  <c r="J37" i="31" s="1"/>
  <c r="AA41" i="2" s="1"/>
  <c r="I29" i="31"/>
  <c r="J29" i="31" s="1"/>
  <c r="AA33" i="2" s="1"/>
  <c r="I21" i="31"/>
  <c r="J21" i="31" s="1"/>
  <c r="AA25" i="2" s="1"/>
  <c r="I13" i="31"/>
  <c r="J13" i="31" s="1"/>
  <c r="AA17" i="2" s="1"/>
  <c r="I5" i="31"/>
  <c r="J5" i="31" s="1"/>
  <c r="AA9" i="2" s="1"/>
  <c r="I163" i="31"/>
  <c r="J163" i="31" s="1"/>
  <c r="AA167" i="2" s="1"/>
  <c r="I147" i="31"/>
  <c r="J147" i="31" s="1"/>
  <c r="AA151" i="2" s="1"/>
  <c r="I131" i="31"/>
  <c r="J131" i="31" s="1"/>
  <c r="AA135" i="2" s="1"/>
  <c r="I107" i="31"/>
  <c r="J107" i="31" s="1"/>
  <c r="AA111" i="2" s="1"/>
  <c r="I99" i="31"/>
  <c r="J99" i="31" s="1"/>
  <c r="AA103" i="2" s="1"/>
  <c r="I75" i="31"/>
  <c r="J75" i="31" s="1"/>
  <c r="AA79" i="2" s="1"/>
  <c r="I59" i="31"/>
  <c r="J59" i="31" s="1"/>
  <c r="AA63" i="2" s="1"/>
  <c r="I35" i="31"/>
  <c r="J35" i="31" s="1"/>
  <c r="AA39" i="2" s="1"/>
  <c r="I11" i="31"/>
  <c r="J11" i="31" s="1"/>
  <c r="AA15" i="2" s="1"/>
  <c r="I172" i="31"/>
  <c r="J172" i="31" s="1"/>
  <c r="AA176" i="2" s="1"/>
  <c r="I164" i="31"/>
  <c r="J164" i="31" s="1"/>
  <c r="AA168" i="2" s="1"/>
  <c r="I156" i="31"/>
  <c r="J156" i="31" s="1"/>
  <c r="AA160" i="2" s="1"/>
  <c r="I148" i="31"/>
  <c r="J148" i="31" s="1"/>
  <c r="AA152" i="2" s="1"/>
  <c r="I140" i="31"/>
  <c r="J140" i="31" s="1"/>
  <c r="AA144" i="2" s="1"/>
  <c r="I132" i="31"/>
  <c r="J132" i="31" s="1"/>
  <c r="AA136" i="2" s="1"/>
  <c r="I124" i="31"/>
  <c r="J124" i="31" s="1"/>
  <c r="AA128" i="2" s="1"/>
  <c r="I116" i="31"/>
  <c r="J116" i="31" s="1"/>
  <c r="AA120" i="2" s="1"/>
  <c r="I108" i="31"/>
  <c r="J108" i="31" s="1"/>
  <c r="AA112" i="2" s="1"/>
  <c r="I100" i="31"/>
  <c r="J100" i="31" s="1"/>
  <c r="AA104" i="2" s="1"/>
  <c r="I92" i="31"/>
  <c r="J92" i="31" s="1"/>
  <c r="AA96" i="2" s="1"/>
  <c r="I84" i="31"/>
  <c r="J84" i="31" s="1"/>
  <c r="AA88" i="2" s="1"/>
  <c r="I76" i="31"/>
  <c r="J76" i="31" s="1"/>
  <c r="AA80" i="2" s="1"/>
  <c r="I68" i="31"/>
  <c r="J68" i="31" s="1"/>
  <c r="AA72" i="2" s="1"/>
  <c r="I60" i="31"/>
  <c r="J60" i="31" s="1"/>
  <c r="AA64" i="2" s="1"/>
  <c r="I52" i="31"/>
  <c r="J52" i="31" s="1"/>
  <c r="AA56" i="2" s="1"/>
  <c r="I44" i="31"/>
  <c r="J44" i="31" s="1"/>
  <c r="AA48" i="2" s="1"/>
  <c r="I36" i="31"/>
  <c r="J36" i="31" s="1"/>
  <c r="AA40" i="2" s="1"/>
  <c r="I28" i="31"/>
  <c r="J28" i="31" s="1"/>
  <c r="AA32" i="2" s="1"/>
  <c r="I20" i="31"/>
  <c r="J20" i="31" s="1"/>
  <c r="AA24" i="2" s="1"/>
  <c r="I12" i="31"/>
  <c r="J12" i="31" s="1"/>
  <c r="AA16" i="2" s="1"/>
  <c r="I4" i="31"/>
  <c r="J4" i="31" s="1"/>
  <c r="AA8" i="2" s="1"/>
  <c r="I171" i="31"/>
  <c r="J171" i="31" s="1"/>
  <c r="AA175" i="2" s="1"/>
  <c r="I155" i="31"/>
  <c r="J155" i="31" s="1"/>
  <c r="AA159" i="2" s="1"/>
  <c r="I139" i="31"/>
  <c r="J139" i="31" s="1"/>
  <c r="AA143" i="2" s="1"/>
  <c r="I115" i="31"/>
  <c r="J115" i="31" s="1"/>
  <c r="AA119" i="2" s="1"/>
  <c r="I91" i="31"/>
  <c r="J91" i="31" s="1"/>
  <c r="AA95" i="2" s="1"/>
  <c r="I83" i="31"/>
  <c r="J83" i="31" s="1"/>
  <c r="AA87" i="2" s="1"/>
  <c r="I67" i="31"/>
  <c r="J67" i="31" s="1"/>
  <c r="AA71" i="2" s="1"/>
  <c r="I43" i="31"/>
  <c r="J43" i="31" s="1"/>
  <c r="AA47" i="2" s="1"/>
  <c r="I27" i="31"/>
  <c r="J27" i="31" s="1"/>
  <c r="AA31" i="2" s="1"/>
  <c r="J7" i="31"/>
  <c r="AA11" i="2" s="1"/>
  <c r="AD7" i="2"/>
  <c r="W16" i="15" s="1"/>
  <c r="K177" i="9" l="1"/>
  <c r="K175" i="9"/>
  <c r="K174" i="9"/>
  <c r="K173" i="9"/>
  <c r="K172" i="9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176" i="9"/>
  <c r="X178" i="2"/>
  <c r="X177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X164" i="2"/>
  <c r="X163" i="2"/>
  <c r="X162" i="2"/>
  <c r="X161" i="2"/>
  <c r="X160" i="2"/>
  <c r="X159" i="2"/>
  <c r="X158" i="2"/>
  <c r="X157" i="2"/>
  <c r="X156" i="2"/>
  <c r="X155" i="2"/>
  <c r="X154" i="2"/>
  <c r="X153" i="2"/>
  <c r="X152" i="2"/>
  <c r="X151" i="2"/>
  <c r="X150" i="2"/>
  <c r="X149" i="2"/>
  <c r="X148" i="2"/>
  <c r="X147" i="2"/>
  <c r="X146" i="2"/>
  <c r="X145" i="2"/>
  <c r="X144" i="2"/>
  <c r="X143" i="2"/>
  <c r="X142" i="2"/>
  <c r="X141" i="2"/>
  <c r="X140" i="2"/>
  <c r="X139" i="2"/>
  <c r="X138" i="2"/>
  <c r="X137" i="2"/>
  <c r="X136" i="2"/>
  <c r="X135" i="2"/>
  <c r="X134" i="2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V8" i="2" l="1"/>
  <c r="I177" i="16"/>
  <c r="I176" i="16"/>
  <c r="I175" i="16"/>
  <c r="I174" i="16"/>
  <c r="I173" i="16"/>
  <c r="I172" i="16"/>
  <c r="I171" i="16"/>
  <c r="I170" i="16"/>
  <c r="I169" i="16"/>
  <c r="I168" i="16"/>
  <c r="I167" i="16"/>
  <c r="I166" i="16"/>
  <c r="I165" i="16"/>
  <c r="I164" i="16"/>
  <c r="I163" i="16"/>
  <c r="I162" i="16"/>
  <c r="I161" i="16"/>
  <c r="I160" i="16"/>
  <c r="I159" i="16"/>
  <c r="I158" i="16"/>
  <c r="I157" i="16"/>
  <c r="I156" i="16"/>
  <c r="I155" i="16"/>
  <c r="I154" i="16"/>
  <c r="I153" i="16"/>
  <c r="I152" i="16"/>
  <c r="I151" i="16"/>
  <c r="I150" i="16"/>
  <c r="I149" i="16"/>
  <c r="I148" i="16"/>
  <c r="I147" i="16"/>
  <c r="I146" i="16"/>
  <c r="I145" i="16"/>
  <c r="I144" i="16"/>
  <c r="I143" i="16"/>
  <c r="I142" i="16"/>
  <c r="I141" i="16"/>
  <c r="I140" i="16"/>
  <c r="I139" i="16"/>
  <c r="I138" i="16"/>
  <c r="I137" i="16"/>
  <c r="I136" i="16"/>
  <c r="I135" i="16"/>
  <c r="I134" i="16"/>
  <c r="I133" i="16"/>
  <c r="I132" i="16"/>
  <c r="I131" i="16"/>
  <c r="I130" i="16"/>
  <c r="I129" i="16"/>
  <c r="I128" i="16"/>
  <c r="I127" i="16"/>
  <c r="I126" i="16"/>
  <c r="I125" i="16"/>
  <c r="I124" i="16"/>
  <c r="I123" i="16"/>
  <c r="I122" i="16"/>
  <c r="I121" i="16"/>
  <c r="I120" i="16"/>
  <c r="I119" i="16"/>
  <c r="I118" i="16"/>
  <c r="I117" i="16"/>
  <c r="I116" i="16"/>
  <c r="I115" i="16"/>
  <c r="I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4" i="16"/>
  <c r="I5" i="16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3" i="2"/>
  <c r="V11" i="2"/>
  <c r="V10" i="2"/>
  <c r="D5" i="16"/>
  <c r="V9" i="2" s="1"/>
  <c r="V12" i="2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5" i="7"/>
  <c r="I4" i="7"/>
  <c r="I6" i="7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5" i="2"/>
  <c r="T143" i="2"/>
  <c r="T142" i="2"/>
  <c r="T141" i="2"/>
  <c r="T140" i="2"/>
  <c r="T139" i="2"/>
  <c r="T138" i="2"/>
  <c r="T136" i="2"/>
  <c r="T135" i="2"/>
  <c r="T134" i="2"/>
  <c r="T133" i="2"/>
  <c r="T132" i="2"/>
  <c r="T131" i="2"/>
  <c r="T130" i="2"/>
  <c r="T129" i="2"/>
  <c r="T128" i="2"/>
  <c r="T127" i="2"/>
  <c r="T126" i="2"/>
  <c r="T124" i="2"/>
  <c r="T123" i="2"/>
  <c r="T122" i="2"/>
  <c r="T121" i="2"/>
  <c r="T120" i="2"/>
  <c r="T119" i="2"/>
  <c r="T118" i="2"/>
  <c r="T117" i="2"/>
  <c r="T116" i="2"/>
  <c r="T115" i="2"/>
  <c r="T114" i="2"/>
  <c r="T112" i="2"/>
  <c r="T111" i="2"/>
  <c r="T110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5" i="2"/>
  <c r="T64" i="2"/>
  <c r="T63" i="2"/>
  <c r="T62" i="2"/>
  <c r="T61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2" i="2"/>
  <c r="T31" i="2"/>
  <c r="T30" i="2"/>
  <c r="T29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2" i="2"/>
  <c r="T10" i="2"/>
  <c r="T8" i="2"/>
  <c r="T9" i="2"/>
  <c r="AD181" i="2"/>
  <c r="D182" i="16" l="1"/>
  <c r="E4" i="16" s="1"/>
  <c r="F4" i="16" s="1"/>
  <c r="T113" i="2"/>
  <c r="T146" i="2"/>
  <c r="D182" i="7"/>
  <c r="T33" i="2"/>
  <c r="T137" i="2"/>
  <c r="V14" i="2"/>
  <c r="T28" i="2"/>
  <c r="T13" i="2"/>
  <c r="T109" i="2"/>
  <c r="T125" i="2"/>
  <c r="T144" i="2"/>
  <c r="T34" i="2"/>
  <c r="T66" i="2"/>
  <c r="T11" i="2"/>
  <c r="T60" i="2"/>
  <c r="R175" i="2"/>
  <c r="R167" i="2"/>
  <c r="R159" i="2"/>
  <c r="R151" i="2"/>
  <c r="R143" i="2"/>
  <c r="R135" i="2"/>
  <c r="R127" i="2"/>
  <c r="R119" i="2"/>
  <c r="R111" i="2"/>
  <c r="R103" i="2"/>
  <c r="R95" i="2"/>
  <c r="R87" i="2"/>
  <c r="R79" i="2"/>
  <c r="R71" i="2"/>
  <c r="R63" i="2"/>
  <c r="R55" i="2"/>
  <c r="R47" i="2"/>
  <c r="R39" i="2"/>
  <c r="R31" i="2"/>
  <c r="R23" i="2"/>
  <c r="R15" i="2"/>
  <c r="R181" i="2"/>
  <c r="R180" i="2"/>
  <c r="R179" i="2"/>
  <c r="R178" i="2"/>
  <c r="R177" i="2"/>
  <c r="R173" i="2"/>
  <c r="R172" i="2"/>
  <c r="R171" i="2"/>
  <c r="R170" i="2"/>
  <c r="R168" i="2"/>
  <c r="R165" i="2"/>
  <c r="R164" i="2"/>
  <c r="R163" i="2"/>
  <c r="R162" i="2"/>
  <c r="R160" i="2"/>
  <c r="R157" i="2"/>
  <c r="R156" i="2"/>
  <c r="R155" i="2"/>
  <c r="R154" i="2"/>
  <c r="R153" i="2"/>
  <c r="R152" i="2"/>
  <c r="R149" i="2"/>
  <c r="R148" i="2"/>
  <c r="R147" i="2"/>
  <c r="R146" i="2"/>
  <c r="R145" i="2"/>
  <c r="R144" i="2"/>
  <c r="R141" i="2"/>
  <c r="R140" i="2"/>
  <c r="R139" i="2"/>
  <c r="R138" i="2"/>
  <c r="R136" i="2"/>
  <c r="R133" i="2"/>
  <c r="R132" i="2"/>
  <c r="R131" i="2"/>
  <c r="R130" i="2"/>
  <c r="R128" i="2"/>
  <c r="R125" i="2"/>
  <c r="R124" i="2"/>
  <c r="R123" i="2"/>
  <c r="R122" i="2"/>
  <c r="R120" i="2"/>
  <c r="R117" i="2"/>
  <c r="R116" i="2"/>
  <c r="R115" i="2"/>
  <c r="R114" i="2"/>
  <c r="R113" i="2"/>
  <c r="R112" i="2"/>
  <c r="R109" i="2"/>
  <c r="R108" i="2"/>
  <c r="R107" i="2"/>
  <c r="R106" i="2"/>
  <c r="R105" i="2"/>
  <c r="R104" i="2"/>
  <c r="R101" i="2"/>
  <c r="R100" i="2"/>
  <c r="R99" i="2"/>
  <c r="R98" i="2"/>
  <c r="R96" i="2"/>
  <c r="R93" i="2"/>
  <c r="R92" i="2"/>
  <c r="R91" i="2"/>
  <c r="R90" i="2"/>
  <c r="R88" i="2"/>
  <c r="R85" i="2"/>
  <c r="R84" i="2"/>
  <c r="R83" i="2"/>
  <c r="R82" i="2"/>
  <c r="R80" i="2"/>
  <c r="R77" i="2"/>
  <c r="R76" i="2"/>
  <c r="R75" i="2"/>
  <c r="R74" i="2"/>
  <c r="R73" i="2"/>
  <c r="R72" i="2"/>
  <c r="R69" i="2"/>
  <c r="R68" i="2"/>
  <c r="R67" i="2"/>
  <c r="R66" i="2"/>
  <c r="R65" i="2"/>
  <c r="R64" i="2"/>
  <c r="R61" i="2"/>
  <c r="R60" i="2"/>
  <c r="R59" i="2"/>
  <c r="R58" i="2"/>
  <c r="R56" i="2"/>
  <c r="R53" i="2"/>
  <c r="R52" i="2"/>
  <c r="R51" i="2"/>
  <c r="R50" i="2"/>
  <c r="R48" i="2"/>
  <c r="R45" i="2"/>
  <c r="R44" i="2"/>
  <c r="R43" i="2"/>
  <c r="R42" i="2"/>
  <c r="R41" i="2"/>
  <c r="R40" i="2"/>
  <c r="R37" i="2"/>
  <c r="R36" i="2"/>
  <c r="R35" i="2"/>
  <c r="R34" i="2"/>
  <c r="R33" i="2"/>
  <c r="R32" i="2"/>
  <c r="R29" i="2"/>
  <c r="R28" i="2"/>
  <c r="R27" i="2"/>
  <c r="R26" i="2"/>
  <c r="R25" i="2"/>
  <c r="R24" i="2"/>
  <c r="R21" i="2"/>
  <c r="R20" i="2"/>
  <c r="R19" i="2"/>
  <c r="R18" i="2"/>
  <c r="R16" i="2"/>
  <c r="R13" i="2"/>
  <c r="R12" i="2"/>
  <c r="R11" i="2"/>
  <c r="E157" i="7" l="1"/>
  <c r="F157" i="7" s="1"/>
  <c r="E133" i="7"/>
  <c r="F133" i="7" s="1"/>
  <c r="G133" i="7" s="1"/>
  <c r="E105" i="7"/>
  <c r="F105" i="7" s="1"/>
  <c r="E81" i="7"/>
  <c r="F81" i="7" s="1"/>
  <c r="G81" i="7" s="1"/>
  <c r="E73" i="7"/>
  <c r="F73" i="7" s="1"/>
  <c r="E49" i="7"/>
  <c r="F49" i="7" s="1"/>
  <c r="G49" i="7" s="1"/>
  <c r="E29" i="7"/>
  <c r="F29" i="7" s="1"/>
  <c r="G29" i="7" s="1"/>
  <c r="F64" i="7"/>
  <c r="G64" i="7" s="1"/>
  <c r="F28" i="7"/>
  <c r="F16" i="7"/>
  <c r="F8" i="7"/>
  <c r="G8" i="7" s="1"/>
  <c r="E127" i="7"/>
  <c r="F127" i="7" s="1"/>
  <c r="G127" i="7" s="1"/>
  <c r="E67" i="7"/>
  <c r="F67" i="7" s="1"/>
  <c r="G67" i="7" s="1"/>
  <c r="E39" i="7"/>
  <c r="F39" i="7" s="1"/>
  <c r="G39" i="7" s="1"/>
  <c r="F172" i="7"/>
  <c r="G172" i="7" s="1"/>
  <c r="F155" i="7"/>
  <c r="G155" i="7" s="1"/>
  <c r="F147" i="7"/>
  <c r="F143" i="7"/>
  <c r="G143" i="7" s="1"/>
  <c r="F135" i="7"/>
  <c r="G135" i="7" s="1"/>
  <c r="F115" i="7"/>
  <c r="G115" i="7" s="1"/>
  <c r="F107" i="7"/>
  <c r="G107" i="7" s="1"/>
  <c r="F99" i="7"/>
  <c r="G99" i="7" s="1"/>
  <c r="F91" i="7"/>
  <c r="G91" i="7" s="1"/>
  <c r="F83" i="7"/>
  <c r="G83" i="7" s="1"/>
  <c r="F71" i="7"/>
  <c r="G71" i="7" s="1"/>
  <c r="F63" i="7"/>
  <c r="G63" i="7" s="1"/>
  <c r="F55" i="7"/>
  <c r="G55" i="7" s="1"/>
  <c r="F47" i="7"/>
  <c r="G47" i="7" s="1"/>
  <c r="F27" i="7"/>
  <c r="F19" i="7"/>
  <c r="G19" i="7" s="1"/>
  <c r="F15" i="7"/>
  <c r="E164" i="7"/>
  <c r="F164" i="7" s="1"/>
  <c r="G164" i="7" s="1"/>
  <c r="E136" i="7"/>
  <c r="F136" i="7" s="1"/>
  <c r="E116" i="7"/>
  <c r="F116" i="7" s="1"/>
  <c r="E96" i="7"/>
  <c r="F96" i="7" s="1"/>
  <c r="G96" i="7" s="1"/>
  <c r="E48" i="7"/>
  <c r="F48" i="7" s="1"/>
  <c r="G48" i="7" s="1"/>
  <c r="E36" i="7"/>
  <c r="F36" i="7" s="1"/>
  <c r="E24" i="7"/>
  <c r="F24" i="7" s="1"/>
  <c r="G24" i="7" s="1"/>
  <c r="E12" i="7"/>
  <c r="F12" i="7" s="1"/>
  <c r="F68" i="7"/>
  <c r="G68" i="7" s="1"/>
  <c r="F60" i="7"/>
  <c r="F56" i="7"/>
  <c r="G56" i="7" s="1"/>
  <c r="F52" i="7"/>
  <c r="G52" i="7" s="1"/>
  <c r="F44" i="7"/>
  <c r="G44" i="7" s="1"/>
  <c r="F40" i="7"/>
  <c r="G40" i="7" s="1"/>
  <c r="F32" i="7"/>
  <c r="G32" i="7" s="1"/>
  <c r="F20" i="7"/>
  <c r="G20" i="7" s="1"/>
  <c r="F4" i="7"/>
  <c r="G4" i="7" s="1"/>
  <c r="E163" i="7"/>
  <c r="F163" i="7" s="1"/>
  <c r="G163" i="7" s="1"/>
  <c r="F176" i="7"/>
  <c r="G176" i="7" s="1"/>
  <c r="F168" i="7"/>
  <c r="G168" i="7" s="1"/>
  <c r="F159" i="7"/>
  <c r="G159" i="7" s="1"/>
  <c r="F151" i="7"/>
  <c r="G151" i="7" s="1"/>
  <c r="F139" i="7"/>
  <c r="G139" i="7" s="1"/>
  <c r="F131" i="7"/>
  <c r="G131" i="7" s="1"/>
  <c r="F123" i="7"/>
  <c r="G123" i="7" s="1"/>
  <c r="F119" i="7"/>
  <c r="F111" i="7"/>
  <c r="F103" i="7"/>
  <c r="G103" i="7" s="1"/>
  <c r="F95" i="7"/>
  <c r="G95" i="7" s="1"/>
  <c r="F87" i="7"/>
  <c r="F79" i="7"/>
  <c r="G79" i="7" s="1"/>
  <c r="F75" i="7"/>
  <c r="G75" i="7" s="1"/>
  <c r="F59" i="7"/>
  <c r="G59" i="7" s="1"/>
  <c r="F51" i="7"/>
  <c r="F43" i="7"/>
  <c r="G43" i="7" s="1"/>
  <c r="F35" i="7"/>
  <c r="G35" i="7" s="1"/>
  <c r="F31" i="7"/>
  <c r="G31" i="7" s="1"/>
  <c r="F23" i="7"/>
  <c r="F177" i="7"/>
  <c r="G177" i="7" s="1"/>
  <c r="F173" i="7"/>
  <c r="G173" i="7" s="1"/>
  <c r="F169" i="7"/>
  <c r="G169" i="7" s="1"/>
  <c r="F165" i="7"/>
  <c r="G165" i="7" s="1"/>
  <c r="E62" i="7"/>
  <c r="F62" i="7" s="1"/>
  <c r="G62" i="7" s="1"/>
  <c r="E118" i="7"/>
  <c r="F118" i="7" s="1"/>
  <c r="G118" i="7" s="1"/>
  <c r="F7" i="7"/>
  <c r="G7" i="7" s="1"/>
  <c r="F11" i="7"/>
  <c r="G11" i="7" s="1"/>
  <c r="F26" i="7"/>
  <c r="G26" i="7" s="1"/>
  <c r="F94" i="7"/>
  <c r="G94" i="7" s="1"/>
  <c r="F152" i="7"/>
  <c r="G152" i="7" s="1"/>
  <c r="F5" i="7"/>
  <c r="G5" i="7" s="1"/>
  <c r="F100" i="7"/>
  <c r="G100" i="7" s="1"/>
  <c r="F126" i="7"/>
  <c r="G126" i="7" s="1"/>
  <c r="F149" i="7"/>
  <c r="G149" i="7" s="1"/>
  <c r="F17" i="7"/>
  <c r="F82" i="7"/>
  <c r="F121" i="7"/>
  <c r="F156" i="7"/>
  <c r="G156" i="7" s="1"/>
  <c r="F22" i="7"/>
  <c r="G22" i="7" s="1"/>
  <c r="F78" i="7"/>
  <c r="G78" i="7" s="1"/>
  <c r="F10" i="7"/>
  <c r="F57" i="7"/>
  <c r="G57" i="7" s="1"/>
  <c r="F84" i="7"/>
  <c r="F101" i="7"/>
  <c r="G101" i="7" s="1"/>
  <c r="F128" i="7"/>
  <c r="F146" i="7"/>
  <c r="G146" i="7" s="1"/>
  <c r="F30" i="7"/>
  <c r="G30" i="7" s="1"/>
  <c r="F58" i="7"/>
  <c r="G58" i="7" s="1"/>
  <c r="F85" i="7"/>
  <c r="G85" i="7" s="1"/>
  <c r="F102" i="7"/>
  <c r="G102" i="7" s="1"/>
  <c r="F134" i="7"/>
  <c r="G134" i="7" s="1"/>
  <c r="F174" i="7"/>
  <c r="G174" i="7" s="1"/>
  <c r="F77" i="7"/>
  <c r="G77" i="7" s="1"/>
  <c r="F171" i="7"/>
  <c r="G171" i="7" s="1"/>
  <c r="F42" i="7"/>
  <c r="G42" i="7" s="1"/>
  <c r="F113" i="7"/>
  <c r="G113" i="7" s="1"/>
  <c r="F141" i="7"/>
  <c r="G141" i="7" s="1"/>
  <c r="F162" i="7"/>
  <c r="G162" i="7" s="1"/>
  <c r="F41" i="7"/>
  <c r="G41" i="7" s="1"/>
  <c r="F108" i="7"/>
  <c r="G108" i="7" s="1"/>
  <c r="F140" i="7"/>
  <c r="G140" i="7" s="1"/>
  <c r="F9" i="7"/>
  <c r="G9" i="7" s="1"/>
  <c r="F46" i="7"/>
  <c r="F153" i="7"/>
  <c r="G153" i="7" s="1"/>
  <c r="F38" i="7"/>
  <c r="F65" i="7"/>
  <c r="G65" i="7" s="1"/>
  <c r="F110" i="7"/>
  <c r="F138" i="7"/>
  <c r="G138" i="7" s="1"/>
  <c r="F50" i="7"/>
  <c r="G50" i="7" s="1"/>
  <c r="F93" i="7"/>
  <c r="G93" i="7" s="1"/>
  <c r="F166" i="7"/>
  <c r="F144" i="7"/>
  <c r="G144" i="7" s="1"/>
  <c r="F175" i="7"/>
  <c r="G175" i="7" s="1"/>
  <c r="F74" i="7"/>
  <c r="G74" i="7" s="1"/>
  <c r="F145" i="7"/>
  <c r="G145" i="7" s="1"/>
  <c r="F72" i="7"/>
  <c r="G72" i="7" s="1"/>
  <c r="F117" i="7"/>
  <c r="G117" i="7" s="1"/>
  <c r="F14" i="7"/>
  <c r="G14" i="7" s="1"/>
  <c r="F6" i="7"/>
  <c r="G6" i="7" s="1"/>
  <c r="F70" i="7"/>
  <c r="G70" i="7" s="1"/>
  <c r="F114" i="7"/>
  <c r="G114" i="7" s="1"/>
  <c r="F25" i="7"/>
  <c r="G25" i="7" s="1"/>
  <c r="F98" i="7"/>
  <c r="G98" i="7" s="1"/>
  <c r="F170" i="7"/>
  <c r="G170" i="7" s="1"/>
  <c r="F45" i="7"/>
  <c r="G45" i="7" s="1"/>
  <c r="F112" i="7"/>
  <c r="G112" i="7" s="1"/>
  <c r="F161" i="7"/>
  <c r="G161" i="7" s="1"/>
  <c r="F18" i="7"/>
  <c r="G18" i="7" s="1"/>
  <c r="F109" i="7"/>
  <c r="G109" i="7" s="1"/>
  <c r="F137" i="7"/>
  <c r="G137" i="7" s="1"/>
  <c r="F158" i="7"/>
  <c r="F21" i="7"/>
  <c r="G21" i="7" s="1"/>
  <c r="F90" i="7"/>
  <c r="G90" i="7" s="1"/>
  <c r="F125" i="7"/>
  <c r="G125" i="7" s="1"/>
  <c r="F167" i="7"/>
  <c r="F37" i="7"/>
  <c r="G37" i="7" s="1"/>
  <c r="F104" i="7"/>
  <c r="G104" i="7" s="1"/>
  <c r="F33" i="7"/>
  <c r="G33" i="7" s="1"/>
  <c r="F61" i="7"/>
  <c r="F88" i="7"/>
  <c r="G88" i="7" s="1"/>
  <c r="F106" i="7"/>
  <c r="G106" i="7" s="1"/>
  <c r="F132" i="7"/>
  <c r="G132" i="7" s="1"/>
  <c r="F150" i="7"/>
  <c r="G150" i="7" s="1"/>
  <c r="F34" i="7"/>
  <c r="G34" i="7" s="1"/>
  <c r="F66" i="7"/>
  <c r="G66" i="7" s="1"/>
  <c r="F89" i="7"/>
  <c r="G89" i="7" s="1"/>
  <c r="F120" i="7"/>
  <c r="G120" i="7" s="1"/>
  <c r="F160" i="7"/>
  <c r="G160" i="7" s="1"/>
  <c r="F130" i="7"/>
  <c r="G130" i="7" s="1"/>
  <c r="F92" i="7"/>
  <c r="G92" i="7" s="1"/>
  <c r="F154" i="7"/>
  <c r="G154" i="7" s="1"/>
  <c r="F76" i="7"/>
  <c r="G76" i="7" s="1"/>
  <c r="F124" i="7"/>
  <c r="G124" i="7" s="1"/>
  <c r="F86" i="7"/>
  <c r="G86" i="7" s="1"/>
  <c r="F122" i="7"/>
  <c r="G122" i="7" s="1"/>
  <c r="F13" i="7"/>
  <c r="G13" i="7" s="1"/>
  <c r="F148" i="7"/>
  <c r="G148" i="7" s="1"/>
  <c r="F69" i="7"/>
  <c r="G69" i="7" s="1"/>
  <c r="F53" i="7"/>
  <c r="F97" i="7"/>
  <c r="G97" i="7" s="1"/>
  <c r="F142" i="7"/>
  <c r="G142" i="7" s="1"/>
  <c r="F54" i="7"/>
  <c r="G54" i="7" s="1"/>
  <c r="F80" i="7"/>
  <c r="F129" i="7"/>
  <c r="G129" i="7" s="1"/>
  <c r="G28" i="7"/>
  <c r="G116" i="7"/>
  <c r="G27" i="7"/>
  <c r="G51" i="7"/>
  <c r="G110" i="7"/>
  <c r="G53" i="7"/>
  <c r="G147" i="7"/>
  <c r="G61" i="7"/>
  <c r="G12" i="7"/>
  <c r="G157" i="7"/>
  <c r="G119" i="7"/>
  <c r="G166" i="7"/>
  <c r="G17" i="7"/>
  <c r="G16" i="7"/>
  <c r="G80" i="7"/>
  <c r="G38" i="7"/>
  <c r="G158" i="7"/>
  <c r="G111" i="7"/>
  <c r="G136" i="7"/>
  <c r="G73" i="7"/>
  <c r="G82" i="7"/>
  <c r="G36" i="7"/>
  <c r="G46" i="7"/>
  <c r="G84" i="7"/>
  <c r="G121" i="7"/>
  <c r="G15" i="7"/>
  <c r="G87" i="7"/>
  <c r="G167" i="7"/>
  <c r="G60" i="7"/>
  <c r="G105" i="7"/>
  <c r="G23" i="7"/>
  <c r="G128" i="7"/>
  <c r="G10" i="7"/>
  <c r="R14" i="2"/>
  <c r="R22" i="2"/>
  <c r="R30" i="2"/>
  <c r="R38" i="2"/>
  <c r="R46" i="2"/>
  <c r="R54" i="2"/>
  <c r="R62" i="2"/>
  <c r="R70" i="2"/>
  <c r="R78" i="2"/>
  <c r="R86" i="2"/>
  <c r="R94" i="2"/>
  <c r="R102" i="2"/>
  <c r="R110" i="2"/>
  <c r="R118" i="2"/>
  <c r="R126" i="2"/>
  <c r="R134" i="2"/>
  <c r="R142" i="2"/>
  <c r="R150" i="2"/>
  <c r="R158" i="2"/>
  <c r="R166" i="2"/>
  <c r="R174" i="2"/>
  <c r="R176" i="2"/>
  <c r="R17" i="2"/>
  <c r="R49" i="2"/>
  <c r="R57" i="2"/>
  <c r="R81" i="2"/>
  <c r="R89" i="2"/>
  <c r="R97" i="2"/>
  <c r="R121" i="2"/>
  <c r="R129" i="2"/>
  <c r="R137" i="2"/>
  <c r="R161" i="2"/>
  <c r="R169" i="2"/>
  <c r="G184" i="7" l="1"/>
  <c r="F183" i="7"/>
  <c r="R10" i="2"/>
  <c r="R8" i="2"/>
  <c r="R9" i="2"/>
  <c r="E7" i="1" l="1"/>
  <c r="F7" i="1" s="1"/>
  <c r="L176" i="24" l="1"/>
  <c r="L168" i="24"/>
  <c r="L160" i="24"/>
  <c r="L152" i="24"/>
  <c r="L144" i="24"/>
  <c r="L136" i="24"/>
  <c r="L128" i="24"/>
  <c r="L120" i="24"/>
  <c r="L112" i="24"/>
  <c r="L104" i="24"/>
  <c r="L96" i="24"/>
  <c r="L88" i="24"/>
  <c r="L80" i="24"/>
  <c r="L72" i="24"/>
  <c r="L64" i="24"/>
  <c r="L56" i="24"/>
  <c r="L48" i="24"/>
  <c r="L40" i="24"/>
  <c r="L32" i="24"/>
  <c r="L24" i="24"/>
  <c r="L16" i="24"/>
  <c r="L8" i="24"/>
  <c r="L146" i="24"/>
  <c r="L98" i="24"/>
  <c r="L42" i="24"/>
  <c r="L175" i="24"/>
  <c r="L167" i="24"/>
  <c r="L159" i="24"/>
  <c r="L151" i="24"/>
  <c r="L143" i="24"/>
  <c r="L135" i="24"/>
  <c r="L127" i="24"/>
  <c r="L119" i="24"/>
  <c r="L111" i="24"/>
  <c r="L103" i="24"/>
  <c r="L95" i="24"/>
  <c r="L87" i="24"/>
  <c r="L79" i="24"/>
  <c r="L71" i="24"/>
  <c r="L63" i="24"/>
  <c r="L55" i="24"/>
  <c r="L47" i="24"/>
  <c r="L39" i="24"/>
  <c r="L31" i="24"/>
  <c r="L23" i="24"/>
  <c r="L15" i="24"/>
  <c r="L7" i="24"/>
  <c r="L130" i="24"/>
  <c r="L74" i="24"/>
  <c r="L26" i="24"/>
  <c r="L174" i="24"/>
  <c r="L166" i="24"/>
  <c r="L158" i="24"/>
  <c r="L150" i="24"/>
  <c r="L142" i="24"/>
  <c r="L134" i="24"/>
  <c r="L126" i="24"/>
  <c r="L118" i="24"/>
  <c r="L110" i="24"/>
  <c r="L102" i="24"/>
  <c r="L94" i="24"/>
  <c r="L86" i="24"/>
  <c r="L78" i="24"/>
  <c r="L70" i="24"/>
  <c r="L62" i="24"/>
  <c r="L54" i="24"/>
  <c r="L46" i="24"/>
  <c r="L38" i="24"/>
  <c r="L30" i="24"/>
  <c r="L22" i="24"/>
  <c r="L14" i="24"/>
  <c r="L6" i="24"/>
  <c r="L90" i="24"/>
  <c r="L173" i="24"/>
  <c r="L165" i="24"/>
  <c r="L157" i="24"/>
  <c r="L149" i="24"/>
  <c r="L141" i="24"/>
  <c r="L133" i="24"/>
  <c r="L125" i="24"/>
  <c r="L117" i="24"/>
  <c r="L109" i="24"/>
  <c r="L101" i="24"/>
  <c r="L93" i="24"/>
  <c r="L85" i="24"/>
  <c r="L77" i="24"/>
  <c r="L69" i="24"/>
  <c r="L61" i="24"/>
  <c r="L53" i="24"/>
  <c r="L45" i="24"/>
  <c r="L37" i="24"/>
  <c r="L29" i="24"/>
  <c r="L21" i="24"/>
  <c r="L13" i="24"/>
  <c r="L5" i="24"/>
  <c r="L170" i="24"/>
  <c r="L122" i="24"/>
  <c r="L66" i="24"/>
  <c r="L18" i="24"/>
  <c r="L172" i="24"/>
  <c r="L164" i="24"/>
  <c r="L156" i="24"/>
  <c r="L148" i="24"/>
  <c r="L140" i="24"/>
  <c r="L132" i="24"/>
  <c r="L124" i="24"/>
  <c r="L116" i="24"/>
  <c r="L108" i="24"/>
  <c r="L100" i="24"/>
  <c r="L92" i="24"/>
  <c r="L84" i="24"/>
  <c r="L76" i="24"/>
  <c r="L68" i="24"/>
  <c r="L60" i="24"/>
  <c r="L52" i="24"/>
  <c r="L44" i="24"/>
  <c r="L36" i="24"/>
  <c r="L28" i="24"/>
  <c r="L20" i="24"/>
  <c r="L12" i="24"/>
  <c r="L4" i="24"/>
  <c r="L138" i="24"/>
  <c r="L82" i="24"/>
  <c r="L34" i="24"/>
  <c r="L171" i="24"/>
  <c r="L163" i="24"/>
  <c r="L155" i="24"/>
  <c r="L147" i="24"/>
  <c r="L139" i="24"/>
  <c r="L131" i="24"/>
  <c r="L123" i="24"/>
  <c r="L115" i="24"/>
  <c r="L107" i="24"/>
  <c r="L99" i="24"/>
  <c r="L91" i="24"/>
  <c r="L83" i="24"/>
  <c r="L75" i="24"/>
  <c r="L67" i="24"/>
  <c r="L59" i="24"/>
  <c r="L51" i="24"/>
  <c r="L43" i="24"/>
  <c r="L35" i="24"/>
  <c r="L27" i="24"/>
  <c r="L19" i="24"/>
  <c r="L11" i="24"/>
  <c r="L177" i="24"/>
  <c r="L154" i="24"/>
  <c r="L114" i="24"/>
  <c r="L58" i="24"/>
  <c r="L10" i="24"/>
  <c r="L169" i="24"/>
  <c r="L161" i="24"/>
  <c r="L153" i="24"/>
  <c r="L145" i="24"/>
  <c r="L137" i="24"/>
  <c r="L129" i="24"/>
  <c r="L121" i="24"/>
  <c r="L113" i="24"/>
  <c r="L105" i="24"/>
  <c r="L97" i="24"/>
  <c r="L89" i="24"/>
  <c r="L81" i="24"/>
  <c r="L73" i="24"/>
  <c r="L65" i="24"/>
  <c r="L57" i="24"/>
  <c r="L49" i="24"/>
  <c r="L41" i="24"/>
  <c r="L33" i="24"/>
  <c r="L25" i="24"/>
  <c r="L17" i="24"/>
  <c r="L9" i="24"/>
  <c r="L162" i="24"/>
  <c r="L106" i="24"/>
  <c r="L50" i="24"/>
  <c r="AD180" i="2"/>
  <c r="AD179" i="2"/>
  <c r="AD178" i="2"/>
  <c r="AD177" i="2"/>
  <c r="AD176" i="2"/>
  <c r="AD175" i="2"/>
  <c r="AD174" i="2"/>
  <c r="AD173" i="2"/>
  <c r="AD172" i="2"/>
  <c r="AD171" i="2"/>
  <c r="AD170" i="2"/>
  <c r="AD169" i="2"/>
  <c r="AD168" i="2"/>
  <c r="AD167" i="2"/>
  <c r="AD166" i="2"/>
  <c r="AD165" i="2"/>
  <c r="AD164" i="2"/>
  <c r="AD163" i="2"/>
  <c r="AD162" i="2"/>
  <c r="AD161" i="2"/>
  <c r="AD160" i="2"/>
  <c r="AD159" i="2"/>
  <c r="AD158" i="2"/>
  <c r="AD157" i="2"/>
  <c r="AD156" i="2"/>
  <c r="AD155" i="2"/>
  <c r="AD154" i="2"/>
  <c r="AD153" i="2"/>
  <c r="AD152" i="2"/>
  <c r="AD151" i="2"/>
  <c r="AD150" i="2"/>
  <c r="AD149" i="2"/>
  <c r="AD148" i="2"/>
  <c r="AD147" i="2"/>
  <c r="AD146" i="2"/>
  <c r="AD145" i="2"/>
  <c r="AD144" i="2"/>
  <c r="AD143" i="2"/>
  <c r="AD142" i="2"/>
  <c r="AD141" i="2"/>
  <c r="AD140" i="2"/>
  <c r="AD139" i="2"/>
  <c r="AD138" i="2"/>
  <c r="AD137" i="2"/>
  <c r="AD136" i="2"/>
  <c r="AD135" i="2"/>
  <c r="AD134" i="2"/>
  <c r="AD133" i="2"/>
  <c r="AD132" i="2"/>
  <c r="AD131" i="2"/>
  <c r="AD130" i="2"/>
  <c r="AD129" i="2"/>
  <c r="AD128" i="2"/>
  <c r="AD127" i="2"/>
  <c r="AD126" i="2"/>
  <c r="AD125" i="2"/>
  <c r="AD124" i="2"/>
  <c r="AD123" i="2"/>
  <c r="AD122" i="2"/>
  <c r="AD121" i="2"/>
  <c r="AD120" i="2"/>
  <c r="AD119" i="2"/>
  <c r="AD118" i="2"/>
  <c r="AD117" i="2"/>
  <c r="AD116" i="2"/>
  <c r="AD115" i="2"/>
  <c r="AD114" i="2"/>
  <c r="AD113" i="2"/>
  <c r="AD112" i="2"/>
  <c r="AD111" i="2"/>
  <c r="AD110" i="2"/>
  <c r="AD109" i="2"/>
  <c r="AD108" i="2"/>
  <c r="AD107" i="2"/>
  <c r="AD106" i="2"/>
  <c r="AD105" i="2"/>
  <c r="AD104" i="2"/>
  <c r="AD103" i="2"/>
  <c r="AD102" i="2"/>
  <c r="AD101" i="2"/>
  <c r="AD100" i="2"/>
  <c r="AD99" i="2"/>
  <c r="AD98" i="2"/>
  <c r="AD97" i="2"/>
  <c r="AD96" i="2"/>
  <c r="AD95" i="2"/>
  <c r="AD94" i="2"/>
  <c r="AD93" i="2"/>
  <c r="AD92" i="2"/>
  <c r="AD91" i="2"/>
  <c r="AD90" i="2"/>
  <c r="AD89" i="2"/>
  <c r="AD88" i="2"/>
  <c r="AD87" i="2"/>
  <c r="AD86" i="2"/>
  <c r="AD85" i="2"/>
  <c r="AD84" i="2"/>
  <c r="AD83" i="2"/>
  <c r="AD82" i="2"/>
  <c r="AD81" i="2"/>
  <c r="AD80" i="2"/>
  <c r="AD79" i="2"/>
  <c r="AD78" i="2"/>
  <c r="AD77" i="2"/>
  <c r="AD76" i="2"/>
  <c r="AD75" i="2"/>
  <c r="AD74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42" i="2"/>
  <c r="G187" i="24" l="1"/>
  <c r="I67" i="24" l="1"/>
  <c r="J67" i="24" s="1"/>
  <c r="I24" i="24"/>
  <c r="I133" i="24"/>
  <c r="J133" i="24" s="1"/>
  <c r="I7" i="24"/>
  <c r="J7" i="24" s="1"/>
  <c r="I36" i="24"/>
  <c r="I48" i="24"/>
  <c r="J48" i="24" s="1"/>
  <c r="I62" i="24"/>
  <c r="I75" i="24"/>
  <c r="I140" i="24"/>
  <c r="I99" i="24"/>
  <c r="I105" i="24"/>
  <c r="I118" i="24"/>
  <c r="J118" i="24" s="1"/>
  <c r="I170" i="24"/>
  <c r="J170" i="24" s="1"/>
  <c r="I146" i="24"/>
  <c r="I175" i="24"/>
  <c r="I167" i="24"/>
  <c r="I151" i="24"/>
  <c r="J151" i="24" s="1"/>
  <c r="I135" i="24"/>
  <c r="I127" i="24"/>
  <c r="I119" i="24"/>
  <c r="I103" i="24"/>
  <c r="J103" i="24" s="1"/>
  <c r="I95" i="24"/>
  <c r="I87" i="24"/>
  <c r="I71" i="24"/>
  <c r="I63" i="24"/>
  <c r="I55" i="24"/>
  <c r="I39" i="24"/>
  <c r="I31" i="24"/>
  <c r="J31" i="24" s="1"/>
  <c r="I23" i="24"/>
  <c r="J23" i="24" s="1"/>
  <c r="I15" i="24"/>
  <c r="I162" i="24"/>
  <c r="I138" i="24"/>
  <c r="I122" i="24"/>
  <c r="I106" i="24"/>
  <c r="I98" i="24"/>
  <c r="J98" i="24" s="1"/>
  <c r="I90" i="24"/>
  <c r="I82" i="24"/>
  <c r="I74" i="24"/>
  <c r="I66" i="24"/>
  <c r="I58" i="24"/>
  <c r="I50" i="24"/>
  <c r="I42" i="24"/>
  <c r="I34" i="24"/>
  <c r="I10" i="24"/>
  <c r="I18" i="24"/>
  <c r="I130" i="24"/>
  <c r="I26" i="24"/>
  <c r="J26" i="24" s="1"/>
  <c r="I93" i="24"/>
  <c r="I46" i="24"/>
  <c r="I126" i="24"/>
  <c r="I8" i="24"/>
  <c r="I88" i="24"/>
  <c r="I152" i="24"/>
  <c r="J152" i="24" s="1"/>
  <c r="I25" i="24"/>
  <c r="I89" i="24"/>
  <c r="I161" i="24"/>
  <c r="I173" i="24"/>
  <c r="I91" i="24"/>
  <c r="I163" i="24"/>
  <c r="J163" i="24" s="1"/>
  <c r="I156" i="24"/>
  <c r="J156" i="24" s="1"/>
  <c r="I60" i="24"/>
  <c r="I54" i="24"/>
  <c r="I134" i="24"/>
  <c r="I16" i="24"/>
  <c r="I96" i="24"/>
  <c r="I160" i="24"/>
  <c r="I33" i="24"/>
  <c r="J33" i="24" s="1"/>
  <c r="I97" i="24"/>
  <c r="I169" i="24"/>
  <c r="I4" i="24"/>
  <c r="I19" i="24"/>
  <c r="I107" i="24"/>
  <c r="J107" i="24" s="1"/>
  <c r="I171" i="24"/>
  <c r="I80" i="24"/>
  <c r="J80" i="24" s="1"/>
  <c r="I17" i="24"/>
  <c r="I153" i="24"/>
  <c r="J153" i="24" s="1"/>
  <c r="I155" i="24"/>
  <c r="I92" i="24"/>
  <c r="J92" i="24" s="1"/>
  <c r="I70" i="24"/>
  <c r="I150" i="24"/>
  <c r="I61" i="24"/>
  <c r="I104" i="24"/>
  <c r="I168" i="24"/>
  <c r="I41" i="24"/>
  <c r="I113" i="24"/>
  <c r="I177" i="24"/>
  <c r="J177" i="24" s="1"/>
  <c r="I44" i="24"/>
  <c r="J44" i="24" s="1"/>
  <c r="I27" i="24"/>
  <c r="J27" i="24" s="1"/>
  <c r="I115" i="24"/>
  <c r="J115" i="24" s="1"/>
  <c r="I84" i="24"/>
  <c r="I21" i="24"/>
  <c r="I148" i="24"/>
  <c r="J148" i="24" s="1"/>
  <c r="I6" i="24"/>
  <c r="I78" i="24"/>
  <c r="I158" i="24"/>
  <c r="J158" i="24" s="1"/>
  <c r="I77" i="24"/>
  <c r="I40" i="24"/>
  <c r="I112" i="24"/>
  <c r="I176" i="24"/>
  <c r="I49" i="24"/>
  <c r="J49" i="24" s="1"/>
  <c r="I121" i="24"/>
  <c r="J121" i="24" s="1"/>
  <c r="I20" i="24"/>
  <c r="J20" i="24" s="1"/>
  <c r="I76" i="24"/>
  <c r="I35" i="24"/>
  <c r="I123" i="24"/>
  <c r="I144" i="24"/>
  <c r="I13" i="24"/>
  <c r="I14" i="24"/>
  <c r="I86" i="24"/>
  <c r="I166" i="24"/>
  <c r="I101" i="24"/>
  <c r="J101" i="24" s="1"/>
  <c r="I56" i="24"/>
  <c r="I120" i="24"/>
  <c r="I124" i="24"/>
  <c r="I57" i="24"/>
  <c r="I129" i="24"/>
  <c r="I68" i="24"/>
  <c r="I108" i="24"/>
  <c r="I43" i="24"/>
  <c r="J43" i="24" s="1"/>
  <c r="I131" i="24"/>
  <c r="I85" i="24"/>
  <c r="I165" i="24"/>
  <c r="J165" i="24" s="1"/>
  <c r="I45" i="24"/>
  <c r="J45" i="24" s="1"/>
  <c r="I22" i="24"/>
  <c r="I94" i="24"/>
  <c r="I174" i="24"/>
  <c r="I117" i="24"/>
  <c r="I64" i="24"/>
  <c r="I128" i="24"/>
  <c r="I157" i="24"/>
  <c r="J157" i="24" s="1"/>
  <c r="I65" i="24"/>
  <c r="I137" i="24"/>
  <c r="I100" i="24"/>
  <c r="J100" i="24" s="1"/>
  <c r="I5" i="24"/>
  <c r="J5" i="24" s="1"/>
  <c r="I51" i="24"/>
  <c r="I139" i="24"/>
  <c r="I38" i="24"/>
  <c r="I81" i="24"/>
  <c r="I83" i="24"/>
  <c r="I69" i="24"/>
  <c r="I30" i="24"/>
  <c r="J30" i="24" s="1"/>
  <c r="I102" i="24"/>
  <c r="I52" i="24"/>
  <c r="I149" i="24"/>
  <c r="I72" i="24"/>
  <c r="I136" i="24"/>
  <c r="I9" i="24"/>
  <c r="I73" i="24"/>
  <c r="I145" i="24"/>
  <c r="J145" i="24" s="1"/>
  <c r="I172" i="24"/>
  <c r="J172" i="24" s="1"/>
  <c r="I53" i="24"/>
  <c r="I59" i="24"/>
  <c r="I147" i="24"/>
  <c r="I110" i="24"/>
  <c r="J110" i="24" s="1"/>
  <c r="I159" i="24"/>
  <c r="J159" i="24" s="1"/>
  <c r="I109" i="24"/>
  <c r="J109" i="24" s="1"/>
  <c r="I32" i="24"/>
  <c r="J32" i="24" s="1"/>
  <c r="I111" i="24"/>
  <c r="J111" i="24" s="1"/>
  <c r="I114" i="24"/>
  <c r="I154" i="24"/>
  <c r="I141" i="24"/>
  <c r="I125" i="24"/>
  <c r="I143" i="24"/>
  <c r="I37" i="24"/>
  <c r="I29" i="24"/>
  <c r="I79" i="24"/>
  <c r="I11" i="24"/>
  <c r="I47" i="24"/>
  <c r="I28" i="24"/>
  <c r="I142" i="24"/>
  <c r="I116" i="24"/>
  <c r="I164" i="24"/>
  <c r="I132" i="24"/>
  <c r="I12" i="24"/>
  <c r="J176" i="24" l="1"/>
  <c r="J122" i="24"/>
  <c r="J47" i="24"/>
  <c r="J81" i="24"/>
  <c r="J130" i="24"/>
  <c r="J11" i="24"/>
  <c r="J114" i="24"/>
  <c r="J161" i="24"/>
  <c r="J105" i="24"/>
  <c r="J68" i="24"/>
  <c r="J108" i="24"/>
  <c r="J138" i="24"/>
  <c r="J83" i="24"/>
  <c r="J91" i="24"/>
  <c r="J99" i="24"/>
  <c r="J35" i="24"/>
  <c r="J125" i="24"/>
  <c r="J104" i="24"/>
  <c r="J86" i="24"/>
  <c r="J70" i="24"/>
  <c r="J22" i="24"/>
  <c r="J93" i="24"/>
  <c r="J64" i="24"/>
  <c r="J166" i="24"/>
  <c r="J167" i="24"/>
  <c r="J89" i="24"/>
  <c r="I184" i="24"/>
  <c r="I183" i="24"/>
  <c r="J4" i="24"/>
  <c r="J117" i="24"/>
  <c r="J96" i="24"/>
  <c r="J140" i="24"/>
  <c r="J132" i="24"/>
  <c r="J169" i="24"/>
  <c r="J60" i="24"/>
  <c r="J90" i="24"/>
  <c r="J16" i="24"/>
  <c r="J79" i="24"/>
  <c r="J123" i="24"/>
  <c r="J53" i="24"/>
  <c r="J141" i="24"/>
  <c r="J112" i="24"/>
  <c r="J55" i="24"/>
  <c r="J102" i="24"/>
  <c r="J94" i="24"/>
  <c r="J154" i="24"/>
  <c r="J106" i="24"/>
  <c r="J39" i="24"/>
  <c r="J71" i="24"/>
  <c r="J160" i="24"/>
  <c r="J12" i="24"/>
  <c r="J59" i="24"/>
  <c r="J150" i="24"/>
  <c r="J82" i="24"/>
  <c r="J76" i="24"/>
  <c r="J50" i="24"/>
  <c r="J175" i="24"/>
  <c r="J61" i="24"/>
  <c r="J9" i="24"/>
  <c r="J147" i="24"/>
  <c r="J135" i="24"/>
  <c r="J75" i="24"/>
  <c r="J149" i="24"/>
  <c r="J120" i="24"/>
  <c r="J6" i="24"/>
  <c r="J129" i="24"/>
  <c r="J54" i="24"/>
  <c r="J174" i="24"/>
  <c r="J124" i="24"/>
  <c r="J66" i="24"/>
  <c r="J127" i="24"/>
  <c r="J134" i="24"/>
  <c r="J40" i="24"/>
  <c r="J69" i="24"/>
  <c r="J10" i="24"/>
  <c r="J142" i="24"/>
  <c r="J34" i="24"/>
  <c r="J19" i="24"/>
  <c r="J15" i="24"/>
  <c r="J13" i="24"/>
  <c r="J171" i="24"/>
  <c r="J63" i="24"/>
  <c r="J173" i="24"/>
  <c r="J128" i="24"/>
  <c r="J38" i="24"/>
  <c r="J52" i="24"/>
  <c r="J97" i="24"/>
  <c r="J8" i="24"/>
  <c r="J14" i="24"/>
  <c r="J116" i="24"/>
  <c r="J37" i="24"/>
  <c r="J88" i="24"/>
  <c r="J28" i="24"/>
  <c r="J168" i="24"/>
  <c r="J24" i="24"/>
  <c r="J126" i="24"/>
  <c r="J62" i="24"/>
  <c r="J77" i="24"/>
  <c r="J74" i="24"/>
  <c r="J25" i="24"/>
  <c r="J17" i="24"/>
  <c r="J21" i="24"/>
  <c r="J87" i="24"/>
  <c r="J95" i="24"/>
  <c r="J65" i="24"/>
  <c r="J136" i="24"/>
  <c r="J36" i="24"/>
  <c r="J58" i="24"/>
  <c r="J85" i="24"/>
  <c r="J46" i="24"/>
  <c r="J56" i="24"/>
  <c r="J143" i="24"/>
  <c r="J162" i="24"/>
  <c r="J137" i="24"/>
  <c r="J155" i="24"/>
  <c r="J78" i="24"/>
  <c r="J18" i="24"/>
  <c r="J57" i="24"/>
  <c r="J164" i="24"/>
  <c r="J51" i="24"/>
  <c r="J72" i="24"/>
  <c r="J41" i="24"/>
  <c r="J139" i="24"/>
  <c r="J29" i="24"/>
  <c r="J131" i="24"/>
  <c r="J119" i="24"/>
  <c r="J73" i="24"/>
  <c r="J144" i="24"/>
  <c r="J84" i="24"/>
  <c r="J113" i="24"/>
  <c r="J146" i="24"/>
  <c r="J42" i="24"/>
  <c r="K175" i="24" l="1"/>
  <c r="K176" i="24"/>
  <c r="K114" i="24"/>
  <c r="M114" i="24" s="1"/>
  <c r="AE118" i="2" s="1"/>
  <c r="K24" i="24"/>
  <c r="M24" i="24" s="1"/>
  <c r="AE28" i="2" s="1"/>
  <c r="K84" i="24"/>
  <c r="M84" i="24" s="1"/>
  <c r="AE88" i="2" s="1"/>
  <c r="K131" i="24"/>
  <c r="M131" i="24" s="1"/>
  <c r="AE135" i="2" s="1"/>
  <c r="K58" i="24"/>
  <c r="M58" i="24" s="1"/>
  <c r="AE62" i="2" s="1"/>
  <c r="K72" i="24"/>
  <c r="M72" i="24" s="1"/>
  <c r="AE76" i="2" s="1"/>
  <c r="K25" i="24"/>
  <c r="M25" i="24" s="1"/>
  <c r="AE29" i="2" s="1"/>
  <c r="K18" i="24"/>
  <c r="M18" i="24" s="1"/>
  <c r="AE22" i="2" s="1"/>
  <c r="K171" i="24"/>
  <c r="M171" i="24" s="1"/>
  <c r="AE175" i="2" s="1"/>
  <c r="K129" i="24"/>
  <c r="M129" i="24" s="1"/>
  <c r="AE133" i="2" s="1"/>
  <c r="K42" i="24"/>
  <c r="M42" i="24" s="1"/>
  <c r="AE46" i="2" s="1"/>
  <c r="K78" i="24"/>
  <c r="M78" i="24" s="1"/>
  <c r="AE82" i="2" s="1"/>
  <c r="K144" i="24"/>
  <c r="M144" i="24" s="1"/>
  <c r="AE148" i="2" s="1"/>
  <c r="K29" i="24"/>
  <c r="M29" i="24" s="1"/>
  <c r="AE33" i="2" s="1"/>
  <c r="K51" i="24"/>
  <c r="M51" i="24" s="1"/>
  <c r="AE55" i="2" s="1"/>
  <c r="K56" i="24"/>
  <c r="M56" i="24" s="1"/>
  <c r="AE60" i="2" s="1"/>
  <c r="K36" i="24"/>
  <c r="M36" i="24" s="1"/>
  <c r="AE40" i="2" s="1"/>
  <c r="K168" i="24"/>
  <c r="M168" i="24" s="1"/>
  <c r="AE172" i="2" s="1"/>
  <c r="K13" i="24"/>
  <c r="M13" i="24" s="1"/>
  <c r="AE17" i="2" s="1"/>
  <c r="K79" i="24"/>
  <c r="M79" i="24" s="1"/>
  <c r="AE83" i="2" s="1"/>
  <c r="K140" i="24"/>
  <c r="M140" i="24" s="1"/>
  <c r="AE144" i="2" s="1"/>
  <c r="K83" i="24"/>
  <c r="M83" i="24" s="1"/>
  <c r="AE87" i="2" s="1"/>
  <c r="K102" i="24"/>
  <c r="M102" i="24" s="1"/>
  <c r="AE106" i="2" s="1"/>
  <c r="K147" i="24"/>
  <c r="M147" i="24" s="1"/>
  <c r="AE151" i="2" s="1"/>
  <c r="K146" i="24"/>
  <c r="M146" i="24" s="1"/>
  <c r="AE150" i="2" s="1"/>
  <c r="K87" i="24"/>
  <c r="M87" i="24" s="1"/>
  <c r="AE91" i="2" s="1"/>
  <c r="K77" i="24"/>
  <c r="M77" i="24" s="1"/>
  <c r="AE81" i="2" s="1"/>
  <c r="K28" i="24"/>
  <c r="M28" i="24" s="1"/>
  <c r="AE32" i="2" s="1"/>
  <c r="K128" i="24"/>
  <c r="M128" i="24" s="1"/>
  <c r="AE132" i="2" s="1"/>
  <c r="K69" i="24"/>
  <c r="M69" i="24" s="1"/>
  <c r="AE73" i="2" s="1"/>
  <c r="K120" i="24"/>
  <c r="M120" i="24" s="1"/>
  <c r="AE124" i="2" s="1"/>
  <c r="K39" i="24"/>
  <c r="M39" i="24" s="1"/>
  <c r="AE43" i="2" s="1"/>
  <c r="K167" i="24"/>
  <c r="M167" i="24" s="1"/>
  <c r="AE171" i="2" s="1"/>
  <c r="K130" i="24"/>
  <c r="M130" i="24" s="1"/>
  <c r="AE134" i="2" s="1"/>
  <c r="K73" i="24"/>
  <c r="M73" i="24" s="1"/>
  <c r="AE77" i="2" s="1"/>
  <c r="K139" i="24"/>
  <c r="M139" i="24" s="1"/>
  <c r="AE143" i="2" s="1"/>
  <c r="K164" i="24"/>
  <c r="M164" i="24" s="1"/>
  <c r="AE168" i="2" s="1"/>
  <c r="K8" i="24"/>
  <c r="M8" i="24" s="1"/>
  <c r="AE12" i="2" s="1"/>
  <c r="K174" i="24"/>
  <c r="M174" i="24" s="1"/>
  <c r="AE178" i="2" s="1"/>
  <c r="K61" i="24"/>
  <c r="M61" i="24" s="1"/>
  <c r="AE65" i="2" s="1"/>
  <c r="K112" i="24"/>
  <c r="M112" i="24" s="1"/>
  <c r="AE116" i="2" s="1"/>
  <c r="K137" i="24"/>
  <c r="M137" i="24" s="1"/>
  <c r="AE141" i="2" s="1"/>
  <c r="K46" i="24"/>
  <c r="M46" i="24" s="1"/>
  <c r="AE50" i="2" s="1"/>
  <c r="K136" i="24"/>
  <c r="M136" i="24" s="1"/>
  <c r="AE140" i="2" s="1"/>
  <c r="K21" i="24"/>
  <c r="M21" i="24" s="1"/>
  <c r="AE25" i="2" s="1"/>
  <c r="K126" i="24"/>
  <c r="M126" i="24" s="1"/>
  <c r="AE130" i="2" s="1"/>
  <c r="K19" i="24"/>
  <c r="M19" i="24" s="1"/>
  <c r="AE23" i="2" s="1"/>
  <c r="K40" i="24"/>
  <c r="M40" i="24" s="1"/>
  <c r="AE44" i="2" s="1"/>
  <c r="K59" i="24"/>
  <c r="M59" i="24" s="1"/>
  <c r="AE63" i="2" s="1"/>
  <c r="K154" i="24"/>
  <c r="M154" i="24" s="1"/>
  <c r="AE158" i="2" s="1"/>
  <c r="K117" i="24"/>
  <c r="M117" i="24" s="1"/>
  <c r="AE121" i="2" s="1"/>
  <c r="K125" i="24"/>
  <c r="M125" i="24" s="1"/>
  <c r="AE129" i="2" s="1"/>
  <c r="K95" i="24"/>
  <c r="M95" i="24" s="1"/>
  <c r="AE99" i="2" s="1"/>
  <c r="K38" i="24"/>
  <c r="M38" i="24" s="1"/>
  <c r="AE42" i="2" s="1"/>
  <c r="K113" i="24"/>
  <c r="M113" i="24" s="1"/>
  <c r="AE117" i="2" s="1"/>
  <c r="K119" i="24"/>
  <c r="M119" i="24" s="1"/>
  <c r="AE123" i="2" s="1"/>
  <c r="K41" i="24"/>
  <c r="M41" i="24" s="1"/>
  <c r="AE45" i="2" s="1"/>
  <c r="K57" i="24"/>
  <c r="M57" i="24" s="1"/>
  <c r="AE61" i="2" s="1"/>
  <c r="K162" i="24"/>
  <c r="M162" i="24" s="1"/>
  <c r="AE166" i="2" s="1"/>
  <c r="K88" i="24"/>
  <c r="M88" i="24" s="1"/>
  <c r="AE92" i="2" s="1"/>
  <c r="K63" i="24"/>
  <c r="M63" i="24" s="1"/>
  <c r="AE67" i="2" s="1"/>
  <c r="K134" i="24"/>
  <c r="M134" i="24" s="1"/>
  <c r="AE138" i="2" s="1"/>
  <c r="K75" i="24"/>
  <c r="M75" i="24" s="1"/>
  <c r="AE79" i="2" s="1"/>
  <c r="K160" i="24"/>
  <c r="M160" i="24" s="1"/>
  <c r="AE164" i="2" s="1"/>
  <c r="K143" i="24"/>
  <c r="M143" i="24" s="1"/>
  <c r="AE147" i="2" s="1"/>
  <c r="K116" i="24"/>
  <c r="M116" i="24" s="1"/>
  <c r="AE120" i="2" s="1"/>
  <c r="K66" i="24"/>
  <c r="M66" i="24" s="1"/>
  <c r="AE70" i="2" s="1"/>
  <c r="K82" i="24"/>
  <c r="M82" i="24" s="1"/>
  <c r="AE86" i="2" s="1"/>
  <c r="K85" i="24"/>
  <c r="M85" i="24" s="1"/>
  <c r="AE89" i="2" s="1"/>
  <c r="K65" i="24"/>
  <c r="M65" i="24" s="1"/>
  <c r="AE69" i="2" s="1"/>
  <c r="K52" i="24"/>
  <c r="M52" i="24" s="1"/>
  <c r="AE56" i="2" s="1"/>
  <c r="K142" i="24"/>
  <c r="M142" i="24" s="1"/>
  <c r="AE146" i="2" s="1"/>
  <c r="K50" i="24"/>
  <c r="M50" i="24" s="1"/>
  <c r="AE54" i="2" s="1"/>
  <c r="K53" i="24"/>
  <c r="M53" i="24" s="1"/>
  <c r="AE57" i="2" s="1"/>
  <c r="K169" i="24"/>
  <c r="M169" i="24" s="1"/>
  <c r="AE173" i="2" s="1"/>
  <c r="K158" i="24"/>
  <c r="M158" i="24" s="1"/>
  <c r="AE162" i="2" s="1"/>
  <c r="K22" i="24"/>
  <c r="M22" i="24" s="1"/>
  <c r="AE26" i="2" s="1"/>
  <c r="K105" i="24"/>
  <c r="M105" i="24" s="1"/>
  <c r="AE109" i="2" s="1"/>
  <c r="K62" i="24"/>
  <c r="M62" i="24" s="1"/>
  <c r="AE66" i="2" s="1"/>
  <c r="K14" i="24"/>
  <c r="M14" i="24" s="1"/>
  <c r="AE18" i="2" s="1"/>
  <c r="K6" i="24"/>
  <c r="M6" i="24" s="1"/>
  <c r="AE10" i="2" s="1"/>
  <c r="K150" i="24"/>
  <c r="M150" i="24" s="1"/>
  <c r="AE154" i="2" s="1"/>
  <c r="K94" i="24"/>
  <c r="M94" i="24" s="1"/>
  <c r="AE98" i="2" s="1"/>
  <c r="K4" i="24"/>
  <c r="M4" i="24" s="1"/>
  <c r="AE8" i="2" s="1"/>
  <c r="K166" i="24"/>
  <c r="M166" i="24" s="1"/>
  <c r="AE170" i="2" s="1"/>
  <c r="K70" i="24"/>
  <c r="M70" i="24" s="1"/>
  <c r="AE74" i="2" s="1"/>
  <c r="K138" i="24"/>
  <c r="M138" i="24" s="1"/>
  <c r="AE142" i="2" s="1"/>
  <c r="K17" i="24"/>
  <c r="M17" i="24" s="1"/>
  <c r="AE21" i="2" s="1"/>
  <c r="K34" i="24"/>
  <c r="M34" i="24" s="1"/>
  <c r="AE38" i="2" s="1"/>
  <c r="K124" i="24"/>
  <c r="M124" i="24" s="1"/>
  <c r="AE128" i="2" s="1"/>
  <c r="K135" i="24"/>
  <c r="M135" i="24" s="1"/>
  <c r="AE139" i="2" s="1"/>
  <c r="M175" i="24"/>
  <c r="AE179" i="2" s="1"/>
  <c r="K71" i="24"/>
  <c r="M71" i="24" s="1"/>
  <c r="AE75" i="2" s="1"/>
  <c r="K141" i="24"/>
  <c r="M141" i="24" s="1"/>
  <c r="AE145" i="2" s="1"/>
  <c r="K16" i="24"/>
  <c r="M16" i="24" s="1"/>
  <c r="AE20" i="2" s="1"/>
  <c r="K132" i="24"/>
  <c r="M132" i="24" s="1"/>
  <c r="AE136" i="2" s="1"/>
  <c r="K35" i="24"/>
  <c r="M35" i="24" s="1"/>
  <c r="AE39" i="2" s="1"/>
  <c r="K161" i="24"/>
  <c r="M161" i="24" s="1"/>
  <c r="AE165" i="2" s="1"/>
  <c r="K81" i="24"/>
  <c r="M81" i="24" s="1"/>
  <c r="AE85" i="2" s="1"/>
  <c r="K90" i="24"/>
  <c r="M90" i="24" s="1"/>
  <c r="AE94" i="2" s="1"/>
  <c r="K86" i="24"/>
  <c r="M86" i="24" s="1"/>
  <c r="AE90" i="2" s="1"/>
  <c r="K45" i="24"/>
  <c r="M45" i="24" s="1"/>
  <c r="AE49" i="2" s="1"/>
  <c r="K118" i="24"/>
  <c r="M118" i="24" s="1"/>
  <c r="AE122" i="2" s="1"/>
  <c r="K98" i="24"/>
  <c r="M98" i="24" s="1"/>
  <c r="AE102" i="2" s="1"/>
  <c r="K27" i="24"/>
  <c r="M27" i="24" s="1"/>
  <c r="AE31" i="2" s="1"/>
  <c r="K31" i="24"/>
  <c r="M31" i="24" s="1"/>
  <c r="AE35" i="2" s="1"/>
  <c r="K100" i="24"/>
  <c r="M100" i="24" s="1"/>
  <c r="AE104" i="2" s="1"/>
  <c r="K110" i="24"/>
  <c r="M110" i="24" s="1"/>
  <c r="AE114" i="2" s="1"/>
  <c r="M176" i="24"/>
  <c r="AE180" i="2" s="1"/>
  <c r="K177" i="24"/>
  <c r="M177" i="24" s="1"/>
  <c r="AE181" i="2" s="1"/>
  <c r="K107" i="24"/>
  <c r="M107" i="24" s="1"/>
  <c r="AE111" i="2" s="1"/>
  <c r="K67" i="24"/>
  <c r="M67" i="24" s="1"/>
  <c r="AE71" i="2" s="1"/>
  <c r="K159" i="24"/>
  <c r="M159" i="24" s="1"/>
  <c r="AE163" i="2" s="1"/>
  <c r="K92" i="24"/>
  <c r="M92" i="24" s="1"/>
  <c r="AE96" i="2" s="1"/>
  <c r="K121" i="24"/>
  <c r="M121" i="24" s="1"/>
  <c r="AE125" i="2" s="1"/>
  <c r="K26" i="24"/>
  <c r="M26" i="24" s="1"/>
  <c r="AE30" i="2" s="1"/>
  <c r="K30" i="24"/>
  <c r="M30" i="24" s="1"/>
  <c r="AE34" i="2" s="1"/>
  <c r="K133" i="24"/>
  <c r="M133" i="24" s="1"/>
  <c r="AE137" i="2" s="1"/>
  <c r="K101" i="24"/>
  <c r="M101" i="24" s="1"/>
  <c r="AE105" i="2" s="1"/>
  <c r="K5" i="24"/>
  <c r="M5" i="24" s="1"/>
  <c r="AE9" i="2" s="1"/>
  <c r="K148" i="24"/>
  <c r="M148" i="24" s="1"/>
  <c r="AE152" i="2" s="1"/>
  <c r="K145" i="24"/>
  <c r="M145" i="24" s="1"/>
  <c r="AE149" i="2" s="1"/>
  <c r="K80" i="24"/>
  <c r="M80" i="24" s="1"/>
  <c r="AE84" i="2" s="1"/>
  <c r="K156" i="24"/>
  <c r="M156" i="24" s="1"/>
  <c r="AE160" i="2" s="1"/>
  <c r="K7" i="24"/>
  <c r="M7" i="24" s="1"/>
  <c r="AE11" i="2" s="1"/>
  <c r="K23" i="24"/>
  <c r="M23" i="24" s="1"/>
  <c r="AE27" i="2" s="1"/>
  <c r="K32" i="24"/>
  <c r="M32" i="24" s="1"/>
  <c r="AE36" i="2" s="1"/>
  <c r="K44" i="24"/>
  <c r="M44" i="24" s="1"/>
  <c r="AE48" i="2" s="1"/>
  <c r="K103" i="24"/>
  <c r="M103" i="24" s="1"/>
  <c r="AE107" i="2" s="1"/>
  <c r="K165" i="24"/>
  <c r="M165" i="24" s="1"/>
  <c r="AE169" i="2" s="1"/>
  <c r="K151" i="24"/>
  <c r="M151" i="24" s="1"/>
  <c r="AE155" i="2" s="1"/>
  <c r="K49" i="24"/>
  <c r="M49" i="24" s="1"/>
  <c r="AE53" i="2" s="1"/>
  <c r="K170" i="24"/>
  <c r="M170" i="24" s="1"/>
  <c r="AE174" i="2" s="1"/>
  <c r="K115" i="24"/>
  <c r="M115" i="24" s="1"/>
  <c r="AE119" i="2" s="1"/>
  <c r="K152" i="24"/>
  <c r="M152" i="24" s="1"/>
  <c r="AE156" i="2" s="1"/>
  <c r="K157" i="24"/>
  <c r="M157" i="24" s="1"/>
  <c r="AE161" i="2" s="1"/>
  <c r="K109" i="24"/>
  <c r="M109" i="24" s="1"/>
  <c r="AE113" i="2" s="1"/>
  <c r="K33" i="24"/>
  <c r="M33" i="24" s="1"/>
  <c r="AE37" i="2" s="1"/>
  <c r="K43" i="24"/>
  <c r="M43" i="24" s="1"/>
  <c r="AE47" i="2" s="1"/>
  <c r="K48" i="24"/>
  <c r="M48" i="24" s="1"/>
  <c r="AE52" i="2" s="1"/>
  <c r="K172" i="24"/>
  <c r="M172" i="24" s="1"/>
  <c r="AE176" i="2" s="1"/>
  <c r="K111" i="24"/>
  <c r="M111" i="24" s="1"/>
  <c r="AE115" i="2" s="1"/>
  <c r="K153" i="24"/>
  <c r="M153" i="24" s="1"/>
  <c r="AE157" i="2" s="1"/>
  <c r="K20" i="24"/>
  <c r="M20" i="24" s="1"/>
  <c r="AE24" i="2" s="1"/>
  <c r="K163" i="24"/>
  <c r="M163" i="24" s="1"/>
  <c r="AE167" i="2" s="1"/>
  <c r="K64" i="24"/>
  <c r="M64" i="24" s="1"/>
  <c r="AE68" i="2" s="1"/>
  <c r="K99" i="24"/>
  <c r="M99" i="24" s="1"/>
  <c r="AE103" i="2" s="1"/>
  <c r="K108" i="24"/>
  <c r="M108" i="24" s="1"/>
  <c r="AE112" i="2" s="1"/>
  <c r="K47" i="24"/>
  <c r="M47" i="24" s="1"/>
  <c r="AE51" i="2" s="1"/>
  <c r="K74" i="24"/>
  <c r="M74" i="24" s="1"/>
  <c r="AE78" i="2" s="1"/>
  <c r="K10" i="24"/>
  <c r="M10" i="24" s="1"/>
  <c r="AE14" i="2" s="1"/>
  <c r="K12" i="24"/>
  <c r="M12" i="24" s="1"/>
  <c r="AE16" i="2" s="1"/>
  <c r="K106" i="24"/>
  <c r="M106" i="24" s="1"/>
  <c r="AE110" i="2" s="1"/>
  <c r="K122" i="24"/>
  <c r="M122" i="24" s="1"/>
  <c r="AE126" i="2" s="1"/>
  <c r="K155" i="24"/>
  <c r="M155" i="24" s="1"/>
  <c r="AE159" i="2" s="1"/>
  <c r="K37" i="24"/>
  <c r="M37" i="24" s="1"/>
  <c r="AE41" i="2" s="1"/>
  <c r="K97" i="24"/>
  <c r="M97" i="24" s="1"/>
  <c r="AE101" i="2" s="1"/>
  <c r="K173" i="24"/>
  <c r="M173" i="24" s="1"/>
  <c r="AE177" i="2" s="1"/>
  <c r="K15" i="24"/>
  <c r="M15" i="24" s="1"/>
  <c r="AE19" i="2" s="1"/>
  <c r="K127" i="24"/>
  <c r="M127" i="24" s="1"/>
  <c r="AE131" i="2" s="1"/>
  <c r="K54" i="24"/>
  <c r="M54" i="24" s="1"/>
  <c r="AE58" i="2" s="1"/>
  <c r="K149" i="24"/>
  <c r="M149" i="24" s="1"/>
  <c r="AE153" i="2" s="1"/>
  <c r="K9" i="24"/>
  <c r="M9" i="24" s="1"/>
  <c r="AE13" i="2" s="1"/>
  <c r="K76" i="24"/>
  <c r="M76" i="24" s="1"/>
  <c r="AE80" i="2" s="1"/>
  <c r="K55" i="24"/>
  <c r="M55" i="24" s="1"/>
  <c r="AE59" i="2" s="1"/>
  <c r="K123" i="24"/>
  <c r="M123" i="24" s="1"/>
  <c r="AE127" i="2" s="1"/>
  <c r="K60" i="24"/>
  <c r="M60" i="24" s="1"/>
  <c r="AE64" i="2" s="1"/>
  <c r="K96" i="24"/>
  <c r="M96" i="24" s="1"/>
  <c r="AE100" i="2" s="1"/>
  <c r="K89" i="24"/>
  <c r="M89" i="24" s="1"/>
  <c r="AE93" i="2" s="1"/>
  <c r="K93" i="24"/>
  <c r="M93" i="24" s="1"/>
  <c r="AE97" i="2" s="1"/>
  <c r="K104" i="24"/>
  <c r="M104" i="24" s="1"/>
  <c r="AE108" i="2" s="1"/>
  <c r="K91" i="24"/>
  <c r="M91" i="24" s="1"/>
  <c r="AE95" i="2" s="1"/>
  <c r="K68" i="24"/>
  <c r="M68" i="24" s="1"/>
  <c r="AE72" i="2" s="1"/>
  <c r="K11" i="24"/>
  <c r="M11" i="24" s="1"/>
  <c r="AE15" i="2" s="1"/>
  <c r="X181" i="2" l="1"/>
  <c r="X180" i="2"/>
  <c r="X179" i="2"/>
  <c r="F177" i="14" l="1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9" i="14"/>
  <c r="F8" i="14"/>
  <c r="F7" i="14"/>
  <c r="F6" i="14"/>
  <c r="F5" i="14"/>
  <c r="F10" i="14"/>
  <c r="F180" i="14" l="1"/>
  <c r="G175" i="14" s="1"/>
  <c r="H175" i="14" s="1"/>
  <c r="L87" i="2"/>
  <c r="L26" i="2"/>
  <c r="E6" i="4" l="1"/>
  <c r="C174" i="2" l="1"/>
  <c r="C170" i="2"/>
  <c r="C166" i="2"/>
  <c r="C162" i="2"/>
  <c r="C158" i="2"/>
  <c r="C154" i="2"/>
  <c r="C150" i="2"/>
  <c r="C146" i="2"/>
  <c r="C142" i="2"/>
  <c r="C138" i="2"/>
  <c r="C130" i="2"/>
  <c r="C122" i="2"/>
  <c r="C118" i="2"/>
  <c r="C114" i="2"/>
  <c r="C110" i="2"/>
  <c r="C107" i="2"/>
  <c r="C106" i="2"/>
  <c r="C102" i="2"/>
  <c r="C98" i="2"/>
  <c r="C94" i="2"/>
  <c r="C90" i="2"/>
  <c r="C78" i="2"/>
  <c r="C74" i="2"/>
  <c r="C70" i="2"/>
  <c r="C67" i="2"/>
  <c r="C66" i="2"/>
  <c r="C58" i="2"/>
  <c r="C54" i="2"/>
  <c r="C50" i="2"/>
  <c r="C47" i="2"/>
  <c r="C46" i="2"/>
  <c r="C42" i="2"/>
  <c r="C39" i="2"/>
  <c r="C38" i="2"/>
  <c r="C34" i="2"/>
  <c r="C31" i="2"/>
  <c r="C30" i="2"/>
  <c r="C26" i="2"/>
  <c r="C22" i="2"/>
  <c r="C18" i="2"/>
  <c r="C15" i="2"/>
  <c r="G177" i="14"/>
  <c r="H177" i="14" s="1"/>
  <c r="I177" i="14" s="1"/>
  <c r="G176" i="14"/>
  <c r="H176" i="14" s="1"/>
  <c r="K176" i="14" s="1"/>
  <c r="K175" i="14"/>
  <c r="G174" i="14"/>
  <c r="H174" i="14" s="1"/>
  <c r="G173" i="14"/>
  <c r="H173" i="14" s="1"/>
  <c r="I173" i="14" s="1"/>
  <c r="G172" i="14"/>
  <c r="H172" i="14" s="1"/>
  <c r="I172" i="14" s="1"/>
  <c r="G171" i="14"/>
  <c r="H171" i="14" s="1"/>
  <c r="I171" i="14" s="1"/>
  <c r="G170" i="14"/>
  <c r="H170" i="14" s="1"/>
  <c r="K170" i="14" s="1"/>
  <c r="G169" i="14"/>
  <c r="H169" i="14" s="1"/>
  <c r="G168" i="14"/>
  <c r="H168" i="14" s="1"/>
  <c r="I168" i="14" s="1"/>
  <c r="G167" i="14"/>
  <c r="H167" i="14" s="1"/>
  <c r="I167" i="14" s="1"/>
  <c r="G166" i="14"/>
  <c r="H166" i="14" s="1"/>
  <c r="G165" i="14"/>
  <c r="H165" i="14" s="1"/>
  <c r="G164" i="14"/>
  <c r="H164" i="14" s="1"/>
  <c r="K164" i="14" s="1"/>
  <c r="G163" i="14"/>
  <c r="H163" i="14" s="1"/>
  <c r="I163" i="14" s="1"/>
  <c r="G162" i="14"/>
  <c r="H162" i="14" s="1"/>
  <c r="I162" i="14" s="1"/>
  <c r="G161" i="14"/>
  <c r="H161" i="14" s="1"/>
  <c r="G160" i="14"/>
  <c r="H160" i="14" s="1"/>
  <c r="I160" i="14" s="1"/>
  <c r="G159" i="14"/>
  <c r="H159" i="14" s="1"/>
  <c r="G158" i="14"/>
  <c r="H158" i="14" s="1"/>
  <c r="K158" i="14" s="1"/>
  <c r="G157" i="14"/>
  <c r="H157" i="14" s="1"/>
  <c r="G156" i="14"/>
  <c r="H156" i="14" s="1"/>
  <c r="K156" i="14" s="1"/>
  <c r="G155" i="14"/>
  <c r="H155" i="14" s="1"/>
  <c r="G154" i="14"/>
  <c r="H154" i="14" s="1"/>
  <c r="G153" i="14"/>
  <c r="H153" i="14" s="1"/>
  <c r="I153" i="14" s="1"/>
  <c r="G152" i="14"/>
  <c r="H152" i="14" s="1"/>
  <c r="I152" i="14" s="1"/>
  <c r="G151" i="14"/>
  <c r="H151" i="14" s="1"/>
  <c r="K151" i="14" s="1"/>
  <c r="G150" i="14"/>
  <c r="H150" i="14" s="1"/>
  <c r="G149" i="14"/>
  <c r="H149" i="14" s="1"/>
  <c r="G148" i="14"/>
  <c r="H148" i="14" s="1"/>
  <c r="G147" i="14"/>
  <c r="H147" i="14" s="1"/>
  <c r="I147" i="14" s="1"/>
  <c r="G146" i="14"/>
  <c r="G145" i="14"/>
  <c r="H145" i="14" s="1"/>
  <c r="K145" i="14" s="1"/>
  <c r="G144" i="14"/>
  <c r="H144" i="14" s="1"/>
  <c r="I144" i="14" s="1"/>
  <c r="G143" i="14"/>
  <c r="H143" i="14" s="1"/>
  <c r="G142" i="14"/>
  <c r="H142" i="14" s="1"/>
  <c r="K142" i="14" s="1"/>
  <c r="G141" i="14"/>
  <c r="H141" i="14" s="1"/>
  <c r="G140" i="14"/>
  <c r="H140" i="14" s="1"/>
  <c r="I140" i="14" s="1"/>
  <c r="G139" i="14"/>
  <c r="H139" i="14" s="1"/>
  <c r="K139" i="14" s="1"/>
  <c r="G138" i="14"/>
  <c r="H138" i="14" s="1"/>
  <c r="G137" i="14"/>
  <c r="H137" i="14" s="1"/>
  <c r="I137" i="14" s="1"/>
  <c r="G136" i="14"/>
  <c r="H136" i="14" s="1"/>
  <c r="I136" i="14" s="1"/>
  <c r="G135" i="14"/>
  <c r="H135" i="14" s="1"/>
  <c r="I135" i="14" s="1"/>
  <c r="G134" i="14"/>
  <c r="H134" i="14" s="1"/>
  <c r="G133" i="14"/>
  <c r="H133" i="14" s="1"/>
  <c r="I133" i="14" s="1"/>
  <c r="G132" i="14"/>
  <c r="H132" i="14" s="1"/>
  <c r="G131" i="14"/>
  <c r="H131" i="14" s="1"/>
  <c r="K131" i="14" s="1"/>
  <c r="G130" i="14"/>
  <c r="H130" i="14" s="1"/>
  <c r="I130" i="14" s="1"/>
  <c r="G129" i="14"/>
  <c r="H129" i="14" s="1"/>
  <c r="G128" i="14"/>
  <c r="H128" i="14" s="1"/>
  <c r="K128" i="14" s="1"/>
  <c r="G127" i="14"/>
  <c r="H127" i="14" s="1"/>
  <c r="G126" i="14"/>
  <c r="H126" i="14" s="1"/>
  <c r="G125" i="14"/>
  <c r="H125" i="14" s="1"/>
  <c r="G124" i="14"/>
  <c r="H124" i="14" s="1"/>
  <c r="K124" i="14" s="1"/>
  <c r="G123" i="14"/>
  <c r="H123" i="14" s="1"/>
  <c r="K123" i="14" s="1"/>
  <c r="G122" i="14"/>
  <c r="H122" i="14" s="1"/>
  <c r="K122" i="14" s="1"/>
  <c r="G121" i="14"/>
  <c r="H121" i="14" s="1"/>
  <c r="I121" i="14" s="1"/>
  <c r="G120" i="14"/>
  <c r="H120" i="14" s="1"/>
  <c r="K120" i="14" s="1"/>
  <c r="G119" i="14"/>
  <c r="H119" i="14" s="1"/>
  <c r="G118" i="14"/>
  <c r="H118" i="14" s="1"/>
  <c r="G117" i="14"/>
  <c r="H117" i="14" s="1"/>
  <c r="G116" i="14"/>
  <c r="H116" i="14" s="1"/>
  <c r="K116" i="14" s="1"/>
  <c r="G115" i="14"/>
  <c r="H115" i="14" s="1"/>
  <c r="K115" i="14" s="1"/>
  <c r="G114" i="14"/>
  <c r="H114" i="14" s="1"/>
  <c r="G113" i="14"/>
  <c r="H113" i="14" s="1"/>
  <c r="K113" i="14" s="1"/>
  <c r="G112" i="14"/>
  <c r="H112" i="14" s="1"/>
  <c r="I112" i="14" s="1"/>
  <c r="G111" i="14"/>
  <c r="H111" i="14" s="1"/>
  <c r="G110" i="14"/>
  <c r="H110" i="14" s="1"/>
  <c r="G109" i="14"/>
  <c r="H109" i="14" s="1"/>
  <c r="I109" i="14" s="1"/>
  <c r="G108" i="14"/>
  <c r="H108" i="14" s="1"/>
  <c r="G107" i="14"/>
  <c r="H107" i="14" s="1"/>
  <c r="I107" i="14" s="1"/>
  <c r="G106" i="14"/>
  <c r="H106" i="14" s="1"/>
  <c r="G105" i="14"/>
  <c r="H105" i="14" s="1"/>
  <c r="K105" i="14" s="1"/>
  <c r="G104" i="14"/>
  <c r="H104" i="14" s="1"/>
  <c r="I104" i="14" s="1"/>
  <c r="G103" i="14"/>
  <c r="H103" i="14" s="1"/>
  <c r="K103" i="14" s="1"/>
  <c r="G102" i="14"/>
  <c r="H102" i="14" s="1"/>
  <c r="G101" i="14"/>
  <c r="H101" i="14" s="1"/>
  <c r="K101" i="14" s="1"/>
  <c r="G100" i="14"/>
  <c r="H100" i="14" s="1"/>
  <c r="I100" i="14" s="1"/>
  <c r="G99" i="14"/>
  <c r="H99" i="14" s="1"/>
  <c r="I99" i="14" s="1"/>
  <c r="G98" i="14"/>
  <c r="H98" i="14" s="1"/>
  <c r="G97" i="14"/>
  <c r="H97" i="14" s="1"/>
  <c r="K97" i="14" s="1"/>
  <c r="G96" i="14"/>
  <c r="H96" i="14" s="1"/>
  <c r="G95" i="14"/>
  <c r="H95" i="14" s="1"/>
  <c r="I95" i="14" s="1"/>
  <c r="G94" i="14"/>
  <c r="H94" i="14" s="1"/>
  <c r="I94" i="14" s="1"/>
  <c r="G93" i="14"/>
  <c r="H93" i="14" s="1"/>
  <c r="I93" i="14" s="1"/>
  <c r="G92" i="14"/>
  <c r="H92" i="14" s="1"/>
  <c r="K92" i="14" s="1"/>
  <c r="G91" i="14"/>
  <c r="H91" i="14" s="1"/>
  <c r="K91" i="14" s="1"/>
  <c r="G90" i="14"/>
  <c r="G89" i="14"/>
  <c r="H89" i="14" s="1"/>
  <c r="G88" i="14"/>
  <c r="H88" i="14" s="1"/>
  <c r="K88" i="14" s="1"/>
  <c r="G87" i="14"/>
  <c r="H87" i="14" s="1"/>
  <c r="G86" i="14"/>
  <c r="H86" i="14" s="1"/>
  <c r="G85" i="14"/>
  <c r="H85" i="14" s="1"/>
  <c r="G84" i="14"/>
  <c r="H84" i="14" s="1"/>
  <c r="I84" i="14" s="1"/>
  <c r="G83" i="14"/>
  <c r="H83" i="14" s="1"/>
  <c r="K83" i="14" s="1"/>
  <c r="G82" i="14"/>
  <c r="H82" i="14" s="1"/>
  <c r="I82" i="14" s="1"/>
  <c r="G81" i="14"/>
  <c r="H81" i="14" s="1"/>
  <c r="K81" i="14" s="1"/>
  <c r="G80" i="14"/>
  <c r="H80" i="14" s="1"/>
  <c r="K80" i="14" s="1"/>
  <c r="G79" i="14"/>
  <c r="H79" i="14" s="1"/>
  <c r="K79" i="14" s="1"/>
  <c r="G78" i="14"/>
  <c r="H78" i="14" s="1"/>
  <c r="K78" i="14" s="1"/>
  <c r="G77" i="14"/>
  <c r="H77" i="14" s="1"/>
  <c r="G76" i="14"/>
  <c r="H76" i="14" s="1"/>
  <c r="I76" i="14" s="1"/>
  <c r="G75" i="14"/>
  <c r="H75" i="14" s="1"/>
  <c r="K75" i="14" s="1"/>
  <c r="G74" i="14"/>
  <c r="H74" i="14" s="1"/>
  <c r="G73" i="14"/>
  <c r="H73" i="14" s="1"/>
  <c r="I73" i="14" s="1"/>
  <c r="G72" i="14"/>
  <c r="H72" i="14" s="1"/>
  <c r="G71" i="14"/>
  <c r="H71" i="14" s="1"/>
  <c r="G70" i="14"/>
  <c r="H70" i="14" s="1"/>
  <c r="I70" i="14" s="1"/>
  <c r="G69" i="14"/>
  <c r="H69" i="14" s="1"/>
  <c r="G68" i="14"/>
  <c r="H68" i="14" s="1"/>
  <c r="I68" i="14" s="1"/>
  <c r="G67" i="14"/>
  <c r="H67" i="14" s="1"/>
  <c r="I67" i="14" s="1"/>
  <c r="G66" i="14"/>
  <c r="H66" i="14" s="1"/>
  <c r="K66" i="14" s="1"/>
  <c r="G65" i="14"/>
  <c r="H65" i="14" s="1"/>
  <c r="I65" i="14" s="1"/>
  <c r="G64" i="14"/>
  <c r="H64" i="14" s="1"/>
  <c r="I64" i="14" s="1"/>
  <c r="G63" i="14"/>
  <c r="H63" i="14" s="1"/>
  <c r="G62" i="14"/>
  <c r="H62" i="14" s="1"/>
  <c r="K62" i="14" s="1"/>
  <c r="G61" i="14"/>
  <c r="H61" i="14" s="1"/>
  <c r="G60" i="14"/>
  <c r="H60" i="14" s="1"/>
  <c r="K60" i="14" s="1"/>
  <c r="G59" i="14"/>
  <c r="H59" i="14" s="1"/>
  <c r="I59" i="14" s="1"/>
  <c r="G58" i="14"/>
  <c r="H58" i="14" s="1"/>
  <c r="G57" i="14"/>
  <c r="H57" i="14" s="1"/>
  <c r="I57" i="14" s="1"/>
  <c r="G56" i="14"/>
  <c r="H56" i="14" s="1"/>
  <c r="I56" i="14" s="1"/>
  <c r="G55" i="14"/>
  <c r="H55" i="14" s="1"/>
  <c r="K55" i="14" s="1"/>
  <c r="G54" i="14"/>
  <c r="H54" i="14" s="1"/>
  <c r="G53" i="14"/>
  <c r="H53" i="14" s="1"/>
  <c r="I53" i="14" s="1"/>
  <c r="G52" i="14"/>
  <c r="H52" i="14" s="1"/>
  <c r="I52" i="14" s="1"/>
  <c r="G51" i="14"/>
  <c r="H51" i="14" s="1"/>
  <c r="I51" i="14" s="1"/>
  <c r="G50" i="14"/>
  <c r="G49" i="14"/>
  <c r="H49" i="14" s="1"/>
  <c r="G48" i="14"/>
  <c r="H48" i="14" s="1"/>
  <c r="G47" i="14"/>
  <c r="H47" i="14" s="1"/>
  <c r="I47" i="14" s="1"/>
  <c r="G46" i="14"/>
  <c r="H46" i="14" s="1"/>
  <c r="I46" i="14" s="1"/>
  <c r="G45" i="14"/>
  <c r="H45" i="14" s="1"/>
  <c r="G44" i="14"/>
  <c r="H44" i="14" s="1"/>
  <c r="K44" i="14" s="1"/>
  <c r="G43" i="14"/>
  <c r="H43" i="14" s="1"/>
  <c r="G42" i="14"/>
  <c r="H42" i="14" s="1"/>
  <c r="I42" i="14" s="1"/>
  <c r="G41" i="14"/>
  <c r="H41" i="14" s="1"/>
  <c r="I41" i="14" s="1"/>
  <c r="G40" i="14"/>
  <c r="H40" i="14" s="1"/>
  <c r="G39" i="14"/>
  <c r="H39" i="14" s="1"/>
  <c r="I39" i="14" s="1"/>
  <c r="G38" i="14"/>
  <c r="H38" i="14" s="1"/>
  <c r="I38" i="14" s="1"/>
  <c r="G37" i="14"/>
  <c r="H37" i="14" s="1"/>
  <c r="G36" i="14"/>
  <c r="H36" i="14" s="1"/>
  <c r="I36" i="14" s="1"/>
  <c r="G35" i="14"/>
  <c r="H35" i="14" s="1"/>
  <c r="I35" i="14" s="1"/>
  <c r="G34" i="14"/>
  <c r="H34" i="14" s="1"/>
  <c r="K34" i="14" s="1"/>
  <c r="G33" i="14"/>
  <c r="H33" i="14" s="1"/>
  <c r="K33" i="14" s="1"/>
  <c r="G32" i="14"/>
  <c r="H32" i="14" s="1"/>
  <c r="K32" i="14" s="1"/>
  <c r="G31" i="14"/>
  <c r="H31" i="14" s="1"/>
  <c r="G30" i="14"/>
  <c r="H30" i="14" s="1"/>
  <c r="I30" i="14" s="1"/>
  <c r="G29" i="14"/>
  <c r="H29" i="14" s="1"/>
  <c r="G28" i="14"/>
  <c r="H28" i="14" s="1"/>
  <c r="I28" i="14" s="1"/>
  <c r="G27" i="14"/>
  <c r="H27" i="14" s="1"/>
  <c r="I27" i="14" s="1"/>
  <c r="G26" i="14"/>
  <c r="H26" i="14" s="1"/>
  <c r="G25" i="14"/>
  <c r="H25" i="14" s="1"/>
  <c r="K25" i="14" s="1"/>
  <c r="G24" i="14"/>
  <c r="H24" i="14" s="1"/>
  <c r="G23" i="14"/>
  <c r="H23" i="14" s="1"/>
  <c r="G22" i="14"/>
  <c r="H22" i="14" s="1"/>
  <c r="G21" i="14"/>
  <c r="H21" i="14" s="1"/>
  <c r="K21" i="14" s="1"/>
  <c r="G20" i="14"/>
  <c r="H20" i="14" s="1"/>
  <c r="I20" i="14" s="1"/>
  <c r="G19" i="14"/>
  <c r="H19" i="14" s="1"/>
  <c r="K19" i="14" s="1"/>
  <c r="G18" i="14"/>
  <c r="H18" i="14" s="1"/>
  <c r="K18" i="14" s="1"/>
  <c r="G17" i="14"/>
  <c r="H17" i="14" s="1"/>
  <c r="I17" i="14" s="1"/>
  <c r="G16" i="14"/>
  <c r="H16" i="14" s="1"/>
  <c r="I16" i="14" s="1"/>
  <c r="G15" i="14"/>
  <c r="H15" i="14" s="1"/>
  <c r="G14" i="14"/>
  <c r="H14" i="14" s="1"/>
  <c r="K14" i="14" s="1"/>
  <c r="G13" i="14"/>
  <c r="H13" i="14" s="1"/>
  <c r="K13" i="14" s="1"/>
  <c r="G12" i="14"/>
  <c r="H12" i="14" s="1"/>
  <c r="I12" i="14" s="1"/>
  <c r="G11" i="14"/>
  <c r="H11" i="14" s="1"/>
  <c r="I11" i="14" s="1"/>
  <c r="G10" i="14"/>
  <c r="H10" i="14" s="1"/>
  <c r="I10" i="14" s="1"/>
  <c r="G9" i="14"/>
  <c r="H9" i="14" s="1"/>
  <c r="I9" i="14" s="1"/>
  <c r="G8" i="14"/>
  <c r="H8" i="14" s="1"/>
  <c r="G7" i="14"/>
  <c r="H7" i="14" s="1"/>
  <c r="I7" i="14" s="1"/>
  <c r="G6" i="14"/>
  <c r="H6" i="14" s="1"/>
  <c r="G5" i="14"/>
  <c r="H5" i="14" s="1"/>
  <c r="G4" i="14"/>
  <c r="H4" i="14" s="1"/>
  <c r="C185" i="13"/>
  <c r="B177" i="18"/>
  <c r="C177" i="18" s="1"/>
  <c r="D177" i="18" s="1"/>
  <c r="B176" i="18"/>
  <c r="AJ180" i="2" s="1"/>
  <c r="B175" i="18"/>
  <c r="AJ179" i="2" s="1"/>
  <c r="B174" i="18"/>
  <c r="C174" i="18" s="1"/>
  <c r="D174" i="18" s="1"/>
  <c r="B173" i="18"/>
  <c r="C173" i="18" s="1"/>
  <c r="D173" i="18" s="1"/>
  <c r="B172" i="18"/>
  <c r="AJ176" i="2" s="1"/>
  <c r="B171" i="18"/>
  <c r="AJ175" i="2" s="1"/>
  <c r="B170" i="18"/>
  <c r="C170" i="18" s="1"/>
  <c r="D170" i="18" s="1"/>
  <c r="B169" i="18"/>
  <c r="B168" i="18"/>
  <c r="C168" i="18" s="1"/>
  <c r="D168" i="18" s="1"/>
  <c r="B167" i="18"/>
  <c r="B166" i="18"/>
  <c r="B165" i="18"/>
  <c r="B164" i="18"/>
  <c r="AJ168" i="2" s="1"/>
  <c r="B163" i="18"/>
  <c r="AJ167" i="2" s="1"/>
  <c r="B162" i="18"/>
  <c r="C162" i="18" s="1"/>
  <c r="D162" i="18" s="1"/>
  <c r="B161" i="18"/>
  <c r="C161" i="18" s="1"/>
  <c r="D161" i="18" s="1"/>
  <c r="B160" i="18"/>
  <c r="C160" i="18" s="1"/>
  <c r="D160" i="18" s="1"/>
  <c r="B159" i="18"/>
  <c r="B158" i="18"/>
  <c r="B157" i="18"/>
  <c r="B156" i="18"/>
  <c r="AJ160" i="2" s="1"/>
  <c r="B155" i="18"/>
  <c r="C155" i="18" s="1"/>
  <c r="D155" i="18" s="1"/>
  <c r="B154" i="18"/>
  <c r="AJ158" i="2" s="1"/>
  <c r="B153" i="18"/>
  <c r="B152" i="18"/>
  <c r="B151" i="18"/>
  <c r="B150" i="18"/>
  <c r="AJ154" i="2" s="1"/>
  <c r="B149" i="18"/>
  <c r="AJ153" i="2" s="1"/>
  <c r="B148" i="18"/>
  <c r="AJ152" i="2" s="1"/>
  <c r="B147" i="18"/>
  <c r="AJ151" i="2" s="1"/>
  <c r="B146" i="18"/>
  <c r="C146" i="18" s="1"/>
  <c r="D146" i="18" s="1"/>
  <c r="B145" i="18"/>
  <c r="C145" i="18" s="1"/>
  <c r="D145" i="18" s="1"/>
  <c r="B144" i="18"/>
  <c r="B143" i="18"/>
  <c r="AJ147" i="2" s="1"/>
  <c r="B142" i="18"/>
  <c r="C142" i="18" s="1"/>
  <c r="D142" i="18" s="1"/>
  <c r="B141" i="18"/>
  <c r="B140" i="18"/>
  <c r="AJ144" i="2" s="1"/>
  <c r="B139" i="18"/>
  <c r="C139" i="18" s="1"/>
  <c r="D139" i="18" s="1"/>
  <c r="B138" i="18"/>
  <c r="AJ142" i="2" s="1"/>
  <c r="B137" i="18"/>
  <c r="C137" i="18" s="1"/>
  <c r="D137" i="18" s="1"/>
  <c r="B136" i="18"/>
  <c r="C136" i="18" s="1"/>
  <c r="D136" i="18" s="1"/>
  <c r="B135" i="18"/>
  <c r="C135" i="18" s="1"/>
  <c r="D135" i="18" s="1"/>
  <c r="B134" i="18"/>
  <c r="C134" i="18" s="1"/>
  <c r="D134" i="18" s="1"/>
  <c r="B133" i="18"/>
  <c r="B132" i="18"/>
  <c r="C132" i="18" s="1"/>
  <c r="D132" i="18" s="1"/>
  <c r="B131" i="18"/>
  <c r="C131" i="18" s="1"/>
  <c r="D131" i="18" s="1"/>
  <c r="B130" i="18"/>
  <c r="C130" i="18" s="1"/>
  <c r="D130" i="18" s="1"/>
  <c r="B129" i="18"/>
  <c r="AJ133" i="2" s="1"/>
  <c r="B128" i="18"/>
  <c r="B127" i="18"/>
  <c r="B126" i="18"/>
  <c r="C126" i="18" s="1"/>
  <c r="D126" i="18" s="1"/>
  <c r="B125" i="18"/>
  <c r="B124" i="18"/>
  <c r="AJ128" i="2" s="1"/>
  <c r="B123" i="18"/>
  <c r="C123" i="18" s="1"/>
  <c r="D123" i="18" s="1"/>
  <c r="B122" i="18"/>
  <c r="C122" i="18" s="1"/>
  <c r="D122" i="18" s="1"/>
  <c r="B121" i="18"/>
  <c r="AJ125" i="2" s="1"/>
  <c r="B120" i="18"/>
  <c r="AJ124" i="2" s="1"/>
  <c r="B119" i="18"/>
  <c r="C119" i="18" s="1"/>
  <c r="D119" i="18" s="1"/>
  <c r="B118" i="18"/>
  <c r="B117" i="18"/>
  <c r="C117" i="18" s="1"/>
  <c r="D117" i="18" s="1"/>
  <c r="B116" i="18"/>
  <c r="AJ120" i="2" s="1"/>
  <c r="B115" i="18"/>
  <c r="C115" i="18" s="1"/>
  <c r="D115" i="18" s="1"/>
  <c r="B114" i="18"/>
  <c r="B113" i="18"/>
  <c r="C113" i="18" s="1"/>
  <c r="D113" i="18" s="1"/>
  <c r="B112" i="18"/>
  <c r="C112" i="18" s="1"/>
  <c r="D112" i="18" s="1"/>
  <c r="B111" i="18"/>
  <c r="B110" i="18"/>
  <c r="B109" i="18"/>
  <c r="AJ113" i="2" s="1"/>
  <c r="B108" i="18"/>
  <c r="C108" i="18" s="1"/>
  <c r="D108" i="18" s="1"/>
  <c r="B107" i="18"/>
  <c r="B106" i="18"/>
  <c r="C106" i="18" s="1"/>
  <c r="D106" i="18" s="1"/>
  <c r="B105" i="18"/>
  <c r="B104" i="18"/>
  <c r="C104" i="18" s="1"/>
  <c r="D104" i="18" s="1"/>
  <c r="B103" i="18"/>
  <c r="B102" i="18"/>
  <c r="B101" i="18"/>
  <c r="AJ105" i="2" s="1"/>
  <c r="B100" i="18"/>
  <c r="AJ104" i="2" s="1"/>
  <c r="B99" i="18"/>
  <c r="C99" i="18" s="1"/>
  <c r="D99" i="18" s="1"/>
  <c r="B98" i="18"/>
  <c r="B97" i="18"/>
  <c r="C97" i="18" s="1"/>
  <c r="D97" i="18" s="1"/>
  <c r="B96" i="18"/>
  <c r="C96" i="18" s="1"/>
  <c r="D96" i="18" s="1"/>
  <c r="B95" i="18"/>
  <c r="C95" i="18" s="1"/>
  <c r="D95" i="18" s="1"/>
  <c r="B94" i="18"/>
  <c r="C94" i="18" s="1"/>
  <c r="D94" i="18" s="1"/>
  <c r="B93" i="18"/>
  <c r="C93" i="18" s="1"/>
  <c r="D93" i="18" s="1"/>
  <c r="B92" i="18"/>
  <c r="C92" i="18" s="1"/>
  <c r="D92" i="18" s="1"/>
  <c r="B91" i="18"/>
  <c r="C91" i="18" s="1"/>
  <c r="D91" i="18" s="1"/>
  <c r="B90" i="18"/>
  <c r="C90" i="18" s="1"/>
  <c r="D90" i="18" s="1"/>
  <c r="B89" i="18"/>
  <c r="C89" i="18" s="1"/>
  <c r="D89" i="18" s="1"/>
  <c r="B88" i="18"/>
  <c r="AJ92" i="2" s="1"/>
  <c r="B87" i="18"/>
  <c r="B86" i="18"/>
  <c r="C86" i="18" s="1"/>
  <c r="D86" i="18" s="1"/>
  <c r="B85" i="18"/>
  <c r="B84" i="18"/>
  <c r="AJ88" i="2" s="1"/>
  <c r="B83" i="18"/>
  <c r="C83" i="18" s="1"/>
  <c r="D83" i="18" s="1"/>
  <c r="B82" i="18"/>
  <c r="AJ86" i="2" s="1"/>
  <c r="B81" i="18"/>
  <c r="C81" i="18" s="1"/>
  <c r="D81" i="18" s="1"/>
  <c r="B80" i="18"/>
  <c r="AJ84" i="2" s="1"/>
  <c r="B79" i="18"/>
  <c r="C79" i="18" s="1"/>
  <c r="D79" i="18" s="1"/>
  <c r="B78" i="18"/>
  <c r="B77" i="18"/>
  <c r="B76" i="18"/>
  <c r="AJ80" i="2" s="1"/>
  <c r="B75" i="18"/>
  <c r="B74" i="18"/>
  <c r="C74" i="18" s="1"/>
  <c r="D74" i="18" s="1"/>
  <c r="B73" i="18"/>
  <c r="C73" i="18" s="1"/>
  <c r="D73" i="18" s="1"/>
  <c r="B72" i="18"/>
  <c r="AJ76" i="2" s="1"/>
  <c r="B71" i="18"/>
  <c r="C71" i="18" s="1"/>
  <c r="D71" i="18" s="1"/>
  <c r="B70" i="18"/>
  <c r="B69" i="18"/>
  <c r="C69" i="18" s="1"/>
  <c r="D69" i="18" s="1"/>
  <c r="B68" i="18"/>
  <c r="AJ72" i="2" s="1"/>
  <c r="B67" i="18"/>
  <c r="C67" i="18" s="1"/>
  <c r="D67" i="18" s="1"/>
  <c r="B66" i="18"/>
  <c r="C66" i="18" s="1"/>
  <c r="D66" i="18" s="1"/>
  <c r="B65" i="18"/>
  <c r="C65" i="18" s="1"/>
  <c r="D65" i="18" s="1"/>
  <c r="B64" i="18"/>
  <c r="C64" i="18" s="1"/>
  <c r="D64" i="18" s="1"/>
  <c r="B63" i="18"/>
  <c r="C63" i="18" s="1"/>
  <c r="D63" i="18" s="1"/>
  <c r="B62" i="18"/>
  <c r="C62" i="18" s="1"/>
  <c r="D62" i="18" s="1"/>
  <c r="B61" i="18"/>
  <c r="B60" i="18"/>
  <c r="C60" i="18" s="1"/>
  <c r="D60" i="18" s="1"/>
  <c r="B59" i="18"/>
  <c r="AJ63" i="2" s="1"/>
  <c r="B58" i="18"/>
  <c r="C58" i="18" s="1"/>
  <c r="D58" i="18" s="1"/>
  <c r="B57" i="18"/>
  <c r="B56" i="18"/>
  <c r="B55" i="18"/>
  <c r="C55" i="18" s="1"/>
  <c r="D55" i="18" s="1"/>
  <c r="B54" i="18"/>
  <c r="AJ58" i="2" s="1"/>
  <c r="B53" i="18"/>
  <c r="AJ57" i="2" s="1"/>
  <c r="B52" i="18"/>
  <c r="C52" i="18" s="1"/>
  <c r="D52" i="18" s="1"/>
  <c r="B51" i="18"/>
  <c r="AJ55" i="2" s="1"/>
  <c r="B50" i="18"/>
  <c r="AJ54" i="2" s="1"/>
  <c r="B49" i="18"/>
  <c r="AJ53" i="2" s="1"/>
  <c r="B48" i="18"/>
  <c r="C48" i="18" s="1"/>
  <c r="D48" i="18" s="1"/>
  <c r="B47" i="18"/>
  <c r="B46" i="18"/>
  <c r="C46" i="18" s="1"/>
  <c r="D46" i="18" s="1"/>
  <c r="B45" i="18"/>
  <c r="C45" i="18" s="1"/>
  <c r="D45" i="18" s="1"/>
  <c r="B44" i="18"/>
  <c r="AJ48" i="2" s="1"/>
  <c r="B43" i="18"/>
  <c r="C43" i="18" s="1"/>
  <c r="D43" i="18" s="1"/>
  <c r="B42" i="18"/>
  <c r="B41" i="18"/>
  <c r="C41" i="18" s="1"/>
  <c r="D41" i="18" s="1"/>
  <c r="B40" i="18"/>
  <c r="C40" i="18" s="1"/>
  <c r="D40" i="18" s="1"/>
  <c r="B39" i="18"/>
  <c r="C39" i="18" s="1"/>
  <c r="D39" i="18" s="1"/>
  <c r="B38" i="18"/>
  <c r="C38" i="18" s="1"/>
  <c r="D38" i="18" s="1"/>
  <c r="B37" i="18"/>
  <c r="B36" i="18"/>
  <c r="C36" i="18" s="1"/>
  <c r="D36" i="18" s="1"/>
  <c r="B35" i="18"/>
  <c r="AJ39" i="2" s="1"/>
  <c r="B34" i="18"/>
  <c r="C34" i="18" s="1"/>
  <c r="D34" i="18" s="1"/>
  <c r="B33" i="18"/>
  <c r="B32" i="18"/>
  <c r="C32" i="18" s="1"/>
  <c r="D32" i="18" s="1"/>
  <c r="B31" i="18"/>
  <c r="C31" i="18" s="1"/>
  <c r="D31" i="18" s="1"/>
  <c r="B30" i="18"/>
  <c r="C30" i="18" s="1"/>
  <c r="D30" i="18" s="1"/>
  <c r="B29" i="18"/>
  <c r="AJ33" i="2" s="1"/>
  <c r="B28" i="18"/>
  <c r="C28" i="18" s="1"/>
  <c r="D28" i="18" s="1"/>
  <c r="B27" i="18"/>
  <c r="AJ31" i="2" s="1"/>
  <c r="B26" i="18"/>
  <c r="C26" i="18" s="1"/>
  <c r="D26" i="18" s="1"/>
  <c r="B25" i="18"/>
  <c r="AJ29" i="2" s="1"/>
  <c r="B24" i="18"/>
  <c r="C24" i="18" s="1"/>
  <c r="D24" i="18" s="1"/>
  <c r="B23" i="18"/>
  <c r="C23" i="18" s="1"/>
  <c r="D23" i="18" s="1"/>
  <c r="B22" i="18"/>
  <c r="C22" i="18" s="1"/>
  <c r="D22" i="18" s="1"/>
  <c r="B21" i="18"/>
  <c r="C21" i="18" s="1"/>
  <c r="D21" i="18" s="1"/>
  <c r="B20" i="18"/>
  <c r="AJ24" i="2" s="1"/>
  <c r="B19" i="18"/>
  <c r="B18" i="18"/>
  <c r="C18" i="18" s="1"/>
  <c r="D18" i="18" s="1"/>
  <c r="B17" i="18"/>
  <c r="C17" i="18" s="1"/>
  <c r="D17" i="18" s="1"/>
  <c r="B16" i="18"/>
  <c r="C16" i="18" s="1"/>
  <c r="D16" i="18" s="1"/>
  <c r="B15" i="18"/>
  <c r="C15" i="18" s="1"/>
  <c r="D15" i="18" s="1"/>
  <c r="B14" i="18"/>
  <c r="C14" i="18" s="1"/>
  <c r="D14" i="18" s="1"/>
  <c r="B13" i="18"/>
  <c r="C13" i="18" s="1"/>
  <c r="D13" i="18" s="1"/>
  <c r="B12" i="18"/>
  <c r="C12" i="18" s="1"/>
  <c r="D12" i="18" s="1"/>
  <c r="B11" i="18"/>
  <c r="AJ15" i="2" s="1"/>
  <c r="B10" i="18"/>
  <c r="C10" i="18" s="1"/>
  <c r="D10" i="18" s="1"/>
  <c r="B9" i="18"/>
  <c r="AJ13" i="2" s="1"/>
  <c r="B8" i="18"/>
  <c r="C8" i="18" s="1"/>
  <c r="D8" i="18" s="1"/>
  <c r="B7" i="18"/>
  <c r="C7" i="18" s="1"/>
  <c r="D7" i="18" s="1"/>
  <c r="B6" i="18"/>
  <c r="C6" i="18" s="1"/>
  <c r="D6" i="18" s="1"/>
  <c r="B5" i="18"/>
  <c r="C5" i="18" s="1"/>
  <c r="D5" i="18" s="1"/>
  <c r="B4" i="18"/>
  <c r="C42" i="18"/>
  <c r="D42" i="18" s="1"/>
  <c r="C47" i="18"/>
  <c r="D47" i="18" s="1"/>
  <c r="C56" i="18"/>
  <c r="D56" i="18" s="1"/>
  <c r="C77" i="18"/>
  <c r="D77" i="18" s="1"/>
  <c r="C78" i="18"/>
  <c r="D78" i="18" s="1"/>
  <c r="C82" i="18"/>
  <c r="D82" i="18" s="1"/>
  <c r="C85" i="18"/>
  <c r="D85" i="18" s="1"/>
  <c r="C103" i="18"/>
  <c r="D103" i="18" s="1"/>
  <c r="C105" i="18"/>
  <c r="D105" i="18" s="1"/>
  <c r="C110" i="18"/>
  <c r="D110" i="18" s="1"/>
  <c r="C111" i="18"/>
  <c r="D111" i="18" s="1"/>
  <c r="C124" i="18"/>
  <c r="D124" i="18" s="1"/>
  <c r="C125" i="18"/>
  <c r="D125" i="18" s="1"/>
  <c r="C127" i="18"/>
  <c r="D127" i="18" s="1"/>
  <c r="C128" i="18"/>
  <c r="D128" i="18" s="1"/>
  <c r="C133" i="18"/>
  <c r="D133" i="18" s="1"/>
  <c r="C140" i="18"/>
  <c r="D140" i="18" s="1"/>
  <c r="C141" i="18"/>
  <c r="D141" i="18" s="1"/>
  <c r="C151" i="18"/>
  <c r="D151" i="18" s="1"/>
  <c r="C152" i="18"/>
  <c r="D152" i="18" s="1"/>
  <c r="C153" i="18"/>
  <c r="D153" i="18" s="1"/>
  <c r="C157" i="18"/>
  <c r="D157" i="18" s="1"/>
  <c r="C158" i="18"/>
  <c r="D158" i="18" s="1"/>
  <c r="C159" i="18"/>
  <c r="D159" i="18" s="1"/>
  <c r="C165" i="18"/>
  <c r="D165" i="18" s="1"/>
  <c r="C166" i="18"/>
  <c r="D166" i="18" s="1"/>
  <c r="C167" i="18"/>
  <c r="D167" i="18" s="1"/>
  <c r="C169" i="18"/>
  <c r="D169" i="18" s="1"/>
  <c r="C4" i="18"/>
  <c r="D4" i="18" s="1"/>
  <c r="E4" i="1"/>
  <c r="F4" i="1" s="1"/>
  <c r="H143" i="9"/>
  <c r="I143" i="9" s="1"/>
  <c r="H122" i="9"/>
  <c r="G103" i="9"/>
  <c r="H95" i="9"/>
  <c r="H83" i="9"/>
  <c r="H71" i="9"/>
  <c r="H63" i="9"/>
  <c r="I63" i="9" s="1"/>
  <c r="H42" i="9"/>
  <c r="I42" i="9" s="1"/>
  <c r="H34" i="9"/>
  <c r="H18" i="9"/>
  <c r="I18" i="9" s="1"/>
  <c r="E177" i="16"/>
  <c r="F177" i="16" s="1"/>
  <c r="G177" i="16" s="1"/>
  <c r="E176" i="16"/>
  <c r="F176" i="16" s="1"/>
  <c r="G176" i="16" s="1"/>
  <c r="E170" i="16"/>
  <c r="F170" i="16" s="1"/>
  <c r="G170" i="16" s="1"/>
  <c r="E163" i="16"/>
  <c r="F163" i="16" s="1"/>
  <c r="G163" i="16" s="1"/>
  <c r="E159" i="16"/>
  <c r="F159" i="16" s="1"/>
  <c r="G159" i="16" s="1"/>
  <c r="E157" i="16"/>
  <c r="F157" i="16" s="1"/>
  <c r="G157" i="16" s="1"/>
  <c r="E152" i="16"/>
  <c r="F152" i="16" s="1"/>
  <c r="G152" i="16" s="1"/>
  <c r="E145" i="16"/>
  <c r="F145" i="16" s="1"/>
  <c r="E133" i="16"/>
  <c r="F133" i="16" s="1"/>
  <c r="E121" i="16"/>
  <c r="F121" i="16" s="1"/>
  <c r="G121" i="16" s="1"/>
  <c r="E118" i="16"/>
  <c r="F118" i="16" s="1"/>
  <c r="G118" i="16" s="1"/>
  <c r="E115" i="16"/>
  <c r="F115" i="16" s="1"/>
  <c r="E110" i="16"/>
  <c r="F110" i="16" s="1"/>
  <c r="G110" i="16" s="1"/>
  <c r="E109" i="16"/>
  <c r="F109" i="16" s="1"/>
  <c r="E107" i="16"/>
  <c r="F107" i="16" s="1"/>
  <c r="E7" i="16"/>
  <c r="F7" i="16" s="1"/>
  <c r="G7" i="16" s="1"/>
  <c r="E5" i="16"/>
  <c r="F5" i="16" s="1"/>
  <c r="J181" i="2"/>
  <c r="J180" i="2"/>
  <c r="J177" i="2"/>
  <c r="J175" i="2"/>
  <c r="J174" i="2"/>
  <c r="J173" i="2"/>
  <c r="J172" i="2"/>
  <c r="J167" i="2"/>
  <c r="J166" i="2"/>
  <c r="J165" i="2"/>
  <c r="J164" i="2"/>
  <c r="J159" i="2"/>
  <c r="J158" i="2"/>
  <c r="J157" i="2"/>
  <c r="J156" i="2"/>
  <c r="J154" i="2"/>
  <c r="J151" i="2"/>
  <c r="J150" i="2"/>
  <c r="J149" i="2"/>
  <c r="J145" i="2"/>
  <c r="J144" i="2"/>
  <c r="J143" i="2"/>
  <c r="J142" i="2"/>
  <c r="J141" i="2"/>
  <c r="J137" i="2"/>
  <c r="J136" i="2"/>
  <c r="J135" i="2"/>
  <c r="J134" i="2"/>
  <c r="J133" i="2"/>
  <c r="J128" i="2"/>
  <c r="J127" i="2"/>
  <c r="J126" i="2"/>
  <c r="J125" i="2"/>
  <c r="J122" i="2"/>
  <c r="J120" i="2"/>
  <c r="J119" i="2"/>
  <c r="J118" i="2"/>
  <c r="J116" i="2"/>
  <c r="J114" i="2"/>
  <c r="J112" i="2"/>
  <c r="J111" i="2"/>
  <c r="J110" i="2"/>
  <c r="J109" i="2"/>
  <c r="J106" i="2"/>
  <c r="J104" i="2"/>
  <c r="J102" i="2"/>
  <c r="J101" i="2"/>
  <c r="J98" i="2"/>
  <c r="J96" i="2"/>
  <c r="J95" i="2"/>
  <c r="J93" i="2"/>
  <c r="J90" i="2"/>
  <c r="J88" i="2"/>
  <c r="J87" i="2"/>
  <c r="J86" i="2"/>
  <c r="J85" i="2"/>
  <c r="J82" i="2"/>
  <c r="J79" i="2"/>
  <c r="J78" i="2"/>
  <c r="J77" i="2"/>
  <c r="J73" i="2"/>
  <c r="J72" i="2"/>
  <c r="J71" i="2"/>
  <c r="J70" i="2"/>
  <c r="J69" i="2"/>
  <c r="J68" i="2"/>
  <c r="J67" i="2"/>
  <c r="J65" i="2"/>
  <c r="J64" i="2"/>
  <c r="J63" i="2"/>
  <c r="J62" i="2"/>
  <c r="J61" i="2"/>
  <c r="J57" i="2"/>
  <c r="J56" i="2"/>
  <c r="J55" i="2"/>
  <c r="J54" i="2"/>
  <c r="J53" i="2"/>
  <c r="J49" i="2"/>
  <c r="J48" i="2"/>
  <c r="J47" i="2"/>
  <c r="J46" i="2"/>
  <c r="J45" i="2"/>
  <c r="J42" i="2"/>
  <c r="J41" i="2"/>
  <c r="J40" i="2"/>
  <c r="J39" i="2"/>
  <c r="J38" i="2"/>
  <c r="J37" i="2"/>
  <c r="J35" i="2"/>
  <c r="J34" i="2"/>
  <c r="J33" i="2"/>
  <c r="J32" i="2"/>
  <c r="J31" i="2"/>
  <c r="J30" i="2"/>
  <c r="J29" i="2"/>
  <c r="J27" i="2"/>
  <c r="J26" i="2"/>
  <c r="J25" i="2"/>
  <c r="J24" i="2"/>
  <c r="J23" i="2"/>
  <c r="J22" i="2"/>
  <c r="J21" i="2"/>
  <c r="J19" i="2"/>
  <c r="J18" i="2"/>
  <c r="J17" i="2"/>
  <c r="J16" i="2"/>
  <c r="J15" i="2"/>
  <c r="J13" i="2"/>
  <c r="J12" i="2"/>
  <c r="J11" i="2"/>
  <c r="J10" i="2"/>
  <c r="J9" i="2"/>
  <c r="J8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G175" i="2"/>
  <c r="G174" i="2"/>
  <c r="G169" i="2"/>
  <c r="G167" i="2"/>
  <c r="G166" i="2"/>
  <c r="G161" i="2"/>
  <c r="G157" i="2"/>
  <c r="G152" i="2"/>
  <c r="G151" i="2"/>
  <c r="G150" i="2"/>
  <c r="G145" i="2"/>
  <c r="G142" i="2"/>
  <c r="G136" i="2"/>
  <c r="G133" i="2"/>
  <c r="G132" i="2"/>
  <c r="G128" i="2"/>
  <c r="G126" i="2"/>
  <c r="G125" i="2"/>
  <c r="G123" i="2"/>
  <c r="G119" i="2"/>
  <c r="G118" i="2"/>
  <c r="G116" i="2"/>
  <c r="G112" i="2"/>
  <c r="G111" i="2"/>
  <c r="G105" i="2"/>
  <c r="G98" i="2"/>
  <c r="G95" i="2"/>
  <c r="G94" i="2"/>
  <c r="G90" i="2"/>
  <c r="G86" i="2"/>
  <c r="G85" i="2"/>
  <c r="G83" i="2"/>
  <c r="G81" i="2"/>
  <c r="G79" i="2"/>
  <c r="G78" i="2"/>
  <c r="G76" i="2"/>
  <c r="G73" i="2"/>
  <c r="G72" i="2"/>
  <c r="G69" i="2"/>
  <c r="G67" i="2"/>
  <c r="G64" i="2"/>
  <c r="G63" i="2"/>
  <c r="G62" i="2"/>
  <c r="G57" i="2"/>
  <c r="G56" i="2"/>
  <c r="G55" i="2"/>
  <c r="G53" i="2"/>
  <c r="G50" i="2"/>
  <c r="G45" i="2"/>
  <c r="G44" i="2"/>
  <c r="G39" i="2"/>
  <c r="G38" i="2"/>
  <c r="G37" i="2"/>
  <c r="G36" i="2"/>
  <c r="G34" i="2"/>
  <c r="G32" i="2"/>
  <c r="G31" i="2"/>
  <c r="G25" i="2"/>
  <c r="G22" i="2"/>
  <c r="G19" i="2"/>
  <c r="G18" i="2"/>
  <c r="G15" i="2"/>
  <c r="G13" i="2"/>
  <c r="G58" i="2"/>
  <c r="G87" i="2"/>
  <c r="G89" i="2"/>
  <c r="G124" i="2"/>
  <c r="G127" i="2"/>
  <c r="G168" i="2"/>
  <c r="G120" i="2"/>
  <c r="G103" i="2"/>
  <c r="G71" i="2"/>
  <c r="G40" i="2"/>
  <c r="G23" i="2"/>
  <c r="G16" i="2"/>
  <c r="C113" i="2"/>
  <c r="C16" i="2"/>
  <c r="C17" i="2"/>
  <c r="C23" i="2"/>
  <c r="J4" i="18"/>
  <c r="J5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J102" i="18"/>
  <c r="J103" i="18"/>
  <c r="J104" i="18"/>
  <c r="J105" i="18"/>
  <c r="J106" i="18"/>
  <c r="J107" i="18"/>
  <c r="J108" i="18"/>
  <c r="J109" i="18"/>
  <c r="J110" i="18"/>
  <c r="J111" i="18"/>
  <c r="J112" i="18"/>
  <c r="J113" i="18"/>
  <c r="J114" i="18"/>
  <c r="J115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J128" i="18"/>
  <c r="J129" i="18"/>
  <c r="J130" i="18"/>
  <c r="J131" i="18"/>
  <c r="J132" i="18"/>
  <c r="J133" i="18"/>
  <c r="J134" i="18"/>
  <c r="J135" i="18"/>
  <c r="J136" i="18"/>
  <c r="J137" i="18"/>
  <c r="J138" i="18"/>
  <c r="J139" i="18"/>
  <c r="J140" i="18"/>
  <c r="J141" i="18"/>
  <c r="J142" i="18"/>
  <c r="J143" i="18"/>
  <c r="J144" i="18"/>
  <c r="J145" i="18"/>
  <c r="J146" i="18"/>
  <c r="J147" i="18"/>
  <c r="J148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J174" i="18"/>
  <c r="J175" i="18"/>
  <c r="J176" i="18"/>
  <c r="J177" i="18"/>
  <c r="L4" i="1"/>
  <c r="E5" i="1"/>
  <c r="F5" i="1" s="1"/>
  <c r="L5" i="1"/>
  <c r="E6" i="1"/>
  <c r="F6" i="1" s="1"/>
  <c r="L6" i="1"/>
  <c r="L7" i="1"/>
  <c r="E8" i="1"/>
  <c r="F8" i="1" s="1"/>
  <c r="L8" i="1"/>
  <c r="E9" i="1"/>
  <c r="F9" i="1" s="1"/>
  <c r="L9" i="1"/>
  <c r="E10" i="1"/>
  <c r="F10" i="1" s="1"/>
  <c r="L10" i="1"/>
  <c r="E11" i="1"/>
  <c r="F11" i="1" s="1"/>
  <c r="L11" i="1"/>
  <c r="E12" i="1"/>
  <c r="F12" i="1" s="1"/>
  <c r="L12" i="1"/>
  <c r="E13" i="1"/>
  <c r="L13" i="1"/>
  <c r="E14" i="1"/>
  <c r="F14" i="1" s="1"/>
  <c r="L14" i="1"/>
  <c r="E15" i="1"/>
  <c r="F15" i="1" s="1"/>
  <c r="L15" i="1"/>
  <c r="E16" i="1"/>
  <c r="F16" i="1" s="1"/>
  <c r="L16" i="1"/>
  <c r="E17" i="1"/>
  <c r="F17" i="1" s="1"/>
  <c r="L17" i="1"/>
  <c r="E18" i="1"/>
  <c r="F18" i="1" s="1"/>
  <c r="L18" i="1"/>
  <c r="E19" i="1"/>
  <c r="F19" i="1" s="1"/>
  <c r="L19" i="1"/>
  <c r="E20" i="1"/>
  <c r="F20" i="1" s="1"/>
  <c r="L20" i="1"/>
  <c r="E21" i="1"/>
  <c r="F21" i="1" s="1"/>
  <c r="L21" i="1"/>
  <c r="E22" i="1"/>
  <c r="F22" i="1" s="1"/>
  <c r="L22" i="1"/>
  <c r="E23" i="1"/>
  <c r="F23" i="1" s="1"/>
  <c r="L23" i="1"/>
  <c r="E24" i="1"/>
  <c r="F24" i="1" s="1"/>
  <c r="L24" i="1"/>
  <c r="E25" i="1"/>
  <c r="F25" i="1" s="1"/>
  <c r="L25" i="1"/>
  <c r="E26" i="1"/>
  <c r="F26" i="1" s="1"/>
  <c r="L26" i="1"/>
  <c r="E27" i="1"/>
  <c r="F27" i="1" s="1"/>
  <c r="L27" i="1"/>
  <c r="E28" i="1"/>
  <c r="F28" i="1" s="1"/>
  <c r="L28" i="1"/>
  <c r="E29" i="1"/>
  <c r="F29" i="1" s="1"/>
  <c r="L29" i="1"/>
  <c r="E30" i="1"/>
  <c r="F30" i="1" s="1"/>
  <c r="L30" i="1"/>
  <c r="E31" i="1"/>
  <c r="L31" i="1"/>
  <c r="E32" i="1"/>
  <c r="F32" i="1" s="1"/>
  <c r="L32" i="1"/>
  <c r="E33" i="1"/>
  <c r="F33" i="1" s="1"/>
  <c r="L33" i="1"/>
  <c r="E34" i="1"/>
  <c r="F34" i="1" s="1"/>
  <c r="L34" i="1"/>
  <c r="E35" i="1"/>
  <c r="F35" i="1" s="1"/>
  <c r="L35" i="1"/>
  <c r="E36" i="1"/>
  <c r="L36" i="1"/>
  <c r="E37" i="1"/>
  <c r="F37" i="1" s="1"/>
  <c r="L37" i="1"/>
  <c r="E38" i="1"/>
  <c r="F38" i="1" s="1"/>
  <c r="L38" i="1"/>
  <c r="E39" i="1"/>
  <c r="F39" i="1" s="1"/>
  <c r="L39" i="1"/>
  <c r="E40" i="1"/>
  <c r="F40" i="1" s="1"/>
  <c r="L40" i="1"/>
  <c r="E41" i="1"/>
  <c r="F41" i="1" s="1"/>
  <c r="L41" i="1"/>
  <c r="E42" i="1"/>
  <c r="L42" i="1"/>
  <c r="E43" i="1"/>
  <c r="F43" i="1" s="1"/>
  <c r="L43" i="1"/>
  <c r="E44" i="1"/>
  <c r="L44" i="1"/>
  <c r="E45" i="1"/>
  <c r="F45" i="1" s="1"/>
  <c r="L45" i="1"/>
  <c r="E46" i="1"/>
  <c r="F46" i="1" s="1"/>
  <c r="L46" i="1"/>
  <c r="E47" i="1"/>
  <c r="F47" i="1" s="1"/>
  <c r="L47" i="1"/>
  <c r="E48" i="1"/>
  <c r="F48" i="1" s="1"/>
  <c r="L48" i="1"/>
  <c r="E49" i="1"/>
  <c r="F49" i="1" s="1"/>
  <c r="L49" i="1"/>
  <c r="E50" i="1"/>
  <c r="F50" i="1" s="1"/>
  <c r="L50" i="1"/>
  <c r="E51" i="1"/>
  <c r="F51" i="1" s="1"/>
  <c r="L51" i="1"/>
  <c r="E52" i="1"/>
  <c r="F52" i="1" s="1"/>
  <c r="L52" i="1"/>
  <c r="E53" i="1"/>
  <c r="F53" i="1" s="1"/>
  <c r="L53" i="1"/>
  <c r="E54" i="1"/>
  <c r="L54" i="1"/>
  <c r="E55" i="1"/>
  <c r="F55" i="1" s="1"/>
  <c r="L55" i="1"/>
  <c r="E56" i="1"/>
  <c r="F56" i="1" s="1"/>
  <c r="L56" i="1"/>
  <c r="E57" i="1"/>
  <c r="F57" i="1" s="1"/>
  <c r="L57" i="1"/>
  <c r="E58" i="1"/>
  <c r="F58" i="1" s="1"/>
  <c r="L58" i="1"/>
  <c r="E59" i="1"/>
  <c r="F59" i="1" s="1"/>
  <c r="L59" i="1"/>
  <c r="E60" i="1"/>
  <c r="F60" i="1" s="1"/>
  <c r="L60" i="1"/>
  <c r="E61" i="1"/>
  <c r="L61" i="1"/>
  <c r="E62" i="1"/>
  <c r="F62" i="1" s="1"/>
  <c r="L62" i="1"/>
  <c r="E63" i="1"/>
  <c r="F63" i="1" s="1"/>
  <c r="L63" i="1"/>
  <c r="E64" i="1"/>
  <c r="L64" i="1"/>
  <c r="E65" i="1"/>
  <c r="F65" i="1" s="1"/>
  <c r="L65" i="1"/>
  <c r="E66" i="1"/>
  <c r="F66" i="1" s="1"/>
  <c r="L66" i="1"/>
  <c r="E67" i="1"/>
  <c r="F67" i="1" s="1"/>
  <c r="L67" i="1"/>
  <c r="E68" i="1"/>
  <c r="F68" i="1" s="1"/>
  <c r="L68" i="1"/>
  <c r="E69" i="1"/>
  <c r="F69" i="1" s="1"/>
  <c r="L69" i="1"/>
  <c r="E70" i="1"/>
  <c r="F70" i="1" s="1"/>
  <c r="L70" i="1"/>
  <c r="E71" i="1"/>
  <c r="F71" i="1" s="1"/>
  <c r="L71" i="1"/>
  <c r="E72" i="1"/>
  <c r="L72" i="1"/>
  <c r="E73" i="1"/>
  <c r="F73" i="1" s="1"/>
  <c r="L73" i="1"/>
  <c r="E74" i="1"/>
  <c r="F74" i="1" s="1"/>
  <c r="L74" i="1"/>
  <c r="E75" i="1"/>
  <c r="F75" i="1" s="1"/>
  <c r="L75" i="1"/>
  <c r="E76" i="1"/>
  <c r="F76" i="1" s="1"/>
  <c r="L76" i="1"/>
  <c r="E77" i="1"/>
  <c r="F77" i="1" s="1"/>
  <c r="L77" i="1"/>
  <c r="E78" i="1"/>
  <c r="F78" i="1" s="1"/>
  <c r="L78" i="1"/>
  <c r="E79" i="1"/>
  <c r="F79" i="1" s="1"/>
  <c r="L79" i="1"/>
  <c r="E80" i="1"/>
  <c r="F80" i="1" s="1"/>
  <c r="L80" i="1"/>
  <c r="E81" i="1"/>
  <c r="L81" i="1"/>
  <c r="E82" i="1"/>
  <c r="F82" i="1" s="1"/>
  <c r="L82" i="1"/>
  <c r="E83" i="1"/>
  <c r="F83" i="1" s="1"/>
  <c r="L83" i="1"/>
  <c r="E84" i="1"/>
  <c r="F84" i="1" s="1"/>
  <c r="L84" i="1"/>
  <c r="E85" i="1"/>
  <c r="F85" i="1" s="1"/>
  <c r="L85" i="1"/>
  <c r="E86" i="1"/>
  <c r="F86" i="1" s="1"/>
  <c r="L86" i="1"/>
  <c r="E87" i="1"/>
  <c r="F87" i="1" s="1"/>
  <c r="L87" i="1"/>
  <c r="E88" i="1"/>
  <c r="F88" i="1" s="1"/>
  <c r="L88" i="1"/>
  <c r="E89" i="1"/>
  <c r="F89" i="1" s="1"/>
  <c r="L89" i="1"/>
  <c r="E90" i="1"/>
  <c r="F90" i="1" s="1"/>
  <c r="L90" i="1"/>
  <c r="E91" i="1"/>
  <c r="F91" i="1" s="1"/>
  <c r="L91" i="1"/>
  <c r="E92" i="1"/>
  <c r="F92" i="1" s="1"/>
  <c r="L92" i="1"/>
  <c r="E93" i="1"/>
  <c r="F93" i="1" s="1"/>
  <c r="L93" i="1"/>
  <c r="E94" i="1"/>
  <c r="F94" i="1" s="1"/>
  <c r="L94" i="1"/>
  <c r="E95" i="1"/>
  <c r="L95" i="1"/>
  <c r="E96" i="1"/>
  <c r="F96" i="1" s="1"/>
  <c r="L96" i="1"/>
  <c r="E97" i="1"/>
  <c r="F97" i="1" s="1"/>
  <c r="L97" i="1"/>
  <c r="E98" i="1"/>
  <c r="F98" i="1" s="1"/>
  <c r="L98" i="1"/>
  <c r="E99" i="1"/>
  <c r="F99" i="1" s="1"/>
  <c r="L99" i="1"/>
  <c r="E100" i="1"/>
  <c r="L100" i="1"/>
  <c r="E101" i="1"/>
  <c r="F101" i="1" s="1"/>
  <c r="L101" i="1"/>
  <c r="E102" i="1"/>
  <c r="F102" i="1" s="1"/>
  <c r="L102" i="1"/>
  <c r="E103" i="1"/>
  <c r="F103" i="1" s="1"/>
  <c r="L103" i="1"/>
  <c r="E104" i="1"/>
  <c r="F104" i="1" s="1"/>
  <c r="L104" i="1"/>
  <c r="E105" i="1"/>
  <c r="F105" i="1" s="1"/>
  <c r="L105" i="1"/>
  <c r="E106" i="1"/>
  <c r="F106" i="1" s="1"/>
  <c r="L106" i="1"/>
  <c r="E107" i="1"/>
  <c r="F107" i="1" s="1"/>
  <c r="L107" i="1"/>
  <c r="E108" i="1"/>
  <c r="F108" i="1" s="1"/>
  <c r="L108" i="1"/>
  <c r="E109" i="1"/>
  <c r="F109" i="1" s="1"/>
  <c r="L109" i="1"/>
  <c r="E110" i="1"/>
  <c r="F110" i="1" s="1"/>
  <c r="L110" i="1"/>
  <c r="E111" i="1"/>
  <c r="F111" i="1" s="1"/>
  <c r="L111" i="1"/>
  <c r="E112" i="1"/>
  <c r="F112" i="1" s="1"/>
  <c r="L112" i="1"/>
  <c r="E113" i="1"/>
  <c r="F113" i="1" s="1"/>
  <c r="L113" i="1"/>
  <c r="E114" i="1"/>
  <c r="F114" i="1" s="1"/>
  <c r="L114" i="1"/>
  <c r="E115" i="1"/>
  <c r="F115" i="1" s="1"/>
  <c r="L115" i="1"/>
  <c r="E116" i="1"/>
  <c r="F116" i="1" s="1"/>
  <c r="L116" i="1"/>
  <c r="E117" i="1"/>
  <c r="L117" i="1"/>
  <c r="E118" i="1"/>
  <c r="F118" i="1" s="1"/>
  <c r="L118" i="1"/>
  <c r="E119" i="1"/>
  <c r="F119" i="1" s="1"/>
  <c r="L119" i="1"/>
  <c r="E120" i="1"/>
  <c r="F120" i="1" s="1"/>
  <c r="L120" i="1"/>
  <c r="E121" i="1"/>
  <c r="F121" i="1" s="1"/>
  <c r="L121" i="1"/>
  <c r="E122" i="1"/>
  <c r="F122" i="1" s="1"/>
  <c r="L122" i="1"/>
  <c r="E123" i="1"/>
  <c r="F123" i="1" s="1"/>
  <c r="L123" i="1"/>
  <c r="E124" i="1"/>
  <c r="F124" i="1" s="1"/>
  <c r="L124" i="1"/>
  <c r="E125" i="1"/>
  <c r="F125" i="1" s="1"/>
  <c r="L125" i="1"/>
  <c r="E126" i="1"/>
  <c r="F126" i="1" s="1"/>
  <c r="L126" i="1"/>
  <c r="E127" i="1"/>
  <c r="F127" i="1" s="1"/>
  <c r="L127" i="1"/>
  <c r="E128" i="1"/>
  <c r="F128" i="1" s="1"/>
  <c r="L128" i="1"/>
  <c r="E129" i="1"/>
  <c r="F129" i="1" s="1"/>
  <c r="L129" i="1"/>
  <c r="E130" i="1"/>
  <c r="F130" i="1" s="1"/>
  <c r="L130" i="1"/>
  <c r="E131" i="1"/>
  <c r="F131" i="1" s="1"/>
  <c r="L131" i="1"/>
  <c r="E132" i="1"/>
  <c r="F132" i="1" s="1"/>
  <c r="L132" i="1"/>
  <c r="E133" i="1"/>
  <c r="F133" i="1" s="1"/>
  <c r="L133" i="1"/>
  <c r="E134" i="1"/>
  <c r="F134" i="1" s="1"/>
  <c r="L134" i="1"/>
  <c r="E135" i="1"/>
  <c r="F135" i="1" s="1"/>
  <c r="L135" i="1"/>
  <c r="E136" i="1"/>
  <c r="F136" i="1" s="1"/>
  <c r="L136" i="1"/>
  <c r="E137" i="1"/>
  <c r="F137" i="1" s="1"/>
  <c r="L137" i="1"/>
  <c r="E138" i="1"/>
  <c r="F138" i="1" s="1"/>
  <c r="L138" i="1"/>
  <c r="E139" i="1"/>
  <c r="L139" i="1"/>
  <c r="E140" i="1"/>
  <c r="F140" i="1" s="1"/>
  <c r="L140" i="1"/>
  <c r="E141" i="1"/>
  <c r="F141" i="1" s="1"/>
  <c r="L141" i="1"/>
  <c r="E142" i="1"/>
  <c r="F142" i="1" s="1"/>
  <c r="L142" i="1"/>
  <c r="E143" i="1"/>
  <c r="F143" i="1" s="1"/>
  <c r="L143" i="1"/>
  <c r="E144" i="1"/>
  <c r="F144" i="1" s="1"/>
  <c r="L144" i="1"/>
  <c r="E145" i="1"/>
  <c r="F145" i="1" s="1"/>
  <c r="L145" i="1"/>
  <c r="E146" i="1"/>
  <c r="F146" i="1" s="1"/>
  <c r="L146" i="1"/>
  <c r="E147" i="1"/>
  <c r="F147" i="1" s="1"/>
  <c r="AH151" i="2"/>
  <c r="L147" i="1"/>
  <c r="E148" i="1"/>
  <c r="F148" i="1" s="1"/>
  <c r="L148" i="1"/>
  <c r="E149" i="1"/>
  <c r="F149" i="1" s="1"/>
  <c r="L149" i="1"/>
  <c r="E150" i="1"/>
  <c r="F150" i="1" s="1"/>
  <c r="L150" i="1"/>
  <c r="E151" i="1"/>
  <c r="F151" i="1" s="1"/>
  <c r="L151" i="1"/>
  <c r="E152" i="1"/>
  <c r="F152" i="1" s="1"/>
  <c r="L152" i="1"/>
  <c r="E153" i="1"/>
  <c r="F153" i="1" s="1"/>
  <c r="L153" i="1"/>
  <c r="E154" i="1"/>
  <c r="L154" i="1"/>
  <c r="E155" i="1"/>
  <c r="F155" i="1" s="1"/>
  <c r="L155" i="1"/>
  <c r="E156" i="1"/>
  <c r="F156" i="1" s="1"/>
  <c r="L156" i="1"/>
  <c r="E157" i="1"/>
  <c r="F157" i="1" s="1"/>
  <c r="L157" i="1"/>
  <c r="E158" i="1"/>
  <c r="F158" i="1" s="1"/>
  <c r="L158" i="1"/>
  <c r="E159" i="1"/>
  <c r="F159" i="1" s="1"/>
  <c r="L159" i="1"/>
  <c r="E160" i="1"/>
  <c r="L160" i="1"/>
  <c r="E161" i="1"/>
  <c r="F161" i="1" s="1"/>
  <c r="L161" i="1"/>
  <c r="E162" i="1"/>
  <c r="F162" i="1" s="1"/>
  <c r="L162" i="1"/>
  <c r="E163" i="1"/>
  <c r="L163" i="1"/>
  <c r="E164" i="1"/>
  <c r="F164" i="1" s="1"/>
  <c r="L164" i="1"/>
  <c r="E165" i="1"/>
  <c r="F165" i="1" s="1"/>
  <c r="L165" i="1"/>
  <c r="E166" i="1"/>
  <c r="F166" i="1" s="1"/>
  <c r="L166" i="1"/>
  <c r="E167" i="1"/>
  <c r="L167" i="1"/>
  <c r="E168" i="1"/>
  <c r="F168" i="1" s="1"/>
  <c r="L168" i="1"/>
  <c r="E169" i="1"/>
  <c r="F169" i="1" s="1"/>
  <c r="L169" i="1"/>
  <c r="E170" i="1"/>
  <c r="L170" i="1"/>
  <c r="E171" i="1"/>
  <c r="F171" i="1" s="1"/>
  <c r="L171" i="1"/>
  <c r="E172" i="1"/>
  <c r="F172" i="1" s="1"/>
  <c r="L172" i="1"/>
  <c r="E173" i="1"/>
  <c r="L173" i="1"/>
  <c r="E174" i="1"/>
  <c r="F174" i="1" s="1"/>
  <c r="L174" i="1"/>
  <c r="E175" i="1"/>
  <c r="F175" i="1" s="1"/>
  <c r="L175" i="1"/>
  <c r="E176" i="1"/>
  <c r="F176" i="1" s="1"/>
  <c r="L176" i="1"/>
  <c r="E177" i="1"/>
  <c r="F177" i="1" s="1"/>
  <c r="L177" i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L4" i="19"/>
  <c r="L5" i="19"/>
  <c r="L6" i="19"/>
  <c r="L7" i="19"/>
  <c r="G12" i="2"/>
  <c r="L8" i="19"/>
  <c r="L9" i="19"/>
  <c r="G14" i="2"/>
  <c r="L10" i="19"/>
  <c r="L11" i="19"/>
  <c r="L12" i="19"/>
  <c r="G17" i="2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G30" i="2"/>
  <c r="L26" i="19"/>
  <c r="L27" i="19"/>
  <c r="L28" i="19"/>
  <c r="L29" i="19"/>
  <c r="L30" i="19"/>
  <c r="L31" i="19"/>
  <c r="L32" i="19"/>
  <c r="L33" i="19"/>
  <c r="L34" i="19"/>
  <c r="L35" i="19"/>
  <c r="L36" i="19"/>
  <c r="L37" i="19"/>
  <c r="G42" i="2"/>
  <c r="L38" i="19"/>
  <c r="L39" i="19"/>
  <c r="L40" i="19"/>
  <c r="L41" i="19"/>
  <c r="L42" i="19"/>
  <c r="L43" i="19"/>
  <c r="L44" i="19"/>
  <c r="G49" i="2"/>
  <c r="L45" i="19"/>
  <c r="L46" i="19"/>
  <c r="L47" i="19"/>
  <c r="L48" i="19"/>
  <c r="L49" i="19"/>
  <c r="L50" i="19"/>
  <c r="L51" i="19"/>
  <c r="L52" i="19"/>
  <c r="L53" i="19"/>
  <c r="L54" i="19"/>
  <c r="G59" i="2"/>
  <c r="L55" i="19"/>
  <c r="L56" i="19"/>
  <c r="G61" i="2"/>
  <c r="L57" i="19"/>
  <c r="L58" i="19"/>
  <c r="L59" i="19"/>
  <c r="L60" i="19"/>
  <c r="G65" i="2"/>
  <c r="L61" i="19"/>
  <c r="L62" i="19"/>
  <c r="L63" i="19"/>
  <c r="L64" i="19"/>
  <c r="L65" i="19"/>
  <c r="G70" i="2"/>
  <c r="L66" i="19"/>
  <c r="L67" i="19"/>
  <c r="L68" i="19"/>
  <c r="L69" i="19"/>
  <c r="L70" i="19"/>
  <c r="L71" i="19"/>
  <c r="L72" i="19"/>
  <c r="L73" i="19"/>
  <c r="L74" i="19"/>
  <c r="L75" i="19"/>
  <c r="L76" i="19"/>
  <c r="L77" i="19"/>
  <c r="L78" i="19"/>
  <c r="L79" i="19"/>
  <c r="G84" i="2"/>
  <c r="L80" i="19"/>
  <c r="L81" i="19"/>
  <c r="L82" i="19"/>
  <c r="L83" i="19"/>
  <c r="L84" i="19"/>
  <c r="L85" i="19"/>
  <c r="L86" i="19"/>
  <c r="L87" i="19"/>
  <c r="L88" i="19"/>
  <c r="L89" i="19"/>
  <c r="L90" i="19"/>
  <c r="L91" i="19"/>
  <c r="L92" i="19"/>
  <c r="L93" i="19"/>
  <c r="L94" i="19"/>
  <c r="G99" i="2"/>
  <c r="L95" i="19"/>
  <c r="G100" i="2"/>
  <c r="L96" i="19"/>
  <c r="L97" i="19"/>
  <c r="G102" i="2"/>
  <c r="L98" i="19"/>
  <c r="L99" i="19"/>
  <c r="L100" i="19"/>
  <c r="L101" i="19"/>
  <c r="L102" i="19"/>
  <c r="L103" i="19"/>
  <c r="G108" i="2"/>
  <c r="L104" i="19"/>
  <c r="L105" i="19"/>
  <c r="G110" i="2"/>
  <c r="L106" i="19"/>
  <c r="L107" i="19"/>
  <c r="L108" i="19"/>
  <c r="L109" i="19"/>
  <c r="L110" i="19"/>
  <c r="L111" i="19"/>
  <c r="L112" i="19"/>
  <c r="G117" i="2"/>
  <c r="L113" i="19"/>
  <c r="L114" i="19"/>
  <c r="L115" i="19"/>
  <c r="L116" i="19"/>
  <c r="L117" i="19"/>
  <c r="L118" i="19"/>
  <c r="L119" i="19"/>
  <c r="L120" i="19"/>
  <c r="L121" i="19"/>
  <c r="L122" i="19"/>
  <c r="L123" i="19"/>
  <c r="L124" i="19"/>
  <c r="L125" i="19"/>
  <c r="L126" i="19"/>
  <c r="G131" i="2"/>
  <c r="L127" i="19"/>
  <c r="L128" i="19"/>
  <c r="L129" i="19"/>
  <c r="L130" i="19"/>
  <c r="L131" i="19"/>
  <c r="L132" i="19"/>
  <c r="L133" i="19"/>
  <c r="L134" i="19"/>
  <c r="G139" i="2"/>
  <c r="L135" i="19"/>
  <c r="G140" i="2"/>
  <c r="L136" i="19"/>
  <c r="L137" i="19"/>
  <c r="L138" i="19"/>
  <c r="L139" i="19"/>
  <c r="G144" i="2"/>
  <c r="L140" i="19"/>
  <c r="L141" i="19"/>
  <c r="L142" i="19"/>
  <c r="L143" i="19"/>
  <c r="L144" i="19"/>
  <c r="L145" i="19"/>
  <c r="L146" i="19"/>
  <c r="L147" i="19"/>
  <c r="L148" i="19"/>
  <c r="L149" i="19"/>
  <c r="L150" i="19"/>
  <c r="G155" i="2"/>
  <c r="L151" i="19"/>
  <c r="G156" i="2"/>
  <c r="L152" i="19"/>
  <c r="L153" i="19"/>
  <c r="L154" i="19"/>
  <c r="L155" i="19"/>
  <c r="L156" i="19"/>
  <c r="L157" i="19"/>
  <c r="G162" i="2"/>
  <c r="L158" i="19"/>
  <c r="G163" i="2"/>
  <c r="L159" i="19"/>
  <c r="G164" i="2"/>
  <c r="L160" i="19"/>
  <c r="L161" i="19"/>
  <c r="L162" i="19"/>
  <c r="L163" i="19"/>
  <c r="L164" i="19"/>
  <c r="L165" i="19"/>
  <c r="G170" i="2"/>
  <c r="L166" i="19"/>
  <c r="L167" i="19"/>
  <c r="G172" i="2"/>
  <c r="L168" i="19"/>
  <c r="L169" i="19"/>
  <c r="L170" i="19"/>
  <c r="L171" i="19"/>
  <c r="L172" i="19"/>
  <c r="G177" i="2"/>
  <c r="L173" i="19"/>
  <c r="L174" i="19"/>
  <c r="G179" i="2"/>
  <c r="L175" i="19"/>
  <c r="G180" i="2"/>
  <c r="L176" i="19"/>
  <c r="L177" i="19"/>
  <c r="E4" i="4"/>
  <c r="F4" i="4" s="1"/>
  <c r="L4" i="4"/>
  <c r="E5" i="4"/>
  <c r="F5" i="4" s="1"/>
  <c r="L5" i="4"/>
  <c r="F6" i="4"/>
  <c r="E10" i="2" s="1"/>
  <c r="L6" i="4"/>
  <c r="F7" i="4"/>
  <c r="E11" i="2" s="1"/>
  <c r="L7" i="4"/>
  <c r="F8" i="4"/>
  <c r="E12" i="2" s="1"/>
  <c r="L8" i="4"/>
  <c r="F9" i="4"/>
  <c r="L9" i="4"/>
  <c r="F10" i="4"/>
  <c r="L10" i="4"/>
  <c r="F11" i="4"/>
  <c r="L11" i="4"/>
  <c r="F12" i="4"/>
  <c r="E16" i="2" s="1"/>
  <c r="L12" i="4"/>
  <c r="F13" i="4"/>
  <c r="L13" i="4"/>
  <c r="F14" i="4"/>
  <c r="L14" i="4"/>
  <c r="F15" i="4"/>
  <c r="L15" i="4"/>
  <c r="F16" i="4"/>
  <c r="L16" i="4"/>
  <c r="F17" i="4"/>
  <c r="L17" i="4"/>
  <c r="F18" i="4"/>
  <c r="L18" i="4"/>
  <c r="F19" i="4"/>
  <c r="E23" i="2" s="1"/>
  <c r="L19" i="4"/>
  <c r="F20" i="4"/>
  <c r="E24" i="2" s="1"/>
  <c r="L20" i="4"/>
  <c r="F21" i="4"/>
  <c r="L21" i="4"/>
  <c r="F22" i="4"/>
  <c r="E26" i="2" s="1"/>
  <c r="L22" i="4"/>
  <c r="F23" i="4"/>
  <c r="L23" i="4"/>
  <c r="F24" i="4"/>
  <c r="L24" i="4"/>
  <c r="F25" i="4"/>
  <c r="L25" i="4"/>
  <c r="F26" i="4"/>
  <c r="L26" i="4"/>
  <c r="F27" i="4"/>
  <c r="E31" i="2" s="1"/>
  <c r="L27" i="4"/>
  <c r="F28" i="4"/>
  <c r="L28" i="4"/>
  <c r="F29" i="4"/>
  <c r="L29" i="4"/>
  <c r="F30" i="4"/>
  <c r="E34" i="2" s="1"/>
  <c r="L30" i="4"/>
  <c r="F31" i="4"/>
  <c r="L31" i="4"/>
  <c r="F32" i="4"/>
  <c r="L32" i="4"/>
  <c r="F33" i="4"/>
  <c r="L33" i="4"/>
  <c r="F34" i="4"/>
  <c r="E38" i="2" s="1"/>
  <c r="L34" i="4"/>
  <c r="F35" i="4"/>
  <c r="E39" i="2" s="1"/>
  <c r="L35" i="4"/>
  <c r="F36" i="4"/>
  <c r="E40" i="2" s="1"/>
  <c r="L36" i="4"/>
  <c r="F37" i="4"/>
  <c r="L37" i="4"/>
  <c r="F38" i="4"/>
  <c r="L38" i="4"/>
  <c r="F39" i="4"/>
  <c r="E43" i="2" s="1"/>
  <c r="L39" i="4"/>
  <c r="F40" i="4"/>
  <c r="L40" i="4"/>
  <c r="F41" i="4"/>
  <c r="L41" i="4"/>
  <c r="F42" i="4"/>
  <c r="E46" i="2" s="1"/>
  <c r="L42" i="4"/>
  <c r="F43" i="4"/>
  <c r="E47" i="2" s="1"/>
  <c r="L43" i="4"/>
  <c r="F44" i="4"/>
  <c r="E48" i="2" s="1"/>
  <c r="L44" i="4"/>
  <c r="F45" i="4"/>
  <c r="E49" i="2" s="1"/>
  <c r="L45" i="4"/>
  <c r="F46" i="4"/>
  <c r="L46" i="4"/>
  <c r="F47" i="4"/>
  <c r="E51" i="2" s="1"/>
  <c r="L47" i="4"/>
  <c r="F48" i="4"/>
  <c r="E52" i="2" s="1"/>
  <c r="L48" i="4"/>
  <c r="F49" i="4"/>
  <c r="L49" i="4"/>
  <c r="F50" i="4"/>
  <c r="E53" i="2" s="1"/>
  <c r="L50" i="4"/>
  <c r="F51" i="4"/>
  <c r="E54" i="2" s="1"/>
  <c r="L51" i="4"/>
  <c r="F52" i="4"/>
  <c r="L52" i="4"/>
  <c r="F53" i="4"/>
  <c r="L53" i="4"/>
  <c r="F54" i="4"/>
  <c r="E58" i="2" s="1"/>
  <c r="L54" i="4"/>
  <c r="F55" i="4"/>
  <c r="L55" i="4"/>
  <c r="F56" i="4"/>
  <c r="E60" i="2" s="1"/>
  <c r="L56" i="4"/>
  <c r="F57" i="4"/>
  <c r="L57" i="4"/>
  <c r="F58" i="4"/>
  <c r="L58" i="4"/>
  <c r="F59" i="4"/>
  <c r="L59" i="4"/>
  <c r="F60" i="4"/>
  <c r="L60" i="4"/>
  <c r="F61" i="4"/>
  <c r="L61" i="4"/>
  <c r="F62" i="4"/>
  <c r="L62" i="4"/>
  <c r="F63" i="4"/>
  <c r="E67" i="2" s="1"/>
  <c r="L63" i="4"/>
  <c r="F64" i="4"/>
  <c r="E68" i="2" s="1"/>
  <c r="L64" i="4"/>
  <c r="F65" i="4"/>
  <c r="E69" i="2" s="1"/>
  <c r="L65" i="4"/>
  <c r="F66" i="4"/>
  <c r="L66" i="4"/>
  <c r="F67" i="4"/>
  <c r="L67" i="4"/>
  <c r="F68" i="4"/>
  <c r="E72" i="2" s="1"/>
  <c r="L68" i="4"/>
  <c r="F69" i="4"/>
  <c r="E73" i="2" s="1"/>
  <c r="L69" i="4"/>
  <c r="F70" i="4"/>
  <c r="E74" i="2" s="1"/>
  <c r="L70" i="4"/>
  <c r="F71" i="4"/>
  <c r="E75" i="2" s="1"/>
  <c r="L71" i="4"/>
  <c r="F72" i="4"/>
  <c r="E76" i="2" s="1"/>
  <c r="L72" i="4"/>
  <c r="F73" i="4"/>
  <c r="L73" i="4"/>
  <c r="F74" i="4"/>
  <c r="E78" i="2" s="1"/>
  <c r="L74" i="4"/>
  <c r="F75" i="4"/>
  <c r="L75" i="4"/>
  <c r="F76" i="4"/>
  <c r="E80" i="2" s="1"/>
  <c r="L76" i="4"/>
  <c r="F77" i="4"/>
  <c r="E81" i="2" s="1"/>
  <c r="L77" i="4"/>
  <c r="F78" i="4"/>
  <c r="E82" i="2" s="1"/>
  <c r="L78" i="4"/>
  <c r="F79" i="4"/>
  <c r="E83" i="2" s="1"/>
  <c r="L79" i="4"/>
  <c r="F80" i="4"/>
  <c r="L80" i="4"/>
  <c r="F81" i="4"/>
  <c r="L81" i="4"/>
  <c r="F82" i="4"/>
  <c r="E86" i="2" s="1"/>
  <c r="L82" i="4"/>
  <c r="F83" i="4"/>
  <c r="E87" i="2" s="1"/>
  <c r="L83" i="4"/>
  <c r="F84" i="4"/>
  <c r="E88" i="2" s="1"/>
  <c r="L84" i="4"/>
  <c r="F85" i="4"/>
  <c r="L85" i="4"/>
  <c r="F86" i="4"/>
  <c r="L86" i="4"/>
  <c r="F87" i="4"/>
  <c r="E91" i="2" s="1"/>
  <c r="L87" i="4"/>
  <c r="F88" i="4"/>
  <c r="L88" i="4"/>
  <c r="F89" i="4"/>
  <c r="L89" i="4"/>
  <c r="F90" i="4"/>
  <c r="L90" i="4"/>
  <c r="F91" i="4"/>
  <c r="L91" i="4"/>
  <c r="F92" i="4"/>
  <c r="L92" i="4"/>
  <c r="F93" i="4"/>
  <c r="E97" i="2" s="1"/>
  <c r="L93" i="4"/>
  <c r="F94" i="4"/>
  <c r="E98" i="2" s="1"/>
  <c r="L94" i="4"/>
  <c r="F95" i="4"/>
  <c r="E99" i="2" s="1"/>
  <c r="L95" i="4"/>
  <c r="F96" i="4"/>
  <c r="L96" i="4"/>
  <c r="F97" i="4"/>
  <c r="E101" i="2" s="1"/>
  <c r="L97" i="4"/>
  <c r="F98" i="4"/>
  <c r="L98" i="4"/>
  <c r="F99" i="4"/>
  <c r="L99" i="4"/>
  <c r="F100" i="4"/>
  <c r="E104" i="2" s="1"/>
  <c r="L100" i="4"/>
  <c r="F101" i="4"/>
  <c r="E105" i="2" s="1"/>
  <c r="L101" i="4"/>
  <c r="F102" i="4"/>
  <c r="L102" i="4"/>
  <c r="F103" i="4"/>
  <c r="L103" i="4"/>
  <c r="F104" i="4"/>
  <c r="E108" i="2" s="1"/>
  <c r="L104" i="4"/>
  <c r="F105" i="4"/>
  <c r="E109" i="2" s="1"/>
  <c r="L105" i="4"/>
  <c r="F106" i="4"/>
  <c r="L106" i="4"/>
  <c r="F107" i="4"/>
  <c r="E111" i="2" s="1"/>
  <c r="L107" i="4"/>
  <c r="F108" i="4"/>
  <c r="E112" i="2" s="1"/>
  <c r="L108" i="4"/>
  <c r="F109" i="4"/>
  <c r="L109" i="4"/>
  <c r="F110" i="4"/>
  <c r="E114" i="2" s="1"/>
  <c r="L110" i="4"/>
  <c r="F111" i="4"/>
  <c r="E115" i="2" s="1"/>
  <c r="L111" i="4"/>
  <c r="F112" i="4"/>
  <c r="E116" i="2" s="1"/>
  <c r="L112" i="4"/>
  <c r="F113" i="4"/>
  <c r="L113" i="4"/>
  <c r="F114" i="4"/>
  <c r="L114" i="4"/>
  <c r="F115" i="4"/>
  <c r="L115" i="4"/>
  <c r="F116" i="4"/>
  <c r="E120" i="2" s="1"/>
  <c r="L116" i="4"/>
  <c r="F117" i="4"/>
  <c r="L117" i="4"/>
  <c r="F118" i="4"/>
  <c r="L118" i="4"/>
  <c r="F119" i="4"/>
  <c r="E123" i="2" s="1"/>
  <c r="L119" i="4"/>
  <c r="F120" i="4"/>
  <c r="L120" i="4"/>
  <c r="F121" i="4"/>
  <c r="L121" i="4"/>
  <c r="F122" i="4"/>
  <c r="L122" i="4"/>
  <c r="F123" i="4"/>
  <c r="L123" i="4"/>
  <c r="F124" i="4"/>
  <c r="L124" i="4"/>
  <c r="F125" i="4"/>
  <c r="L125" i="4"/>
  <c r="F126" i="4"/>
  <c r="E130" i="2" s="1"/>
  <c r="L126" i="4"/>
  <c r="F127" i="4"/>
  <c r="E131" i="2" s="1"/>
  <c r="L127" i="4"/>
  <c r="F128" i="4"/>
  <c r="L128" i="4"/>
  <c r="F129" i="4"/>
  <c r="L129" i="4"/>
  <c r="F130" i="4"/>
  <c r="L130" i="4"/>
  <c r="F131" i="4"/>
  <c r="L131" i="4"/>
  <c r="F132" i="4"/>
  <c r="E136" i="2" s="1"/>
  <c r="L132" i="4"/>
  <c r="F133" i="4"/>
  <c r="L133" i="4"/>
  <c r="F134" i="4"/>
  <c r="E138" i="2" s="1"/>
  <c r="L134" i="4"/>
  <c r="F135" i="4"/>
  <c r="L135" i="4"/>
  <c r="F136" i="4"/>
  <c r="L136" i="4"/>
  <c r="F137" i="4"/>
  <c r="L137" i="4"/>
  <c r="F138" i="4"/>
  <c r="L138" i="4"/>
  <c r="F139" i="4"/>
  <c r="E143" i="2" s="1"/>
  <c r="L139" i="4"/>
  <c r="F140" i="4"/>
  <c r="E144" i="2" s="1"/>
  <c r="L140" i="4"/>
  <c r="F141" i="4"/>
  <c r="L141" i="4"/>
  <c r="F142" i="4"/>
  <c r="L142" i="4"/>
  <c r="F143" i="4"/>
  <c r="E147" i="2" s="1"/>
  <c r="L143" i="4"/>
  <c r="F144" i="4"/>
  <c r="L144" i="4"/>
  <c r="F145" i="4"/>
  <c r="E149" i="2" s="1"/>
  <c r="L145" i="4"/>
  <c r="F146" i="4"/>
  <c r="E150" i="2" s="1"/>
  <c r="L146" i="4"/>
  <c r="F147" i="4"/>
  <c r="E151" i="2" s="1"/>
  <c r="L147" i="4"/>
  <c r="F148" i="4"/>
  <c r="E152" i="2" s="1"/>
  <c r="L148" i="4"/>
  <c r="F149" i="4"/>
  <c r="L149" i="4"/>
  <c r="F150" i="4"/>
  <c r="E154" i="2" s="1"/>
  <c r="L150" i="4"/>
  <c r="F151" i="4"/>
  <c r="E155" i="2" s="1"/>
  <c r="L151" i="4"/>
  <c r="F152" i="4"/>
  <c r="L152" i="4"/>
  <c r="F153" i="4"/>
  <c r="L153" i="4"/>
  <c r="F154" i="4"/>
  <c r="E158" i="2" s="1"/>
  <c r="L154" i="4"/>
  <c r="F155" i="4"/>
  <c r="L155" i="4"/>
  <c r="F156" i="4"/>
  <c r="L156" i="4"/>
  <c r="F157" i="4"/>
  <c r="E161" i="2" s="1"/>
  <c r="L157" i="4"/>
  <c r="F158" i="4"/>
  <c r="E162" i="2" s="1"/>
  <c r="L158" i="4"/>
  <c r="F159" i="4"/>
  <c r="L159" i="4"/>
  <c r="F160" i="4"/>
  <c r="L160" i="4"/>
  <c r="F161" i="4"/>
  <c r="E165" i="2" s="1"/>
  <c r="L161" i="4"/>
  <c r="F162" i="4"/>
  <c r="L162" i="4"/>
  <c r="F163" i="4"/>
  <c r="L163" i="4"/>
  <c r="F164" i="4"/>
  <c r="L164" i="4"/>
  <c r="F165" i="4"/>
  <c r="E169" i="2" s="1"/>
  <c r="L165" i="4"/>
  <c r="F166" i="4"/>
  <c r="L166" i="4"/>
  <c r="F167" i="4"/>
  <c r="E171" i="2" s="1"/>
  <c r="L167" i="4"/>
  <c r="F168" i="4"/>
  <c r="L168" i="4"/>
  <c r="F169" i="4"/>
  <c r="L169" i="4"/>
  <c r="F170" i="4"/>
  <c r="L170" i="4"/>
  <c r="F171" i="4"/>
  <c r="L171" i="4"/>
  <c r="F172" i="4"/>
  <c r="E176" i="2" s="1"/>
  <c r="L172" i="4"/>
  <c r="F173" i="4"/>
  <c r="E177" i="2" s="1"/>
  <c r="L173" i="4"/>
  <c r="F174" i="4"/>
  <c r="E178" i="2" s="1"/>
  <c r="L174" i="4"/>
  <c r="F175" i="4"/>
  <c r="L175" i="4"/>
  <c r="F176" i="4"/>
  <c r="E180" i="2" s="1"/>
  <c r="L176" i="4"/>
  <c r="F177" i="4"/>
  <c r="E181" i="2" s="1"/>
  <c r="L177" i="4"/>
  <c r="E4" i="3"/>
  <c r="C8" i="2" s="1"/>
  <c r="K4" i="3"/>
  <c r="E5" i="3"/>
  <c r="C9" i="2" s="1"/>
  <c r="K5" i="3"/>
  <c r="C10" i="2"/>
  <c r="K6" i="3"/>
  <c r="C11" i="2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C24" i="2"/>
  <c r="K20" i="3"/>
  <c r="K21" i="3"/>
  <c r="K22" i="3"/>
  <c r="K23" i="3"/>
  <c r="K24" i="3"/>
  <c r="C29" i="2"/>
  <c r="K25" i="3"/>
  <c r="K26" i="3"/>
  <c r="K27" i="3"/>
  <c r="K28" i="3"/>
  <c r="C33" i="2"/>
  <c r="K29" i="3"/>
  <c r="K30" i="3"/>
  <c r="K31" i="3"/>
  <c r="C36" i="2"/>
  <c r="K32" i="3"/>
  <c r="K33" i="3"/>
  <c r="K34" i="3"/>
  <c r="K35" i="3"/>
  <c r="K36" i="3"/>
  <c r="C41" i="2"/>
  <c r="K37" i="3"/>
  <c r="K38" i="3"/>
  <c r="C43" i="2"/>
  <c r="K39" i="3"/>
  <c r="C44" i="2"/>
  <c r="K40" i="3"/>
  <c r="C45" i="2"/>
  <c r="K41" i="3"/>
  <c r="K42" i="3"/>
  <c r="K43" i="3"/>
  <c r="C48" i="2"/>
  <c r="K44" i="3"/>
  <c r="C49" i="2"/>
  <c r="K45" i="3"/>
  <c r="K46" i="3"/>
  <c r="K47" i="3"/>
  <c r="C52" i="2"/>
  <c r="K48" i="3"/>
  <c r="C53" i="2"/>
  <c r="K49" i="3"/>
  <c r="K50" i="3"/>
  <c r="C55" i="2"/>
  <c r="K51" i="3"/>
  <c r="C56" i="2"/>
  <c r="K52" i="3"/>
  <c r="C57" i="2"/>
  <c r="K53" i="3"/>
  <c r="K54" i="3"/>
  <c r="K55" i="3"/>
  <c r="C60" i="2"/>
  <c r="K56" i="3"/>
  <c r="C61" i="2"/>
  <c r="K57" i="3"/>
  <c r="K58" i="3"/>
  <c r="C63" i="2"/>
  <c r="K59" i="3"/>
  <c r="C64" i="2"/>
  <c r="K60" i="3"/>
  <c r="C65" i="2"/>
  <c r="K61" i="3"/>
  <c r="K62" i="3"/>
  <c r="K63" i="3"/>
  <c r="C68" i="2"/>
  <c r="K64" i="3"/>
  <c r="K65" i="3"/>
  <c r="K66" i="3"/>
  <c r="C71" i="2"/>
  <c r="K67" i="3"/>
  <c r="C72" i="2"/>
  <c r="K68" i="3"/>
  <c r="C73" i="2"/>
  <c r="K69" i="3"/>
  <c r="K70" i="3"/>
  <c r="C75" i="2"/>
  <c r="K71" i="3"/>
  <c r="C76" i="2"/>
  <c r="K72" i="3"/>
  <c r="K73" i="3"/>
  <c r="K74" i="3"/>
  <c r="K75" i="3"/>
  <c r="C80" i="2"/>
  <c r="K76" i="3"/>
  <c r="C81" i="2"/>
  <c r="K77" i="3"/>
  <c r="K78" i="3"/>
  <c r="K79" i="3"/>
  <c r="C84" i="2"/>
  <c r="K80" i="3"/>
  <c r="C85" i="2"/>
  <c r="K81" i="3"/>
  <c r="K82" i="3"/>
  <c r="C87" i="2"/>
  <c r="K83" i="3"/>
  <c r="C88" i="2"/>
  <c r="K84" i="3"/>
  <c r="C89" i="2"/>
  <c r="K85" i="3"/>
  <c r="K86" i="3"/>
  <c r="K87" i="3"/>
  <c r="C92" i="2"/>
  <c r="K88" i="3"/>
  <c r="C93" i="2"/>
  <c r="K89" i="3"/>
  <c r="K90" i="3"/>
  <c r="C95" i="2"/>
  <c r="K91" i="3"/>
  <c r="C96" i="2"/>
  <c r="K92" i="3"/>
  <c r="C97" i="2"/>
  <c r="K93" i="3"/>
  <c r="K94" i="3"/>
  <c r="K95" i="3"/>
  <c r="C100" i="2"/>
  <c r="K96" i="3"/>
  <c r="C101" i="2"/>
  <c r="K97" i="3"/>
  <c r="K98" i="3"/>
  <c r="C103" i="2"/>
  <c r="K99" i="3"/>
  <c r="C104" i="2"/>
  <c r="K100" i="3"/>
  <c r="C105" i="2"/>
  <c r="K101" i="3"/>
  <c r="K102" i="3"/>
  <c r="K103" i="3"/>
  <c r="K104" i="3"/>
  <c r="C109" i="2"/>
  <c r="K105" i="3"/>
  <c r="K106" i="3"/>
  <c r="K107" i="3"/>
  <c r="C112" i="2"/>
  <c r="K108" i="3"/>
  <c r="K109" i="3"/>
  <c r="K110" i="3"/>
  <c r="C115" i="2"/>
  <c r="K111" i="3"/>
  <c r="K112" i="3"/>
  <c r="C117" i="2"/>
  <c r="K113" i="3"/>
  <c r="K114" i="3"/>
  <c r="C119" i="2"/>
  <c r="K115" i="3"/>
  <c r="C121" i="2"/>
  <c r="K117" i="3"/>
  <c r="K118" i="3"/>
  <c r="C123" i="2"/>
  <c r="K119" i="3"/>
  <c r="C124" i="2"/>
  <c r="K120" i="3"/>
  <c r="C125" i="2"/>
  <c r="K121" i="3"/>
  <c r="K122" i="3"/>
  <c r="C127" i="2"/>
  <c r="K123" i="3"/>
  <c r="C128" i="2"/>
  <c r="K124" i="3"/>
  <c r="C129" i="2"/>
  <c r="K125" i="3"/>
  <c r="K126" i="3"/>
  <c r="C131" i="2"/>
  <c r="K127" i="3"/>
  <c r="K128" i="3"/>
  <c r="C133" i="2"/>
  <c r="K129" i="3"/>
  <c r="C134" i="2"/>
  <c r="K130" i="3"/>
  <c r="C135" i="2"/>
  <c r="K131" i="3"/>
  <c r="K132" i="3"/>
  <c r="C137" i="2"/>
  <c r="K133" i="3"/>
  <c r="K134" i="3"/>
  <c r="K135" i="3"/>
  <c r="K136" i="3"/>
  <c r="C141" i="2"/>
  <c r="K137" i="3"/>
  <c r="K138" i="3"/>
  <c r="K139" i="3"/>
  <c r="C144" i="2"/>
  <c r="K140" i="3"/>
  <c r="C145" i="2"/>
  <c r="K141" i="3"/>
  <c r="K142" i="3"/>
  <c r="C147" i="2"/>
  <c r="K143" i="3"/>
  <c r="K144" i="3"/>
  <c r="C149" i="2"/>
  <c r="K145" i="3"/>
  <c r="K146" i="3"/>
  <c r="K147" i="3"/>
  <c r="C152" i="2"/>
  <c r="K148" i="3"/>
  <c r="C153" i="2"/>
  <c r="K149" i="3"/>
  <c r="K150" i="3"/>
  <c r="C155" i="2"/>
  <c r="K151" i="3"/>
  <c r="K152" i="3"/>
  <c r="C157" i="2"/>
  <c r="K153" i="3"/>
  <c r="K154" i="3"/>
  <c r="K155" i="3"/>
  <c r="K156" i="3"/>
  <c r="C161" i="2"/>
  <c r="K157" i="3"/>
  <c r="K158" i="3"/>
  <c r="K159" i="3"/>
  <c r="C164" i="2"/>
  <c r="K160" i="3"/>
  <c r="C165" i="2"/>
  <c r="K161" i="3"/>
  <c r="K162" i="3"/>
  <c r="K163" i="3"/>
  <c r="C168" i="2"/>
  <c r="K164" i="3"/>
  <c r="C169" i="2"/>
  <c r="K165" i="3"/>
  <c r="K166" i="3"/>
  <c r="C171" i="2"/>
  <c r="K167" i="3"/>
  <c r="C172" i="2"/>
  <c r="K168" i="3"/>
  <c r="K169" i="3"/>
  <c r="K170" i="3"/>
  <c r="C175" i="2"/>
  <c r="K171" i="3"/>
  <c r="C176" i="2"/>
  <c r="K172" i="3"/>
  <c r="C177" i="2"/>
  <c r="K173" i="3"/>
  <c r="K174" i="3"/>
  <c r="C179" i="2"/>
  <c r="K175" i="3"/>
  <c r="C180" i="2"/>
  <c r="K176" i="3"/>
  <c r="C181" i="2"/>
  <c r="K177" i="3"/>
  <c r="K164" i="13"/>
  <c r="AL7" i="2"/>
  <c r="W21" i="15" s="1"/>
  <c r="AN7" i="2"/>
  <c r="U19" i="15" s="1"/>
  <c r="AH8" i="2"/>
  <c r="AJ8" i="2"/>
  <c r="AL8" i="2"/>
  <c r="G9" i="2"/>
  <c r="AH9" i="2"/>
  <c r="AL9" i="2"/>
  <c r="AL10" i="2"/>
  <c r="G11" i="2"/>
  <c r="AH11" i="2"/>
  <c r="AJ11" i="2"/>
  <c r="AL11" i="2"/>
  <c r="AH12" i="2"/>
  <c r="AJ12" i="2"/>
  <c r="AL12" i="2"/>
  <c r="AH13" i="2"/>
  <c r="AL13" i="2"/>
  <c r="J14" i="2"/>
  <c r="AL14" i="2"/>
  <c r="AL15" i="2"/>
  <c r="AL16" i="2"/>
  <c r="AJ17" i="2"/>
  <c r="AL17" i="2"/>
  <c r="AJ18" i="2"/>
  <c r="AL18" i="2"/>
  <c r="AJ19" i="2"/>
  <c r="AL19" i="2"/>
  <c r="J20" i="2"/>
  <c r="AJ20" i="2"/>
  <c r="AL20" i="2"/>
  <c r="C21" i="2"/>
  <c r="AJ21" i="2"/>
  <c r="AL21" i="2"/>
  <c r="AL22" i="2"/>
  <c r="AL23" i="2"/>
  <c r="AL24" i="2"/>
  <c r="C25" i="2"/>
  <c r="AH25" i="2"/>
  <c r="AJ25" i="2"/>
  <c r="AL25" i="2"/>
  <c r="AJ26" i="2"/>
  <c r="AL26" i="2"/>
  <c r="C27" i="2"/>
  <c r="AJ27" i="2"/>
  <c r="AL27" i="2"/>
  <c r="G28" i="2"/>
  <c r="J28" i="2"/>
  <c r="AJ28" i="2"/>
  <c r="AL28" i="2"/>
  <c r="AL29" i="2"/>
  <c r="AL30" i="2"/>
  <c r="AH31" i="2"/>
  <c r="AL31" i="2"/>
  <c r="C32" i="2"/>
  <c r="AJ32" i="2"/>
  <c r="AL32" i="2"/>
  <c r="G33" i="2"/>
  <c r="AL33" i="2"/>
  <c r="AL34" i="2"/>
  <c r="AL35" i="2"/>
  <c r="J36" i="2"/>
  <c r="AL36" i="2"/>
  <c r="C37" i="2"/>
  <c r="AL37" i="2"/>
  <c r="AL38" i="2"/>
  <c r="AL39" i="2"/>
  <c r="C40" i="2"/>
  <c r="AL40" i="2"/>
  <c r="AL41" i="2"/>
  <c r="AJ42" i="2"/>
  <c r="AL42" i="2"/>
  <c r="J43" i="2"/>
  <c r="AL43" i="2"/>
  <c r="J44" i="2"/>
  <c r="AH44" i="2"/>
  <c r="AL44" i="2"/>
  <c r="AJ45" i="2"/>
  <c r="AL45" i="2"/>
  <c r="AJ46" i="2"/>
  <c r="AL46" i="2"/>
  <c r="AL47" i="2"/>
  <c r="AL48" i="2"/>
  <c r="AH49" i="2"/>
  <c r="AJ49" i="2"/>
  <c r="AL49" i="2"/>
  <c r="J50" i="2"/>
  <c r="AJ50" i="2"/>
  <c r="AL50" i="2"/>
  <c r="C51" i="2"/>
  <c r="J51" i="2"/>
  <c r="AJ51" i="2"/>
  <c r="AL51" i="2"/>
  <c r="G52" i="2"/>
  <c r="J52" i="2"/>
  <c r="AJ52" i="2"/>
  <c r="AL52" i="2"/>
  <c r="AH53" i="2"/>
  <c r="AL53" i="2"/>
  <c r="AL54" i="2"/>
  <c r="AL55" i="2"/>
  <c r="AJ56" i="2"/>
  <c r="AL56" i="2"/>
  <c r="AL57" i="2"/>
  <c r="J58" i="2"/>
  <c r="AL58" i="2"/>
  <c r="J59" i="2"/>
  <c r="AH59" i="2"/>
  <c r="AJ59" i="2"/>
  <c r="AL59" i="2"/>
  <c r="J60" i="2"/>
  <c r="AJ60" i="2"/>
  <c r="AL60" i="2"/>
  <c r="AL61" i="2"/>
  <c r="AL62" i="2"/>
  <c r="AL63" i="2"/>
  <c r="AL64" i="2"/>
  <c r="AL65" i="2"/>
  <c r="G66" i="2"/>
  <c r="J66" i="2"/>
  <c r="AL66" i="2"/>
  <c r="AJ67" i="2"/>
  <c r="AL67" i="2"/>
  <c r="AJ68" i="2"/>
  <c r="AL68" i="2"/>
  <c r="AJ69" i="2"/>
  <c r="AL69" i="2"/>
  <c r="AL70" i="2"/>
  <c r="AL71" i="2"/>
  <c r="AL72" i="2"/>
  <c r="AJ73" i="2"/>
  <c r="AL73" i="2"/>
  <c r="J74" i="2"/>
  <c r="AL74" i="2"/>
  <c r="J75" i="2"/>
  <c r="AJ75" i="2"/>
  <c r="AL75" i="2"/>
  <c r="J76" i="2"/>
  <c r="AL76" i="2"/>
  <c r="C77" i="2"/>
  <c r="G77" i="2"/>
  <c r="AL77" i="2"/>
  <c r="AL78" i="2"/>
  <c r="AL79" i="2"/>
  <c r="J80" i="2"/>
  <c r="AL80" i="2"/>
  <c r="J81" i="2"/>
  <c r="AJ81" i="2"/>
  <c r="AL81" i="2"/>
  <c r="AH82" i="2"/>
  <c r="AJ82" i="2"/>
  <c r="AL82" i="2"/>
  <c r="C83" i="2"/>
  <c r="J83" i="2"/>
  <c r="AJ83" i="2"/>
  <c r="AL83" i="2"/>
  <c r="J84" i="2"/>
  <c r="AL84" i="2"/>
  <c r="AJ85" i="2"/>
  <c r="AL85" i="2"/>
  <c r="AH86" i="2"/>
  <c r="AL86" i="2"/>
  <c r="AL87" i="2"/>
  <c r="AL88" i="2"/>
  <c r="J89" i="2"/>
  <c r="AH89" i="2"/>
  <c r="AJ89" i="2"/>
  <c r="AL89" i="2"/>
  <c r="AL90" i="2"/>
  <c r="C91" i="2"/>
  <c r="J91" i="2"/>
  <c r="AH91" i="2"/>
  <c r="AI91" i="2"/>
  <c r="AL91" i="2"/>
  <c r="AH92" i="2"/>
  <c r="AI92" i="2"/>
  <c r="AL92" i="2"/>
  <c r="G93" i="2"/>
  <c r="AH93" i="2"/>
  <c r="AI93" i="2"/>
  <c r="AL93" i="2"/>
  <c r="E94" i="2"/>
  <c r="F94" i="2"/>
  <c r="AH94" i="2"/>
  <c r="AI94" i="2"/>
  <c r="AL94" i="2"/>
  <c r="E95" i="2"/>
  <c r="F95" i="2"/>
  <c r="AH95" i="2"/>
  <c r="AI95" i="2"/>
  <c r="AL95" i="2"/>
  <c r="AH96" i="2"/>
  <c r="AI96" i="2"/>
  <c r="AJ96" i="2"/>
  <c r="AL96" i="2"/>
  <c r="J97" i="2"/>
  <c r="AJ97" i="2"/>
  <c r="AL97" i="2"/>
  <c r="AL98" i="2"/>
  <c r="J99" i="2"/>
  <c r="AL99" i="2"/>
  <c r="AJ100" i="2"/>
  <c r="AL100" i="2"/>
  <c r="G101" i="2"/>
  <c r="AL101" i="2"/>
  <c r="AL102" i="2"/>
  <c r="AH103" i="2"/>
  <c r="AL103" i="2"/>
  <c r="AL104" i="2"/>
  <c r="J105" i="2"/>
  <c r="AH105" i="2"/>
  <c r="AL105" i="2"/>
  <c r="AL106" i="2"/>
  <c r="J107" i="2"/>
  <c r="AJ107" i="2"/>
  <c r="AL107" i="2"/>
  <c r="C108" i="2"/>
  <c r="AJ108" i="2"/>
  <c r="AL108" i="2"/>
  <c r="G109" i="2"/>
  <c r="AH109" i="2"/>
  <c r="AJ109" i="2"/>
  <c r="AL109" i="2"/>
  <c r="AL110" i="2"/>
  <c r="C111" i="2"/>
  <c r="AL111" i="2"/>
  <c r="AH112" i="2"/>
  <c r="AL112" i="2"/>
  <c r="J113" i="2"/>
  <c r="AL113" i="2"/>
  <c r="AJ114" i="2"/>
  <c r="AL114" i="2"/>
  <c r="J115" i="2"/>
  <c r="AJ115" i="2"/>
  <c r="AL115" i="2"/>
  <c r="AL116" i="2"/>
  <c r="J117" i="2"/>
  <c r="AJ117" i="2"/>
  <c r="AL117" i="2"/>
  <c r="AL118" i="2"/>
  <c r="AL119" i="2"/>
  <c r="AH120" i="2"/>
  <c r="AL120" i="2"/>
  <c r="J121" i="2"/>
  <c r="AL121" i="2"/>
  <c r="G122" i="2"/>
  <c r="AL122" i="2"/>
  <c r="J123" i="2"/>
  <c r="AJ123" i="2"/>
  <c r="AL123" i="2"/>
  <c r="J124" i="2"/>
  <c r="AL124" i="2"/>
  <c r="AL125" i="2"/>
  <c r="AL126" i="2"/>
  <c r="AH127" i="2"/>
  <c r="AL127" i="2"/>
  <c r="AL128" i="2"/>
  <c r="J129" i="2"/>
  <c r="AJ129" i="2"/>
  <c r="AL129" i="2"/>
  <c r="J130" i="2"/>
  <c r="AJ130" i="2"/>
  <c r="AL130" i="2"/>
  <c r="J131" i="2"/>
  <c r="AJ131" i="2"/>
  <c r="AL131" i="2"/>
  <c r="C132" i="2"/>
  <c r="J132" i="2"/>
  <c r="AJ132" i="2"/>
  <c r="AL132" i="2"/>
  <c r="AL133" i="2"/>
  <c r="AL134" i="2"/>
  <c r="AL135" i="2"/>
  <c r="AJ136" i="2"/>
  <c r="AL136" i="2"/>
  <c r="G137" i="2"/>
  <c r="AH137" i="2"/>
  <c r="AJ137" i="2"/>
  <c r="AL137" i="2"/>
  <c r="J138" i="2"/>
  <c r="AH138" i="2"/>
  <c r="AJ138" i="2"/>
  <c r="AL138" i="2"/>
  <c r="C139" i="2"/>
  <c r="J139" i="2"/>
  <c r="AL139" i="2"/>
  <c r="J140" i="2"/>
  <c r="AL140" i="2"/>
  <c r="AH141" i="2"/>
  <c r="AJ141" i="2"/>
  <c r="AL141" i="2"/>
  <c r="AL142" i="2"/>
  <c r="C143" i="2"/>
  <c r="AL143" i="2"/>
  <c r="AL144" i="2"/>
  <c r="AJ145" i="2"/>
  <c r="AL145" i="2"/>
  <c r="J146" i="2"/>
  <c r="AL146" i="2"/>
  <c r="J147" i="2"/>
  <c r="AL147" i="2"/>
  <c r="C148" i="2"/>
  <c r="J148" i="2"/>
  <c r="AL148" i="2"/>
  <c r="AJ149" i="2"/>
  <c r="AL149" i="2"/>
  <c r="AJ150" i="2"/>
  <c r="AL150" i="2"/>
  <c r="AL151" i="2"/>
  <c r="J152" i="2"/>
  <c r="AL152" i="2"/>
  <c r="J153" i="2"/>
  <c r="AH153" i="2"/>
  <c r="AL153" i="2"/>
  <c r="AH154" i="2"/>
  <c r="AL154" i="2"/>
  <c r="J155" i="2"/>
  <c r="AJ155" i="2"/>
  <c r="AL155" i="2"/>
  <c r="C156" i="2"/>
  <c r="AJ156" i="2"/>
  <c r="AL156" i="2"/>
  <c r="AJ157" i="2"/>
  <c r="AL157" i="2"/>
  <c r="AL158" i="2"/>
  <c r="C159" i="2"/>
  <c r="AH159" i="2"/>
  <c r="AL159" i="2"/>
  <c r="C160" i="2"/>
  <c r="J160" i="2"/>
  <c r="AH160" i="2"/>
  <c r="AL160" i="2"/>
  <c r="J161" i="2"/>
  <c r="AJ161" i="2"/>
  <c r="AL161" i="2"/>
  <c r="J162" i="2"/>
  <c r="AJ162" i="2"/>
  <c r="AL162" i="2"/>
  <c r="C163" i="2"/>
  <c r="J163" i="2"/>
  <c r="AJ163" i="2"/>
  <c r="AL163" i="2"/>
  <c r="AJ164" i="2"/>
  <c r="AL164" i="2"/>
  <c r="AJ165" i="2"/>
  <c r="AL165" i="2"/>
  <c r="AL166" i="2"/>
  <c r="AL167" i="2"/>
  <c r="J168" i="2"/>
  <c r="AL168" i="2"/>
  <c r="J169" i="2"/>
  <c r="AJ169" i="2"/>
  <c r="AL169" i="2"/>
  <c r="J170" i="2"/>
  <c r="AJ170" i="2"/>
  <c r="AL170" i="2"/>
  <c r="J171" i="2"/>
  <c r="AJ171" i="2"/>
  <c r="AL171" i="2"/>
  <c r="AJ172" i="2"/>
  <c r="AL172" i="2"/>
  <c r="C173" i="2"/>
  <c r="AJ173" i="2"/>
  <c r="AL173" i="2"/>
  <c r="AL174" i="2"/>
  <c r="AL175" i="2"/>
  <c r="J176" i="2"/>
  <c r="AL176" i="2"/>
  <c r="AJ177" i="2"/>
  <c r="AL177" i="2"/>
  <c r="J178" i="2"/>
  <c r="AH178" i="2"/>
  <c r="AJ178" i="2"/>
  <c r="AL178" i="2"/>
  <c r="J179" i="2"/>
  <c r="AL179" i="2"/>
  <c r="AL180" i="2"/>
  <c r="G181" i="2"/>
  <c r="AL181" i="2"/>
  <c r="C167" i="2"/>
  <c r="K10" i="13"/>
  <c r="K13" i="13"/>
  <c r="K19" i="13"/>
  <c r="K27" i="13"/>
  <c r="K35" i="13"/>
  <c r="K43" i="13"/>
  <c r="K51" i="13"/>
  <c r="K59" i="13"/>
  <c r="K67" i="13"/>
  <c r="K75" i="13"/>
  <c r="K83" i="13"/>
  <c r="K91" i="13"/>
  <c r="K99" i="13"/>
  <c r="K107" i="13"/>
  <c r="K115" i="13"/>
  <c r="K123" i="13"/>
  <c r="K131" i="13"/>
  <c r="K4" i="13"/>
  <c r="K8" i="13"/>
  <c r="K18" i="13"/>
  <c r="K26" i="13"/>
  <c r="K34" i="13"/>
  <c r="K42" i="13"/>
  <c r="K50" i="13"/>
  <c r="K58" i="13"/>
  <c r="K66" i="13"/>
  <c r="K74" i="13"/>
  <c r="K12" i="13"/>
  <c r="K17" i="13"/>
  <c r="K25" i="13"/>
  <c r="K33" i="13"/>
  <c r="K41" i="13"/>
  <c r="K49" i="13"/>
  <c r="K57" i="13"/>
  <c r="K65" i="13"/>
  <c r="K20" i="13"/>
  <c r="K22" i="13"/>
  <c r="K24" i="13"/>
  <c r="K53" i="13"/>
  <c r="K55" i="13"/>
  <c r="K72" i="13"/>
  <c r="K78" i="13"/>
  <c r="K86" i="13"/>
  <c r="K90" i="13"/>
  <c r="K103" i="13"/>
  <c r="K116" i="13"/>
  <c r="K120" i="13"/>
  <c r="K133" i="13"/>
  <c r="K139" i="13"/>
  <c r="K147" i="13"/>
  <c r="K155" i="13"/>
  <c r="K162" i="13"/>
  <c r="K170" i="13"/>
  <c r="K15" i="13"/>
  <c r="K44" i="13"/>
  <c r="K46" i="13"/>
  <c r="K48" i="13"/>
  <c r="K69" i="13"/>
  <c r="K81" i="13"/>
  <c r="K94" i="13"/>
  <c r="K98" i="13"/>
  <c r="K111" i="13"/>
  <c r="K124" i="13"/>
  <c r="K128" i="13"/>
  <c r="K7" i="13"/>
  <c r="K11" i="13"/>
  <c r="K9" i="13"/>
  <c r="K28" i="13"/>
  <c r="K30" i="13"/>
  <c r="K32" i="13"/>
  <c r="K61" i="13"/>
  <c r="K63" i="13"/>
  <c r="K71" i="13"/>
  <c r="K77" i="13"/>
  <c r="K80" i="13"/>
  <c r="K5" i="13"/>
  <c r="K21" i="13"/>
  <c r="K23" i="13"/>
  <c r="K52" i="13"/>
  <c r="K54" i="13"/>
  <c r="K56" i="13"/>
  <c r="K68" i="13"/>
  <c r="K84" i="13"/>
  <c r="K88" i="13"/>
  <c r="K101" i="13"/>
  <c r="K105" i="13"/>
  <c r="K118" i="13"/>
  <c r="K122" i="13"/>
  <c r="K135" i="13"/>
  <c r="K16" i="13"/>
  <c r="K45" i="13"/>
  <c r="K47" i="13"/>
  <c r="K73" i="13"/>
  <c r="K79" i="13"/>
  <c r="K92" i="13"/>
  <c r="K96" i="13"/>
  <c r="K109" i="13"/>
  <c r="K113" i="13"/>
  <c r="K126" i="13"/>
  <c r="K130" i="13"/>
  <c r="K142" i="13"/>
  <c r="K150" i="13"/>
  <c r="K158" i="13"/>
  <c r="K165" i="13"/>
  <c r="K173" i="13"/>
  <c r="K38" i="13"/>
  <c r="K62" i="13"/>
  <c r="K93" i="13"/>
  <c r="K114" i="13"/>
  <c r="K119" i="13"/>
  <c r="K153" i="13"/>
  <c r="K156" i="13"/>
  <c r="K104" i="13"/>
  <c r="K127" i="13"/>
  <c r="K134" i="13"/>
  <c r="K141" i="13"/>
  <c r="K144" i="13"/>
  <c r="K169" i="13"/>
  <c r="K172" i="13"/>
  <c r="K175" i="13"/>
  <c r="K14" i="13"/>
  <c r="K29" i="13"/>
  <c r="K39" i="13"/>
  <c r="K76" i="13"/>
  <c r="K112" i="13"/>
  <c r="K117" i="13"/>
  <c r="K132" i="13"/>
  <c r="K136" i="13"/>
  <c r="K138" i="13"/>
  <c r="K160" i="13"/>
  <c r="K163" i="13"/>
  <c r="K166" i="13"/>
  <c r="K6" i="13"/>
  <c r="K40" i="13"/>
  <c r="K64" i="13"/>
  <c r="K89" i="13"/>
  <c r="K102" i="13"/>
  <c r="K125" i="13"/>
  <c r="K146" i="13"/>
  <c r="K149" i="13"/>
  <c r="K152" i="13"/>
  <c r="K177" i="13"/>
  <c r="K97" i="13"/>
  <c r="K110" i="13"/>
  <c r="K140" i="13"/>
  <c r="K143" i="13"/>
  <c r="K168" i="13"/>
  <c r="K171" i="13"/>
  <c r="K174" i="13"/>
  <c r="K70" i="13"/>
  <c r="K95" i="13"/>
  <c r="K108" i="13"/>
  <c r="K121" i="13"/>
  <c r="K137" i="13"/>
  <c r="K145" i="13"/>
  <c r="K148" i="13"/>
  <c r="K151" i="13"/>
  <c r="K176" i="13"/>
  <c r="K36" i="13"/>
  <c r="K87" i="13"/>
  <c r="K154" i="13"/>
  <c r="K159" i="13"/>
  <c r="K37" i="13"/>
  <c r="K60" i="13"/>
  <c r="K100" i="13"/>
  <c r="K129" i="13"/>
  <c r="K161" i="13"/>
  <c r="K167" i="13"/>
  <c r="K157" i="13"/>
  <c r="K82" i="13"/>
  <c r="K31" i="13"/>
  <c r="K85" i="13"/>
  <c r="H174" i="9"/>
  <c r="I174" i="9" s="1"/>
  <c r="H60" i="9"/>
  <c r="H54" i="9"/>
  <c r="I54" i="9" s="1"/>
  <c r="AH169" i="2"/>
  <c r="AH144" i="2"/>
  <c r="AH100" i="2"/>
  <c r="AH165" i="2"/>
  <c r="H46" i="9"/>
  <c r="I46" i="9" s="1"/>
  <c r="G51" i="2"/>
  <c r="G43" i="2"/>
  <c r="E14" i="2"/>
  <c r="L91" i="14"/>
  <c r="H25" i="9"/>
  <c r="H21" i="9"/>
  <c r="I21" i="9" s="1"/>
  <c r="H77" i="9"/>
  <c r="H152" i="9"/>
  <c r="I152" i="9" s="1"/>
  <c r="G156" i="9"/>
  <c r="H84" i="9"/>
  <c r="I84" i="9" s="1"/>
  <c r="H125" i="9"/>
  <c r="I125" i="9" s="1"/>
  <c r="H17" i="9"/>
  <c r="H142" i="9"/>
  <c r="H140" i="9"/>
  <c r="H126" i="9"/>
  <c r="I126" i="9" s="1"/>
  <c r="H118" i="9"/>
  <c r="I118" i="9" s="1"/>
  <c r="H117" i="9"/>
  <c r="I117" i="9" s="1"/>
  <c r="G109" i="9"/>
  <c r="H6" i="9"/>
  <c r="H158" i="9"/>
  <c r="H5" i="9"/>
  <c r="H166" i="9"/>
  <c r="I166" i="9" s="1"/>
  <c r="H172" i="9"/>
  <c r="H124" i="9"/>
  <c r="I124" i="9" s="1"/>
  <c r="H26" i="9"/>
  <c r="H14" i="9"/>
  <c r="I14" i="9" s="1"/>
  <c r="G133" i="9"/>
  <c r="H47" i="9"/>
  <c r="I47" i="9" s="1"/>
  <c r="H148" i="9"/>
  <c r="H24" i="9"/>
  <c r="I24" i="9" s="1"/>
  <c r="H69" i="9"/>
  <c r="I69" i="9" s="1"/>
  <c r="G157" i="9"/>
  <c r="H157" i="9"/>
  <c r="I157" i="9" s="1"/>
  <c r="H38" i="9"/>
  <c r="I38" i="9" s="1"/>
  <c r="H68" i="9"/>
  <c r="H4" i="9"/>
  <c r="H37" i="9"/>
  <c r="I37" i="9" s="1"/>
  <c r="H141" i="9"/>
  <c r="H79" i="9"/>
  <c r="I79" i="9" s="1"/>
  <c r="H169" i="9"/>
  <c r="I169" i="9" s="1"/>
  <c r="H101" i="9"/>
  <c r="H173" i="9"/>
  <c r="I173" i="9" s="1"/>
  <c r="G101" i="9"/>
  <c r="G5" i="9"/>
  <c r="H22" i="9"/>
  <c r="I22" i="9" s="1"/>
  <c r="H121" i="9"/>
  <c r="I121" i="9" s="1"/>
  <c r="G121" i="9"/>
  <c r="H81" i="9"/>
  <c r="G165" i="9"/>
  <c r="H57" i="9"/>
  <c r="H73" i="9"/>
  <c r="I73" i="9" s="1"/>
  <c r="H105" i="9"/>
  <c r="I105" i="9" s="1"/>
  <c r="H137" i="9"/>
  <c r="I137" i="9" s="1"/>
  <c r="H145" i="9"/>
  <c r="H161" i="9"/>
  <c r="I161" i="9" s="1"/>
  <c r="H89" i="9"/>
  <c r="I89" i="9" s="1"/>
  <c r="H153" i="9"/>
  <c r="I153" i="9" s="1"/>
  <c r="H129" i="9"/>
  <c r="I129" i="9" s="1"/>
  <c r="H32" i="9"/>
  <c r="I32" i="9" s="1"/>
  <c r="G112" i="9"/>
  <c r="H64" i="9"/>
  <c r="I64" i="9" s="1"/>
  <c r="H104" i="9"/>
  <c r="H55" i="9"/>
  <c r="I55" i="9" s="1"/>
  <c r="G144" i="9"/>
  <c r="H23" i="9"/>
  <c r="H103" i="9"/>
  <c r="I71" i="9"/>
  <c r="H70" i="9"/>
  <c r="H168" i="9"/>
  <c r="G152" i="9"/>
  <c r="H120" i="9"/>
  <c r="I120" i="9" s="1"/>
  <c r="H88" i="9"/>
  <c r="G175" i="9"/>
  <c r="H50" i="9"/>
  <c r="I50" i="9" s="1"/>
  <c r="H66" i="9"/>
  <c r="H130" i="9"/>
  <c r="H78" i="9"/>
  <c r="H138" i="9"/>
  <c r="I138" i="9" s="1"/>
  <c r="H98" i="9"/>
  <c r="I98" i="9" s="1"/>
  <c r="H58" i="9"/>
  <c r="I58" i="9" s="1"/>
  <c r="H10" i="9"/>
  <c r="H170" i="9"/>
  <c r="H90" i="9"/>
  <c r="H20" i="9"/>
  <c r="I20" i="9" s="1"/>
  <c r="G20" i="9"/>
  <c r="H12" i="9"/>
  <c r="I12" i="9" s="1"/>
  <c r="H44" i="9"/>
  <c r="I44" i="9" s="1"/>
  <c r="H28" i="9"/>
  <c r="I28" i="9" s="1"/>
  <c r="H36" i="9"/>
  <c r="H11" i="9"/>
  <c r="I11" i="9" s="1"/>
  <c r="H19" i="9"/>
  <c r="I19" i="9" s="1"/>
  <c r="H35" i="9"/>
  <c r="I35" i="9" s="1"/>
  <c r="H43" i="9"/>
  <c r="H51" i="9"/>
  <c r="I51" i="9" s="1"/>
  <c r="H59" i="9"/>
  <c r="I59" i="9" s="1"/>
  <c r="H67" i="9"/>
  <c r="I67" i="9" s="1"/>
  <c r="H75" i="9"/>
  <c r="H91" i="9"/>
  <c r="I91" i="9" s="1"/>
  <c r="H115" i="9"/>
  <c r="G115" i="9"/>
  <c r="H123" i="9"/>
  <c r="I123" i="9" s="1"/>
  <c r="H131" i="9"/>
  <c r="I131" i="9" s="1"/>
  <c r="H139" i="9"/>
  <c r="G139" i="9"/>
  <c r="H147" i="9"/>
  <c r="H163" i="9"/>
  <c r="H171" i="9"/>
  <c r="I171" i="9" s="1"/>
  <c r="H165" i="9"/>
  <c r="G92" i="9"/>
  <c r="H92" i="9"/>
  <c r="I92" i="9" s="1"/>
  <c r="G58" i="9"/>
  <c r="H8" i="9"/>
  <c r="I8" i="9" s="1"/>
  <c r="H82" i="9"/>
  <c r="I82" i="9" s="1"/>
  <c r="H133" i="9"/>
  <c r="I133" i="9" s="1"/>
  <c r="H61" i="9"/>
  <c r="H164" i="9"/>
  <c r="I164" i="9" s="1"/>
  <c r="H53" i="9"/>
  <c r="I53" i="9" s="1"/>
  <c r="H52" i="9"/>
  <c r="I52" i="9" s="1"/>
  <c r="H94" i="9"/>
  <c r="I94" i="9" s="1"/>
  <c r="I95" i="9"/>
  <c r="H109" i="9"/>
  <c r="I109" i="9" s="1"/>
  <c r="H76" i="9"/>
  <c r="I76" i="9" s="1"/>
  <c r="H30" i="9"/>
  <c r="I30" i="9" s="1"/>
  <c r="H111" i="9"/>
  <c r="H39" i="9"/>
  <c r="I39" i="9" s="1"/>
  <c r="G48" i="9"/>
  <c r="H48" i="9"/>
  <c r="I48" i="9" s="1"/>
  <c r="H112" i="9"/>
  <c r="H175" i="9"/>
  <c r="I175" i="9" s="1"/>
  <c r="G80" i="9"/>
  <c r="H80" i="9"/>
  <c r="H16" i="9"/>
  <c r="H151" i="9"/>
  <c r="I151" i="9" s="1"/>
  <c r="H135" i="9"/>
  <c r="I135" i="9" s="1"/>
  <c r="H7" i="9"/>
  <c r="G7" i="9"/>
  <c r="H144" i="9"/>
  <c r="I144" i="9" s="1"/>
  <c r="H160" i="9"/>
  <c r="G176" i="9"/>
  <c r="H176" i="9"/>
  <c r="I176" i="9" s="1"/>
  <c r="H31" i="9"/>
  <c r="I31" i="9" s="1"/>
  <c r="H128" i="9"/>
  <c r="I128" i="9" s="1"/>
  <c r="H40" i="9"/>
  <c r="I40" i="9" s="1"/>
  <c r="G106" i="9"/>
  <c r="G151" i="9"/>
  <c r="G31" i="9"/>
  <c r="G169" i="9"/>
  <c r="G93" i="9"/>
  <c r="G44" i="9"/>
  <c r="G67" i="9"/>
  <c r="G145" i="9"/>
  <c r="G25" i="9"/>
  <c r="G11" i="9"/>
  <c r="G59" i="9"/>
  <c r="G136" i="9"/>
  <c r="G32" i="9"/>
  <c r="G43" i="9"/>
  <c r="G66" i="9"/>
  <c r="G91" i="9"/>
  <c r="G18" i="9"/>
  <c r="G89" i="9"/>
  <c r="G148" i="9"/>
  <c r="G111" i="9"/>
  <c r="G73" i="9"/>
  <c r="G46" i="9"/>
  <c r="AJ14" i="2"/>
  <c r="C100" i="18"/>
  <c r="D100" i="18" s="1"/>
  <c r="C20" i="18"/>
  <c r="D20" i="18" s="1"/>
  <c r="AJ110" i="2"/>
  <c r="C154" i="18"/>
  <c r="D154" i="18" s="1"/>
  <c r="C50" i="18"/>
  <c r="D50" i="18" s="1"/>
  <c r="AJ134" i="2"/>
  <c r="AJ78" i="2"/>
  <c r="C68" i="18"/>
  <c r="D68" i="18" s="1"/>
  <c r="C76" i="18"/>
  <c r="D76" i="18" s="1"/>
  <c r="C84" i="18"/>
  <c r="D84" i="18" s="1"/>
  <c r="C44" i="18"/>
  <c r="D44" i="18" s="1"/>
  <c r="AJ135" i="2"/>
  <c r="AJ127" i="2"/>
  <c r="AJ119" i="2"/>
  <c r="AJ87" i="2"/>
  <c r="AJ143" i="2"/>
  <c r="AJ103" i="2"/>
  <c r="C51" i="18"/>
  <c r="D51" i="18" s="1"/>
  <c r="C27" i="18"/>
  <c r="D27" i="18" s="1"/>
  <c r="AH81" i="2"/>
  <c r="AH114" i="2"/>
  <c r="AH147" i="2"/>
  <c r="AH41" i="2"/>
  <c r="AH140" i="2"/>
  <c r="AH98" i="2"/>
  <c r="AH51" i="2"/>
  <c r="AH106" i="2"/>
  <c r="AH157" i="2"/>
  <c r="AH22" i="2"/>
  <c r="AH19" i="2"/>
  <c r="AH26" i="2"/>
  <c r="AH132" i="2"/>
  <c r="AH72" i="2"/>
  <c r="AH122" i="2"/>
  <c r="AH63" i="2"/>
  <c r="AH78" i="2"/>
  <c r="AH79" i="2"/>
  <c r="AH54" i="2"/>
  <c r="AH145" i="2"/>
  <c r="AH30" i="2"/>
  <c r="AH168" i="2"/>
  <c r="AH128" i="2"/>
  <c r="AH24" i="2"/>
  <c r="AH66" i="2"/>
  <c r="AH176" i="2"/>
  <c r="AH149" i="2"/>
  <c r="AH119" i="2"/>
  <c r="AH27" i="2"/>
  <c r="AH23" i="2"/>
  <c r="AH170" i="2"/>
  <c r="AH77" i="2"/>
  <c r="AH179" i="2"/>
  <c r="AH113" i="2"/>
  <c r="AH64" i="2"/>
  <c r="AH162" i="2"/>
  <c r="AH80" i="2"/>
  <c r="AH38" i="2"/>
  <c r="AH133" i="2"/>
  <c r="AH45" i="2"/>
  <c r="H50" i="14"/>
  <c r="I50" i="14" s="1"/>
  <c r="H90" i="14"/>
  <c r="H146" i="14"/>
  <c r="K146" i="14" s="1"/>
  <c r="I61" i="9" l="1"/>
  <c r="I5" i="9"/>
  <c r="L123" i="14"/>
  <c r="C59" i="18"/>
  <c r="D59" i="18" s="1"/>
  <c r="L169" i="14"/>
  <c r="L86" i="14"/>
  <c r="L12" i="14"/>
  <c r="AH60" i="2"/>
  <c r="L168" i="14"/>
  <c r="L6" i="14"/>
  <c r="AH172" i="2"/>
  <c r="L95" i="14"/>
  <c r="AH155" i="2"/>
  <c r="L156" i="14"/>
  <c r="L63" i="14"/>
  <c r="L35" i="14"/>
  <c r="L141" i="14"/>
  <c r="L142" i="14"/>
  <c r="L56" i="14"/>
  <c r="L13" i="14"/>
  <c r="AJ38" i="2"/>
  <c r="AH34" i="2"/>
  <c r="L46" i="14"/>
  <c r="AH20" i="2"/>
  <c r="L30" i="14"/>
  <c r="L130" i="14"/>
  <c r="AJ10" i="2"/>
  <c r="L145" i="14"/>
  <c r="AJ62" i="2"/>
  <c r="L134" i="14"/>
  <c r="AH36" i="2"/>
  <c r="L165" i="14"/>
  <c r="L149" i="14"/>
  <c r="AH74" i="2"/>
  <c r="L139" i="14"/>
  <c r="AH88" i="2"/>
  <c r="L58" i="14"/>
  <c r="AH131" i="2"/>
  <c r="AJ35" i="2"/>
  <c r="L105" i="14"/>
  <c r="L81" i="14"/>
  <c r="AJ90" i="2"/>
  <c r="L28" i="14"/>
  <c r="L118" i="14"/>
  <c r="L62" i="14"/>
  <c r="AH90" i="2"/>
  <c r="AH111" i="2"/>
  <c r="AJ36" i="2"/>
  <c r="AH152" i="2"/>
  <c r="AH18" i="2"/>
  <c r="AH129" i="2"/>
  <c r="AJ9" i="2"/>
  <c r="C9" i="18"/>
  <c r="D9" i="18" s="1"/>
  <c r="AH61" i="2"/>
  <c r="AH33" i="2"/>
  <c r="AJ43" i="2"/>
  <c r="AH166" i="2"/>
  <c r="AH97" i="2"/>
  <c r="AH87" i="2"/>
  <c r="AJ93" i="2"/>
  <c r="AH56" i="2"/>
  <c r="AH42" i="2"/>
  <c r="AH139" i="2"/>
  <c r="AH101" i="2"/>
  <c r="C11" i="18"/>
  <c r="D11" i="18" s="1"/>
  <c r="AJ181" i="2"/>
  <c r="AH124" i="2"/>
  <c r="AH115" i="2"/>
  <c r="C88" i="18"/>
  <c r="D88" i="18" s="1"/>
  <c r="AH15" i="2"/>
  <c r="AH125" i="2"/>
  <c r="AH181" i="2"/>
  <c r="AH67" i="2"/>
  <c r="AH130" i="2"/>
  <c r="AH75" i="2"/>
  <c r="AH39" i="2"/>
  <c r="AH142" i="2"/>
  <c r="C164" i="18"/>
  <c r="D164" i="18" s="1"/>
  <c r="AH102" i="2"/>
  <c r="AH156" i="2"/>
  <c r="AH47" i="2"/>
  <c r="AH180" i="2"/>
  <c r="AH29" i="2"/>
  <c r="AH136" i="2"/>
  <c r="AH163" i="2"/>
  <c r="AH110" i="2"/>
  <c r="C116" i="18"/>
  <c r="D116" i="18" s="1"/>
  <c r="AH57" i="2"/>
  <c r="AJ70" i="2"/>
  <c r="AH123" i="2"/>
  <c r="AJ98" i="2"/>
  <c r="AH16" i="2"/>
  <c r="AH55" i="2"/>
  <c r="AH68" i="2"/>
  <c r="F64" i="1"/>
  <c r="AH107" i="2"/>
  <c r="AJ94" i="2"/>
  <c r="AH146" i="2"/>
  <c r="AH148" i="2"/>
  <c r="AJ121" i="2"/>
  <c r="AH83" i="2"/>
  <c r="AJ66" i="2"/>
  <c r="C148" i="18"/>
  <c r="D148" i="18" s="1"/>
  <c r="AH161" i="2"/>
  <c r="C35" i="18"/>
  <c r="D35" i="18" s="1"/>
  <c r="AH175" i="2"/>
  <c r="AH158" i="2"/>
  <c r="F154" i="1"/>
  <c r="AH118" i="2"/>
  <c r="AH76" i="2"/>
  <c r="F72" i="1"/>
  <c r="AH135" i="2"/>
  <c r="AH143" i="2"/>
  <c r="F139" i="1"/>
  <c r="C171" i="18"/>
  <c r="D171" i="18" s="1"/>
  <c r="AH134" i="2"/>
  <c r="AH62" i="2"/>
  <c r="C147" i="18"/>
  <c r="D147" i="18" s="1"/>
  <c r="AH28" i="2"/>
  <c r="AH43" i="2"/>
  <c r="AJ95" i="2"/>
  <c r="AH14" i="2"/>
  <c r="L26" i="14"/>
  <c r="L136" i="14"/>
  <c r="AH48" i="2"/>
  <c r="F44" i="1"/>
  <c r="C121" i="18"/>
  <c r="D121" i="18" s="1"/>
  <c r="AH167" i="2"/>
  <c r="F163" i="1"/>
  <c r="C176" i="18"/>
  <c r="D176" i="18" s="1"/>
  <c r="C120" i="18"/>
  <c r="D120" i="18" s="1"/>
  <c r="L51" i="14"/>
  <c r="L31" i="14"/>
  <c r="AH150" i="2"/>
  <c r="AH117" i="2"/>
  <c r="AJ71" i="2"/>
  <c r="AH52" i="2"/>
  <c r="AH73" i="2"/>
  <c r="C175" i="18"/>
  <c r="D175" i="18" s="1"/>
  <c r="AJ44" i="2"/>
  <c r="AH99" i="2"/>
  <c r="F95" i="1"/>
  <c r="AH46" i="2"/>
  <c r="F42" i="1"/>
  <c r="AH70" i="2"/>
  <c r="C172" i="18"/>
  <c r="D172" i="18" s="1"/>
  <c r="AH108" i="2"/>
  <c r="AH71" i="2"/>
  <c r="AH58" i="2"/>
  <c r="F54" i="1"/>
  <c r="C109" i="18"/>
  <c r="D109" i="18" s="1"/>
  <c r="AH177" i="2"/>
  <c r="F173" i="1"/>
  <c r="AH174" i="2"/>
  <c r="F170" i="1"/>
  <c r="AH171" i="2"/>
  <c r="F167" i="1"/>
  <c r="AH164" i="2"/>
  <c r="F160" i="1"/>
  <c r="AH173" i="2"/>
  <c r="C138" i="18"/>
  <c r="D138" i="18" s="1"/>
  <c r="AH126" i="2"/>
  <c r="AH121" i="2"/>
  <c r="F117" i="1"/>
  <c r="AJ116" i="2"/>
  <c r="AH116" i="2"/>
  <c r="AH104" i="2"/>
  <c r="F100" i="1"/>
  <c r="AJ101" i="2"/>
  <c r="AH85" i="2"/>
  <c r="F81" i="1"/>
  <c r="AH84" i="2"/>
  <c r="AH65" i="2"/>
  <c r="F61" i="1"/>
  <c r="C53" i="18"/>
  <c r="D53" i="18" s="1"/>
  <c r="AH50" i="2"/>
  <c r="AH40" i="2"/>
  <c r="F36" i="1"/>
  <c r="AH35" i="2"/>
  <c r="F31" i="1"/>
  <c r="AJ30" i="2"/>
  <c r="AH21" i="2"/>
  <c r="AH17" i="2"/>
  <c r="F13" i="1"/>
  <c r="AH10" i="2"/>
  <c r="AH37" i="2"/>
  <c r="C25" i="18"/>
  <c r="D25" i="18" s="1"/>
  <c r="L87" i="14"/>
  <c r="L102" i="14"/>
  <c r="L96" i="14"/>
  <c r="L113" i="14"/>
  <c r="L100" i="14"/>
  <c r="L42" i="14"/>
  <c r="L78" i="14"/>
  <c r="L19" i="14"/>
  <c r="L47" i="14"/>
  <c r="L11" i="14"/>
  <c r="L119" i="14"/>
  <c r="L153" i="14"/>
  <c r="L155" i="14"/>
  <c r="L16" i="14"/>
  <c r="L99" i="14"/>
  <c r="L104" i="14"/>
  <c r="L24" i="14"/>
  <c r="L14" i="14"/>
  <c r="L152" i="14"/>
  <c r="L171" i="14"/>
  <c r="L72" i="14"/>
  <c r="L61" i="14"/>
  <c r="L9" i="14"/>
  <c r="L167" i="14"/>
  <c r="L157" i="14"/>
  <c r="L25" i="14"/>
  <c r="L146" i="14"/>
  <c r="L7" i="14"/>
  <c r="L48" i="14"/>
  <c r="L135" i="14"/>
  <c r="L108" i="14"/>
  <c r="L29" i="14"/>
  <c r="L60" i="14"/>
  <c r="L132" i="14"/>
  <c r="L44" i="14"/>
  <c r="L40" i="14"/>
  <c r="L75" i="14"/>
  <c r="L112" i="14"/>
  <c r="L109" i="14"/>
  <c r="L88" i="14"/>
  <c r="L77" i="14"/>
  <c r="L114" i="14"/>
  <c r="L176" i="14"/>
  <c r="L33" i="14"/>
  <c r="L18" i="14"/>
  <c r="L166" i="14"/>
  <c r="L43" i="14"/>
  <c r="L98" i="14"/>
  <c r="L150" i="14"/>
  <c r="L124" i="14"/>
  <c r="L45" i="14"/>
  <c r="L76" i="14"/>
  <c r="L129" i="14"/>
  <c r="L164" i="14"/>
  <c r="L65" i="14"/>
  <c r="L49" i="14"/>
  <c r="L38" i="14"/>
  <c r="L93" i="14"/>
  <c r="L32" i="14"/>
  <c r="L154" i="14"/>
  <c r="L115" i="14"/>
  <c r="L53" i="14"/>
  <c r="L4" i="14"/>
  <c r="L160" i="14"/>
  <c r="L59" i="14"/>
  <c r="L172" i="14"/>
  <c r="L159" i="14"/>
  <c r="L66" i="14"/>
  <c r="L117" i="14"/>
  <c r="L126" i="14"/>
  <c r="L80" i="14"/>
  <c r="L131" i="14"/>
  <c r="L69" i="14"/>
  <c r="L20" i="14"/>
  <c r="L79" i="14"/>
  <c r="L83" i="14"/>
  <c r="L90" i="14"/>
  <c r="L148" i="14"/>
  <c r="L74" i="14"/>
  <c r="L173" i="14"/>
  <c r="L158" i="14"/>
  <c r="L161" i="14"/>
  <c r="L50" i="14"/>
  <c r="L23" i="14"/>
  <c r="L175" i="14"/>
  <c r="L82" i="14"/>
  <c r="L151" i="14"/>
  <c r="L143" i="14"/>
  <c r="L89" i="14"/>
  <c r="L116" i="14"/>
  <c r="L70" i="14"/>
  <c r="L37" i="14"/>
  <c r="L177" i="14"/>
  <c r="L68" i="14"/>
  <c r="L39" i="14"/>
  <c r="L121" i="14"/>
  <c r="L106" i="14"/>
  <c r="L170" i="14"/>
  <c r="L55" i="14"/>
  <c r="L67" i="14"/>
  <c r="L107" i="14"/>
  <c r="L92" i="14"/>
  <c r="L15" i="14"/>
  <c r="L128" i="14"/>
  <c r="L17" i="14"/>
  <c r="L140" i="14"/>
  <c r="L94" i="14"/>
  <c r="L22" i="14"/>
  <c r="L147" i="14"/>
  <c r="L85" i="14"/>
  <c r="L36" i="14"/>
  <c r="L122" i="14"/>
  <c r="L10" i="14"/>
  <c r="L125" i="14"/>
  <c r="L144" i="14"/>
  <c r="L41" i="14"/>
  <c r="L163" i="14"/>
  <c r="L110" i="14"/>
  <c r="L64" i="14"/>
  <c r="L5" i="14"/>
  <c r="L138" i="14"/>
  <c r="L34" i="14"/>
  <c r="L120" i="14"/>
  <c r="L97" i="14"/>
  <c r="L133" i="14"/>
  <c r="L111" i="14"/>
  <c r="L57" i="14"/>
  <c r="L162" i="14"/>
  <c r="L101" i="14"/>
  <c r="L52" i="14"/>
  <c r="L71" i="14"/>
  <c r="L84" i="14"/>
  <c r="L8" i="14"/>
  <c r="L137" i="14"/>
  <c r="L27" i="14"/>
  <c r="L174" i="14"/>
  <c r="L127" i="14"/>
  <c r="L73" i="14"/>
  <c r="L103" i="14"/>
  <c r="L54" i="14"/>
  <c r="L21" i="14"/>
  <c r="K106" i="13"/>
  <c r="I115" i="9"/>
  <c r="I90" i="9"/>
  <c r="I6" i="9"/>
  <c r="I60" i="9"/>
  <c r="I83" i="9"/>
  <c r="I141" i="9"/>
  <c r="I25" i="9"/>
  <c r="I23" i="9"/>
  <c r="I145" i="9"/>
  <c r="I172" i="9"/>
  <c r="I34" i="9"/>
  <c r="I122" i="9"/>
  <c r="I148" i="9"/>
  <c r="I140" i="9"/>
  <c r="I26" i="9"/>
  <c r="G26" i="9"/>
  <c r="I78" i="9"/>
  <c r="I70" i="9"/>
  <c r="G23" i="9"/>
  <c r="I57" i="9"/>
  <c r="H154" i="9"/>
  <c r="I154" i="9" s="1"/>
  <c r="H114" i="9"/>
  <c r="I114" i="9" s="1"/>
  <c r="I80" i="9"/>
  <c r="G127" i="9"/>
  <c r="I16" i="9"/>
  <c r="I160" i="9"/>
  <c r="H113" i="9"/>
  <c r="G113" i="9"/>
  <c r="H45" i="9"/>
  <c r="I45" i="9" s="1"/>
  <c r="G167" i="9"/>
  <c r="H96" i="9"/>
  <c r="H132" i="9"/>
  <c r="G49" i="9"/>
  <c r="H119" i="9"/>
  <c r="G161" i="9"/>
  <c r="I81" i="9"/>
  <c r="G45" i="9"/>
  <c r="G114" i="9"/>
  <c r="I36" i="9"/>
  <c r="H15" i="9"/>
  <c r="I111" i="9"/>
  <c r="H156" i="9"/>
  <c r="I156" i="9" s="1"/>
  <c r="H9" i="9"/>
  <c r="G100" i="9"/>
  <c r="G170" i="9"/>
  <c r="H155" i="9"/>
  <c r="I155" i="9" s="1"/>
  <c r="H100" i="9"/>
  <c r="H127" i="9"/>
  <c r="I127" i="9" s="1"/>
  <c r="I158" i="9"/>
  <c r="I66" i="9"/>
  <c r="H29" i="9"/>
  <c r="G107" i="9"/>
  <c r="H107" i="9"/>
  <c r="I112" i="9"/>
  <c r="H167" i="9"/>
  <c r="I77" i="9"/>
  <c r="G110" i="9"/>
  <c r="H146" i="9"/>
  <c r="G146" i="9"/>
  <c r="H74" i="9"/>
  <c r="H102" i="9"/>
  <c r="H116" i="9"/>
  <c r="G63" i="9"/>
  <c r="I75" i="9"/>
  <c r="I43" i="9"/>
  <c r="I142" i="9"/>
  <c r="I168" i="9"/>
  <c r="H99" i="9"/>
  <c r="G99" i="9"/>
  <c r="H65" i="9"/>
  <c r="H56" i="9"/>
  <c r="I147" i="9"/>
  <c r="I170" i="9"/>
  <c r="H72" i="9"/>
  <c r="G72" i="9"/>
  <c r="H110" i="9"/>
  <c r="I17" i="9"/>
  <c r="I104" i="9"/>
  <c r="I130" i="9"/>
  <c r="H159" i="9"/>
  <c r="G159" i="9"/>
  <c r="I68" i="9"/>
  <c r="H86" i="9"/>
  <c r="G86" i="9"/>
  <c r="I163" i="9"/>
  <c r="H106" i="9"/>
  <c r="I139" i="9"/>
  <c r="I101" i="9"/>
  <c r="H87" i="9"/>
  <c r="I88" i="9"/>
  <c r="I4" i="9"/>
  <c r="H150" i="9"/>
  <c r="H108" i="9"/>
  <c r="H62" i="9"/>
  <c r="H27" i="9"/>
  <c r="G27" i="9"/>
  <c r="G34" i="9"/>
  <c r="G147" i="9"/>
  <c r="H162" i="9"/>
  <c r="H177" i="9"/>
  <c r="I10" i="9"/>
  <c r="I103" i="9"/>
  <c r="H136" i="9"/>
  <c r="H149" i="9"/>
  <c r="H13" i="9"/>
  <c r="I7" i="9"/>
  <c r="G41" i="9"/>
  <c r="H41" i="9"/>
  <c r="H93" i="9"/>
  <c r="G61" i="9"/>
  <c r="H85" i="9"/>
  <c r="I165" i="9"/>
  <c r="H33" i="9"/>
  <c r="G33" i="9"/>
  <c r="H97" i="9"/>
  <c r="H134" i="9"/>
  <c r="H49" i="9"/>
  <c r="G5" i="16"/>
  <c r="G107" i="16"/>
  <c r="G115" i="16"/>
  <c r="E156" i="16"/>
  <c r="F156" i="16" s="1"/>
  <c r="E172" i="16"/>
  <c r="F172" i="16" s="1"/>
  <c r="G109" i="16"/>
  <c r="G133" i="16"/>
  <c r="G145" i="16"/>
  <c r="K171" i="14"/>
  <c r="I25" i="14"/>
  <c r="K163" i="14"/>
  <c r="I79" i="14"/>
  <c r="I116" i="14"/>
  <c r="K20" i="14"/>
  <c r="K57" i="14"/>
  <c r="I105" i="14"/>
  <c r="I34" i="14"/>
  <c r="K147" i="14"/>
  <c r="K51" i="14"/>
  <c r="K137" i="14"/>
  <c r="K36" i="14"/>
  <c r="K52" i="14"/>
  <c r="I32" i="14"/>
  <c r="K28" i="14"/>
  <c r="I124" i="14"/>
  <c r="K7" i="14"/>
  <c r="K24" i="14"/>
  <c r="I24" i="14"/>
  <c r="I48" i="14"/>
  <c r="K48" i="14"/>
  <c r="I72" i="14"/>
  <c r="K72" i="14"/>
  <c r="I96" i="14"/>
  <c r="K96" i="14"/>
  <c r="I154" i="14"/>
  <c r="K154" i="14"/>
  <c r="K112" i="14"/>
  <c r="I170" i="14"/>
  <c r="K140" i="14"/>
  <c r="I164" i="14"/>
  <c r="I66" i="14"/>
  <c r="I156" i="14"/>
  <c r="K50" i="14"/>
  <c r="K99" i="14"/>
  <c r="K73" i="14"/>
  <c r="I120" i="14"/>
  <c r="K9" i="14"/>
  <c r="K68" i="14"/>
  <c r="I60" i="14"/>
  <c r="I83" i="14"/>
  <c r="I139" i="14"/>
  <c r="K152" i="14"/>
  <c r="I131" i="14"/>
  <c r="I113" i="14"/>
  <c r="K65" i="14"/>
  <c r="K16" i="14"/>
  <c r="K95" i="14"/>
  <c r="I97" i="14"/>
  <c r="I75" i="14"/>
  <c r="I175" i="14"/>
  <c r="I103" i="14"/>
  <c r="K167" i="14"/>
  <c r="K42" i="14"/>
  <c r="I19" i="14"/>
  <c r="I18" i="14"/>
  <c r="K35" i="14"/>
  <c r="I80" i="14"/>
  <c r="K47" i="14"/>
  <c r="I176" i="14"/>
  <c r="I29" i="14"/>
  <c r="K29" i="14"/>
  <c r="K61" i="14"/>
  <c r="I61" i="14"/>
  <c r="I69" i="14"/>
  <c r="K69" i="14"/>
  <c r="I85" i="14"/>
  <c r="K85" i="14"/>
  <c r="K117" i="14"/>
  <c r="I117" i="14"/>
  <c r="I125" i="14"/>
  <c r="K125" i="14"/>
  <c r="K149" i="14"/>
  <c r="I149" i="14"/>
  <c r="I157" i="14"/>
  <c r="K157" i="14"/>
  <c r="K45" i="14"/>
  <c r="I45" i="14"/>
  <c r="I77" i="14"/>
  <c r="K77" i="14"/>
  <c r="I5" i="14"/>
  <c r="K5" i="14"/>
  <c r="I122" i="14"/>
  <c r="K130" i="14"/>
  <c r="I81" i="14"/>
  <c r="K104" i="14"/>
  <c r="I145" i="14"/>
  <c r="K168" i="14"/>
  <c r="H182" i="14"/>
  <c r="K59" i="14"/>
  <c r="K135" i="14"/>
  <c r="K172" i="14"/>
  <c r="I92" i="14"/>
  <c r="I33" i="14"/>
  <c r="I151" i="14"/>
  <c r="K17" i="14"/>
  <c r="K138" i="14"/>
  <c r="I91" i="14"/>
  <c r="K107" i="14"/>
  <c r="K53" i="14"/>
  <c r="K174" i="14"/>
  <c r="K121" i="14"/>
  <c r="K10" i="14"/>
  <c r="I148" i="14"/>
  <c r="I138" i="14"/>
  <c r="I123" i="14"/>
  <c r="K41" i="14"/>
  <c r="I4" i="14"/>
  <c r="K94" i="14"/>
  <c r="K12" i="14"/>
  <c r="K160" i="14"/>
  <c r="K56" i="14"/>
  <c r="I62" i="14"/>
  <c r="K148" i="14"/>
  <c r="K76" i="14"/>
  <c r="K162" i="14"/>
  <c r="K4" i="14"/>
  <c r="I13" i="14"/>
  <c r="I14" i="14"/>
  <c r="I54" i="14"/>
  <c r="K54" i="14"/>
  <c r="I86" i="14"/>
  <c r="K86" i="14"/>
  <c r="I102" i="14"/>
  <c r="K102" i="14"/>
  <c r="I110" i="14"/>
  <c r="K110" i="14"/>
  <c r="I118" i="14"/>
  <c r="K118" i="14"/>
  <c r="K166" i="14"/>
  <c r="I166" i="14"/>
  <c r="I129" i="14"/>
  <c r="K129" i="14"/>
  <c r="I155" i="14"/>
  <c r="K155" i="14"/>
  <c r="I74" i="14"/>
  <c r="I90" i="14"/>
  <c r="I31" i="14"/>
  <c r="K31" i="14"/>
  <c r="K39" i="14"/>
  <c r="I55" i="14"/>
  <c r="K63" i="14"/>
  <c r="I63" i="14"/>
  <c r="K71" i="14"/>
  <c r="I71" i="14"/>
  <c r="K87" i="14"/>
  <c r="I87" i="14"/>
  <c r="I111" i="14"/>
  <c r="K111" i="14"/>
  <c r="K119" i="14"/>
  <c r="I119" i="14"/>
  <c r="I127" i="14"/>
  <c r="K127" i="14"/>
  <c r="I159" i="14"/>
  <c r="K159" i="14"/>
  <c r="K67" i="14"/>
  <c r="I22" i="14"/>
  <c r="K22" i="14"/>
  <c r="I134" i="14"/>
  <c r="K134" i="14"/>
  <c r="I150" i="14"/>
  <c r="K90" i="14"/>
  <c r="K38" i="14"/>
  <c r="K64" i="14"/>
  <c r="K30" i="14"/>
  <c r="I21" i="14"/>
  <c r="I142" i="14"/>
  <c r="K84" i="14"/>
  <c r="K43" i="14"/>
  <c r="I43" i="14"/>
  <c r="I26" i="14"/>
  <c r="K26" i="14"/>
  <c r="K11" i="14"/>
  <c r="I49" i="14"/>
  <c r="K49" i="14"/>
  <c r="K114" i="14"/>
  <c r="I114" i="14"/>
  <c r="K109" i="14"/>
  <c r="I23" i="14"/>
  <c r="K37" i="14"/>
  <c r="I37" i="14"/>
  <c r="K46" i="14"/>
  <c r="K161" i="14"/>
  <c r="I161" i="14"/>
  <c r="I40" i="14"/>
  <c r="K40" i="14"/>
  <c r="K177" i="14"/>
  <c r="K143" i="14"/>
  <c r="I143" i="14"/>
  <c r="K136" i="14"/>
  <c r="K93" i="14"/>
  <c r="I15" i="14"/>
  <c r="K15" i="14"/>
  <c r="I165" i="14"/>
  <c r="K165" i="14"/>
  <c r="K98" i="14"/>
  <c r="I98" i="14"/>
  <c r="K58" i="14"/>
  <c r="I58" i="14"/>
  <c r="H181" i="14"/>
  <c r="J126" i="14" s="1"/>
  <c r="M126" i="14" s="1"/>
  <c r="AM130" i="2" s="1"/>
  <c r="I6" i="14"/>
  <c r="I126" i="14"/>
  <c r="K126" i="14"/>
  <c r="I158" i="14"/>
  <c r="K70" i="14"/>
  <c r="K74" i="14"/>
  <c r="I78" i="14"/>
  <c r="I146" i="14"/>
  <c r="K6" i="14"/>
  <c r="K100" i="14"/>
  <c r="K150" i="14"/>
  <c r="I174" i="14"/>
  <c r="K23" i="14"/>
  <c r="I89" i="14"/>
  <c r="K89" i="14"/>
  <c r="I8" i="14"/>
  <c r="K8" i="14"/>
  <c r="K169" i="14"/>
  <c r="I169" i="14"/>
  <c r="K27" i="14"/>
  <c r="I108" i="14"/>
  <c r="K108" i="14"/>
  <c r="I141" i="14"/>
  <c r="K141" i="14"/>
  <c r="I101" i="14"/>
  <c r="K82" i="14"/>
  <c r="K106" i="14"/>
  <c r="I106" i="14"/>
  <c r="K173" i="14"/>
  <c r="I44" i="14"/>
  <c r="K144" i="14"/>
  <c r="K153" i="14"/>
  <c r="I88" i="14"/>
  <c r="I132" i="14"/>
  <c r="K132" i="14"/>
  <c r="I128" i="14"/>
  <c r="K133" i="14"/>
  <c r="I115" i="14"/>
  <c r="C149" i="18"/>
  <c r="D149" i="18" s="1"/>
  <c r="AH69" i="2"/>
  <c r="AJ47" i="2"/>
  <c r="C49" i="18"/>
  <c r="D49" i="18" s="1"/>
  <c r="AH32" i="2"/>
  <c r="AJ22" i="2"/>
  <c r="AJ126" i="2"/>
  <c r="AJ99" i="2"/>
  <c r="AJ77" i="2"/>
  <c r="C80" i="18"/>
  <c r="D80" i="18" s="1"/>
  <c r="C29" i="18"/>
  <c r="D29" i="18" s="1"/>
  <c r="AJ159" i="2"/>
  <c r="AJ140" i="2"/>
  <c r="AJ112" i="2"/>
  <c r="AJ34" i="2"/>
  <c r="C150" i="18"/>
  <c r="D150" i="18" s="1"/>
  <c r="C101" i="18"/>
  <c r="D101" i="18" s="1"/>
  <c r="C54" i="18"/>
  <c r="D54" i="18" s="1"/>
  <c r="AJ16" i="2"/>
  <c r="AJ40" i="2"/>
  <c r="AJ64" i="2"/>
  <c r="AJ166" i="2"/>
  <c r="AJ146" i="2"/>
  <c r="C156" i="18"/>
  <c r="D156" i="18" s="1"/>
  <c r="C163" i="18"/>
  <c r="D163" i="18" s="1"/>
  <c r="C143" i="18"/>
  <c r="D143" i="18" s="1"/>
  <c r="C72" i="18"/>
  <c r="D72" i="18" s="1"/>
  <c r="C129" i="18"/>
  <c r="D129" i="18" s="1"/>
  <c r="AJ139" i="2"/>
  <c r="AJ174" i="2"/>
  <c r="C70" i="18"/>
  <c r="D70" i="18" s="1"/>
  <c r="AJ74" i="2"/>
  <c r="C114" i="18"/>
  <c r="D114" i="18" s="1"/>
  <c r="AJ118" i="2"/>
  <c r="AJ23" i="2"/>
  <c r="C19" i="18"/>
  <c r="D19" i="18" s="1"/>
  <c r="C61" i="18"/>
  <c r="D61" i="18" s="1"/>
  <c r="AJ65" i="2"/>
  <c r="C102" i="18"/>
  <c r="D102" i="18" s="1"/>
  <c r="AJ106" i="2"/>
  <c r="AJ41" i="2"/>
  <c r="C37" i="18"/>
  <c r="D37" i="18" s="1"/>
  <c r="C107" i="18"/>
  <c r="D107" i="18" s="1"/>
  <c r="AJ111" i="2"/>
  <c r="C87" i="18"/>
  <c r="D87" i="18" s="1"/>
  <c r="AJ91" i="2"/>
  <c r="AJ148" i="2"/>
  <c r="C144" i="18"/>
  <c r="D144" i="18" s="1"/>
  <c r="C98" i="18"/>
  <c r="D98" i="18" s="1"/>
  <c r="AJ102" i="2"/>
  <c r="C118" i="18"/>
  <c r="D118" i="18" s="1"/>
  <c r="AJ122" i="2"/>
  <c r="AJ37" i="2"/>
  <c r="C33" i="18"/>
  <c r="D33" i="18" s="1"/>
  <c r="AJ61" i="2"/>
  <c r="C57" i="18"/>
  <c r="D57" i="18" s="1"/>
  <c r="C75" i="18"/>
  <c r="D75" i="18" s="1"/>
  <c r="AJ79" i="2"/>
  <c r="E179" i="13"/>
  <c r="F21" i="13" s="1"/>
  <c r="G21" i="13" s="1"/>
  <c r="H21" i="13" s="1"/>
  <c r="J103" i="2"/>
  <c r="J94" i="2"/>
  <c r="G179" i="5"/>
  <c r="J92" i="2"/>
  <c r="J100" i="2"/>
  <c r="J108" i="2"/>
  <c r="G80" i="2"/>
  <c r="G138" i="2"/>
  <c r="G24" i="2"/>
  <c r="G160" i="2"/>
  <c r="G113" i="2"/>
  <c r="G41" i="2"/>
  <c r="G48" i="2"/>
  <c r="G106" i="2"/>
  <c r="G114" i="2"/>
  <c r="G153" i="2"/>
  <c r="G27" i="2"/>
  <c r="G21" i="2"/>
  <c r="G29" i="2"/>
  <c r="G97" i="2"/>
  <c r="G107" i="2"/>
  <c r="G147" i="2"/>
  <c r="G154" i="2"/>
  <c r="G91" i="2"/>
  <c r="G148" i="2"/>
  <c r="G75" i="2"/>
  <c r="G82" i="2"/>
  <c r="G92" i="2"/>
  <c r="G178" i="2"/>
  <c r="G8" i="2"/>
  <c r="G134" i="2"/>
  <c r="G129" i="2"/>
  <c r="G135" i="2"/>
  <c r="G173" i="2"/>
  <c r="G35" i="2"/>
  <c r="G47" i="2"/>
  <c r="G121" i="2"/>
  <c r="G130" i="2"/>
  <c r="G159" i="2"/>
  <c r="G74" i="2"/>
  <c r="G68" i="2"/>
  <c r="G20" i="2"/>
  <c r="G104" i="2"/>
  <c r="G10" i="2"/>
  <c r="G26" i="2"/>
  <c r="G54" i="2"/>
  <c r="G60" i="2"/>
  <c r="G96" i="2"/>
  <c r="G141" i="2"/>
  <c r="G146" i="2"/>
  <c r="G158" i="2"/>
  <c r="G165" i="2"/>
  <c r="G171" i="2"/>
  <c r="G176" i="2"/>
  <c r="G115" i="2"/>
  <c r="G143" i="2"/>
  <c r="G149" i="2"/>
  <c r="G46" i="2"/>
  <c r="G88" i="2"/>
  <c r="E44" i="2"/>
  <c r="E41" i="2"/>
  <c r="E35" i="2"/>
  <c r="E125" i="2"/>
  <c r="E119" i="2"/>
  <c r="E113" i="2"/>
  <c r="E139" i="2"/>
  <c r="E79" i="2"/>
  <c r="E142" i="2"/>
  <c r="E106" i="2"/>
  <c r="E148" i="2"/>
  <c r="E132" i="2"/>
  <c r="E172" i="2"/>
  <c r="E32" i="2"/>
  <c r="E129" i="2"/>
  <c r="E122" i="2"/>
  <c r="E107" i="2"/>
  <c r="E84" i="2"/>
  <c r="E21" i="2"/>
  <c r="E63" i="2"/>
  <c r="E50" i="2"/>
  <c r="E153" i="2"/>
  <c r="E141" i="2"/>
  <c r="E89" i="2"/>
  <c r="E66" i="2"/>
  <c r="E59" i="2"/>
  <c r="E55" i="2"/>
  <c r="E159" i="2"/>
  <c r="E37" i="2"/>
  <c r="E30" i="2"/>
  <c r="E25" i="2"/>
  <c r="E92" i="2"/>
  <c r="E9" i="2"/>
  <c r="E174" i="2"/>
  <c r="E110" i="2"/>
  <c r="E18" i="2"/>
  <c r="E135" i="2"/>
  <c r="E128" i="2"/>
  <c r="E85" i="2"/>
  <c r="E62" i="2"/>
  <c r="E28" i="2"/>
  <c r="H181" i="4"/>
  <c r="F181" i="4"/>
  <c r="G40" i="4" s="1"/>
  <c r="H40" i="4" s="1"/>
  <c r="E8" i="2"/>
  <c r="E168" i="2"/>
  <c r="E124" i="2"/>
  <c r="E121" i="2"/>
  <c r="E103" i="2"/>
  <c r="E65" i="2"/>
  <c r="E20" i="2"/>
  <c r="E17" i="2"/>
  <c r="E179" i="2"/>
  <c r="E137" i="2"/>
  <c r="E118" i="2"/>
  <c r="E100" i="2"/>
  <c r="E71" i="2"/>
  <c r="E61" i="2"/>
  <c r="E27" i="2"/>
  <c r="E173" i="2"/>
  <c r="E167" i="2"/>
  <c r="E157" i="2"/>
  <c r="E146" i="2"/>
  <c r="E140" i="2"/>
  <c r="E134" i="2"/>
  <c r="E127" i="2"/>
  <c r="E90" i="2"/>
  <c r="E77" i="2"/>
  <c r="E64" i="2"/>
  <c r="E45" i="2"/>
  <c r="E42" i="2"/>
  <c r="E13" i="2"/>
  <c r="E170" i="2"/>
  <c r="E117" i="2"/>
  <c r="E102" i="2"/>
  <c r="E70" i="2"/>
  <c r="E33" i="2"/>
  <c r="E175" i="2"/>
  <c r="E166" i="2"/>
  <c r="E163" i="2"/>
  <c r="E160" i="2"/>
  <c r="E156" i="2"/>
  <c r="E145" i="2"/>
  <c r="E133" i="2"/>
  <c r="E126" i="2"/>
  <c r="E96" i="2"/>
  <c r="E56" i="2"/>
  <c r="E22" i="2"/>
  <c r="E57" i="2"/>
  <c r="E93" i="2"/>
  <c r="E36" i="2"/>
  <c r="E29" i="2"/>
  <c r="E15" i="2"/>
  <c r="E164" i="2"/>
  <c r="E19" i="2"/>
  <c r="C178" i="2"/>
  <c r="C14" i="2"/>
  <c r="C20" i="2"/>
  <c r="C13" i="2"/>
  <c r="C79" i="2"/>
  <c r="C86" i="2"/>
  <c r="C69" i="2"/>
  <c r="C116" i="2"/>
  <c r="C126" i="2"/>
  <c r="C82" i="2"/>
  <c r="C12" i="2"/>
  <c r="C19" i="2"/>
  <c r="C151" i="2"/>
  <c r="C140" i="2"/>
  <c r="C99" i="2"/>
  <c r="C35" i="2"/>
  <c r="E179" i="3"/>
  <c r="F136" i="3" s="1"/>
  <c r="G136" i="3" s="1"/>
  <c r="C28" i="2"/>
  <c r="C136" i="2"/>
  <c r="C59" i="2"/>
  <c r="C62" i="2"/>
  <c r="H181" i="9" l="1"/>
  <c r="H182" i="9"/>
  <c r="F184" i="1"/>
  <c r="G69" i="1" s="1"/>
  <c r="H69" i="1" s="1"/>
  <c r="I69" i="1" s="1"/>
  <c r="J80" i="14"/>
  <c r="M80" i="14" s="1"/>
  <c r="AM84" i="2" s="1"/>
  <c r="J145" i="14"/>
  <c r="M145" i="14" s="1"/>
  <c r="AM149" i="2" s="1"/>
  <c r="J8" i="19"/>
  <c r="J133" i="19"/>
  <c r="J45" i="19"/>
  <c r="J36" i="19"/>
  <c r="J48" i="19"/>
  <c r="J99" i="19"/>
  <c r="J29" i="19"/>
  <c r="J62" i="19"/>
  <c r="J24" i="19"/>
  <c r="J12" i="19"/>
  <c r="H159" i="5"/>
  <c r="I159" i="5" s="1"/>
  <c r="J159" i="5" s="1"/>
  <c r="H172" i="5"/>
  <c r="I172" i="5" s="1"/>
  <c r="J172" i="5" s="1"/>
  <c r="J5" i="9"/>
  <c r="E106" i="16"/>
  <c r="F106" i="16" s="1"/>
  <c r="G106" i="16" s="1"/>
  <c r="E153" i="16"/>
  <c r="F153" i="16" s="1"/>
  <c r="G153" i="16" s="1"/>
  <c r="E111" i="16"/>
  <c r="F111" i="16" s="1"/>
  <c r="G111" i="16" s="1"/>
  <c r="E151" i="16"/>
  <c r="F151" i="16" s="1"/>
  <c r="G151" i="16" s="1"/>
  <c r="E148" i="16"/>
  <c r="F148" i="16" s="1"/>
  <c r="G148" i="16" s="1"/>
  <c r="E165" i="16"/>
  <c r="F165" i="16" s="1"/>
  <c r="G165" i="16" s="1"/>
  <c r="E67" i="16"/>
  <c r="F67" i="16" s="1"/>
  <c r="G67" i="16" s="1"/>
  <c r="E80" i="16"/>
  <c r="F80" i="16" s="1"/>
  <c r="G80" i="16" s="1"/>
  <c r="E43" i="16"/>
  <c r="F43" i="16" s="1"/>
  <c r="G43" i="16" s="1"/>
  <c r="E27" i="16"/>
  <c r="F27" i="16" s="1"/>
  <c r="G27" i="16" s="1"/>
  <c r="E32" i="16"/>
  <c r="F32" i="16" s="1"/>
  <c r="G32" i="16" s="1"/>
  <c r="E48" i="16"/>
  <c r="F48" i="16" s="1"/>
  <c r="G48" i="16" s="1"/>
  <c r="E100" i="16"/>
  <c r="F100" i="16" s="1"/>
  <c r="G100" i="16" s="1"/>
  <c r="E98" i="16"/>
  <c r="F98" i="16" s="1"/>
  <c r="G98" i="16" s="1"/>
  <c r="E23" i="16"/>
  <c r="F23" i="16" s="1"/>
  <c r="G23" i="16" s="1"/>
  <c r="E92" i="16"/>
  <c r="F92" i="16" s="1"/>
  <c r="G92" i="16" s="1"/>
  <c r="E26" i="16"/>
  <c r="F26" i="16" s="1"/>
  <c r="G26" i="16" s="1"/>
  <c r="E101" i="16"/>
  <c r="F101" i="16" s="1"/>
  <c r="G101" i="16" s="1"/>
  <c r="E44" i="16"/>
  <c r="F44" i="16" s="1"/>
  <c r="G44" i="16" s="1"/>
  <c r="E30" i="16"/>
  <c r="F30" i="16" s="1"/>
  <c r="G30" i="16" s="1"/>
  <c r="E45" i="16"/>
  <c r="F45" i="16" s="1"/>
  <c r="G45" i="16" s="1"/>
  <c r="E20" i="16"/>
  <c r="F20" i="16" s="1"/>
  <c r="G20" i="16" s="1"/>
  <c r="E49" i="16"/>
  <c r="F49" i="16" s="1"/>
  <c r="G49" i="16" s="1"/>
  <c r="E103" i="16"/>
  <c r="F103" i="16" s="1"/>
  <c r="G103" i="16" s="1"/>
  <c r="E33" i="16"/>
  <c r="F33" i="16" s="1"/>
  <c r="G33" i="16" s="1"/>
  <c r="E31" i="16"/>
  <c r="F31" i="16" s="1"/>
  <c r="G31" i="16" s="1"/>
  <c r="G108" i="9"/>
  <c r="G74" i="9"/>
  <c r="G98" i="9"/>
  <c r="G150" i="9"/>
  <c r="G87" i="9"/>
  <c r="G6" i="9"/>
  <c r="G95" i="9"/>
  <c r="G137" i="9"/>
  <c r="G173" i="9"/>
  <c r="G135" i="9"/>
  <c r="G8" i="9"/>
  <c r="G13" i="9"/>
  <c r="G14" i="9"/>
  <c r="G123" i="9"/>
  <c r="G71" i="9"/>
  <c r="G53" i="9"/>
  <c r="G4" i="9"/>
  <c r="G128" i="9"/>
  <c r="G54" i="9"/>
  <c r="G57" i="9"/>
  <c r="G134" i="9"/>
  <c r="G174" i="9"/>
  <c r="G75" i="9"/>
  <c r="G129" i="9"/>
  <c r="G130" i="9"/>
  <c r="G132" i="9"/>
  <c r="G15" i="9"/>
  <c r="G119" i="9"/>
  <c r="G163" i="9"/>
  <c r="G36" i="9"/>
  <c r="G164" i="9"/>
  <c r="G79" i="9"/>
  <c r="G68" i="9"/>
  <c r="G90" i="9"/>
  <c r="G19" i="9"/>
  <c r="G69" i="9"/>
  <c r="G9" i="9"/>
  <c r="G126" i="9"/>
  <c r="G104" i="9"/>
  <c r="G94" i="9"/>
  <c r="G47" i="9"/>
  <c r="G102" i="9"/>
  <c r="G38" i="9"/>
  <c r="G82" i="9"/>
  <c r="G78" i="9"/>
  <c r="G125" i="9"/>
  <c r="G28" i="9"/>
  <c r="G40" i="9"/>
  <c r="G35" i="9"/>
  <c r="G10" i="9"/>
  <c r="G131" i="9"/>
  <c r="G64" i="9"/>
  <c r="G30" i="9"/>
  <c r="G39" i="9"/>
  <c r="G70" i="9"/>
  <c r="G76" i="9"/>
  <c r="G24" i="9"/>
  <c r="G122" i="9"/>
  <c r="G168" i="9"/>
  <c r="G142" i="9"/>
  <c r="G52" i="9"/>
  <c r="G141" i="9"/>
  <c r="G60" i="9"/>
  <c r="G22" i="9"/>
  <c r="G81" i="9"/>
  <c r="G117" i="9"/>
  <c r="G16" i="9"/>
  <c r="G143" i="9"/>
  <c r="G85" i="9"/>
  <c r="G153" i="9"/>
  <c r="G84" i="9"/>
  <c r="G118" i="9"/>
  <c r="G105" i="9"/>
  <c r="G120" i="9"/>
  <c r="G138" i="9"/>
  <c r="G155" i="9"/>
  <c r="G21" i="9"/>
  <c r="G77" i="9"/>
  <c r="G97" i="9"/>
  <c r="G172" i="9"/>
  <c r="G42" i="9"/>
  <c r="G50" i="9"/>
  <c r="G12" i="9"/>
  <c r="G62" i="9"/>
  <c r="G51" i="9"/>
  <c r="G124" i="9"/>
  <c r="G166" i="9"/>
  <c r="G29" i="9"/>
  <c r="G96" i="9"/>
  <c r="G149" i="9"/>
  <c r="G160" i="9"/>
  <c r="G56" i="9"/>
  <c r="G158" i="9"/>
  <c r="G17" i="9"/>
  <c r="G116" i="9"/>
  <c r="G154" i="9"/>
  <c r="G88" i="9"/>
  <c r="G65" i="9"/>
  <c r="G37" i="9"/>
  <c r="G83" i="9"/>
  <c r="G162" i="9"/>
  <c r="G140" i="9"/>
  <c r="G55" i="9"/>
  <c r="I9" i="9"/>
  <c r="I100" i="9"/>
  <c r="I132" i="9"/>
  <c r="I96" i="9"/>
  <c r="I113" i="9"/>
  <c r="I15" i="9"/>
  <c r="I119" i="9"/>
  <c r="I149" i="9"/>
  <c r="I86" i="9"/>
  <c r="I134" i="9"/>
  <c r="I177" i="9"/>
  <c r="I27" i="9"/>
  <c r="I167" i="9"/>
  <c r="I29" i="9"/>
  <c r="I87" i="9"/>
  <c r="I99" i="9"/>
  <c r="I56" i="9"/>
  <c r="I97" i="9"/>
  <c r="I85" i="9"/>
  <c r="I162" i="9"/>
  <c r="I62" i="9"/>
  <c r="I110" i="9"/>
  <c r="I146" i="9"/>
  <c r="I136" i="9"/>
  <c r="I65" i="9"/>
  <c r="I106" i="9"/>
  <c r="I159" i="9"/>
  <c r="I93" i="9"/>
  <c r="I150" i="9"/>
  <c r="I72" i="9"/>
  <c r="I41" i="9"/>
  <c r="I74" i="9"/>
  <c r="I33" i="9"/>
  <c r="I13" i="9"/>
  <c r="I108" i="9"/>
  <c r="I102" i="9"/>
  <c r="I107" i="9"/>
  <c r="I49" i="9"/>
  <c r="I116" i="9"/>
  <c r="E129" i="16"/>
  <c r="F129" i="16" s="1"/>
  <c r="E88" i="16"/>
  <c r="F88" i="16" s="1"/>
  <c r="E114" i="16"/>
  <c r="F114" i="16" s="1"/>
  <c r="E158" i="16"/>
  <c r="F158" i="16" s="1"/>
  <c r="E22" i="16"/>
  <c r="F22" i="16" s="1"/>
  <c r="E141" i="16"/>
  <c r="F141" i="16" s="1"/>
  <c r="E164" i="16"/>
  <c r="F164" i="16" s="1"/>
  <c r="E124" i="16"/>
  <c r="F124" i="16" s="1"/>
  <c r="E28" i="16"/>
  <c r="F28" i="16" s="1"/>
  <c r="E147" i="16"/>
  <c r="F147" i="16" s="1"/>
  <c r="E99" i="16"/>
  <c r="F99" i="16" s="1"/>
  <c r="E35" i="16"/>
  <c r="F35" i="16" s="1"/>
  <c r="E113" i="16"/>
  <c r="F113" i="16" s="1"/>
  <c r="E41" i="16"/>
  <c r="F41" i="16" s="1"/>
  <c r="E144" i="16"/>
  <c r="F144" i="16" s="1"/>
  <c r="E72" i="16"/>
  <c r="F72" i="16" s="1"/>
  <c r="E8" i="16"/>
  <c r="F8" i="16" s="1"/>
  <c r="E82" i="16"/>
  <c r="F82" i="16" s="1"/>
  <c r="E150" i="16"/>
  <c r="F150" i="16" s="1"/>
  <c r="E70" i="16"/>
  <c r="F70" i="16" s="1"/>
  <c r="E14" i="16"/>
  <c r="F14" i="16" s="1"/>
  <c r="E93" i="16"/>
  <c r="F93" i="16" s="1"/>
  <c r="E37" i="16"/>
  <c r="F37" i="16" s="1"/>
  <c r="E84" i="16"/>
  <c r="F84" i="16" s="1"/>
  <c r="E139" i="16"/>
  <c r="F139" i="16" s="1"/>
  <c r="E91" i="16"/>
  <c r="F91" i="16" s="1"/>
  <c r="E122" i="16"/>
  <c r="F122" i="16" s="1"/>
  <c r="E57" i="16"/>
  <c r="F57" i="16" s="1"/>
  <c r="E160" i="16"/>
  <c r="F160" i="16" s="1"/>
  <c r="E16" i="16"/>
  <c r="F16" i="16" s="1"/>
  <c r="E78" i="16"/>
  <c r="F78" i="16" s="1"/>
  <c r="E138" i="16"/>
  <c r="F138" i="16" s="1"/>
  <c r="E105" i="16"/>
  <c r="F105" i="16" s="1"/>
  <c r="E136" i="16"/>
  <c r="F136" i="16" s="1"/>
  <c r="E64" i="16"/>
  <c r="F64" i="16" s="1"/>
  <c r="E66" i="16"/>
  <c r="F66" i="16" s="1"/>
  <c r="E142" i="16"/>
  <c r="F142" i="16" s="1"/>
  <c r="E62" i="16"/>
  <c r="F62" i="16" s="1"/>
  <c r="E6" i="16"/>
  <c r="F6" i="16" s="1"/>
  <c r="E85" i="16"/>
  <c r="F85" i="16" s="1"/>
  <c r="E29" i="16"/>
  <c r="F29" i="16" s="1"/>
  <c r="G156" i="16"/>
  <c r="E116" i="16"/>
  <c r="F116" i="16" s="1"/>
  <c r="E52" i="16"/>
  <c r="F52" i="16" s="1"/>
  <c r="E131" i="16"/>
  <c r="F131" i="16" s="1"/>
  <c r="E83" i="16"/>
  <c r="F83" i="16" s="1"/>
  <c r="E127" i="16"/>
  <c r="F127" i="16" s="1"/>
  <c r="E63" i="16"/>
  <c r="F63" i="16" s="1"/>
  <c r="E119" i="16"/>
  <c r="F119" i="16" s="1"/>
  <c r="E55" i="16"/>
  <c r="F55" i="16" s="1"/>
  <c r="E47" i="16"/>
  <c r="F47" i="16" s="1"/>
  <c r="E71" i="16"/>
  <c r="F71" i="16" s="1"/>
  <c r="E167" i="16"/>
  <c r="F167" i="16" s="1"/>
  <c r="E39" i="16"/>
  <c r="F39" i="16" s="1"/>
  <c r="E95" i="16"/>
  <c r="F95" i="16" s="1"/>
  <c r="E87" i="16"/>
  <c r="F87" i="16" s="1"/>
  <c r="E143" i="16"/>
  <c r="F143" i="16" s="1"/>
  <c r="E79" i="16"/>
  <c r="F79" i="16" s="1"/>
  <c r="E15" i="16"/>
  <c r="F15" i="16" s="1"/>
  <c r="E135" i="16"/>
  <c r="F135" i="16" s="1"/>
  <c r="E123" i="16"/>
  <c r="F123" i="16" s="1"/>
  <c r="E75" i="16"/>
  <c r="F75" i="16" s="1"/>
  <c r="E19" i="16"/>
  <c r="F19" i="16" s="1"/>
  <c r="E90" i="16"/>
  <c r="F90" i="16" s="1"/>
  <c r="E54" i="16"/>
  <c r="F54" i="16" s="1"/>
  <c r="E77" i="16"/>
  <c r="F77" i="16" s="1"/>
  <c r="E76" i="16"/>
  <c r="F76" i="16" s="1"/>
  <c r="E161" i="16"/>
  <c r="F161" i="16" s="1"/>
  <c r="E89" i="16"/>
  <c r="F89" i="16" s="1"/>
  <c r="E25" i="16"/>
  <c r="F25" i="16" s="1"/>
  <c r="E120" i="16"/>
  <c r="F120" i="16" s="1"/>
  <c r="E40" i="16"/>
  <c r="F40" i="16" s="1"/>
  <c r="E175" i="16"/>
  <c r="F175" i="16" s="1"/>
  <c r="E34" i="16"/>
  <c r="F34" i="16" s="1"/>
  <c r="E126" i="16"/>
  <c r="F126" i="16" s="1"/>
  <c r="E46" i="16"/>
  <c r="F46" i="16" s="1"/>
  <c r="E117" i="16"/>
  <c r="F117" i="16" s="1"/>
  <c r="E69" i="16"/>
  <c r="F69" i="16" s="1"/>
  <c r="E13" i="16"/>
  <c r="F13" i="16" s="1"/>
  <c r="E140" i="16"/>
  <c r="F140" i="16" s="1"/>
  <c r="E59" i="16"/>
  <c r="F59" i="16" s="1"/>
  <c r="E11" i="16"/>
  <c r="F11" i="16" s="1"/>
  <c r="E74" i="16"/>
  <c r="F74" i="16" s="1"/>
  <c r="E169" i="16"/>
  <c r="F169" i="16" s="1"/>
  <c r="E128" i="16"/>
  <c r="F128" i="16" s="1"/>
  <c r="E134" i="16"/>
  <c r="F134" i="16" s="1"/>
  <c r="E81" i="16"/>
  <c r="F81" i="16" s="1"/>
  <c r="E17" i="16"/>
  <c r="F17" i="16" s="1"/>
  <c r="E112" i="16"/>
  <c r="F112" i="16" s="1"/>
  <c r="E162" i="16"/>
  <c r="F162" i="16" s="1"/>
  <c r="E18" i="16"/>
  <c r="F18" i="16" s="1"/>
  <c r="E102" i="16"/>
  <c r="F102" i="16" s="1"/>
  <c r="E38" i="16"/>
  <c r="F38" i="16" s="1"/>
  <c r="E61" i="16"/>
  <c r="F61" i="16" s="1"/>
  <c r="G172" i="16"/>
  <c r="E36" i="16"/>
  <c r="F36" i="16" s="1"/>
  <c r="E12" i="16"/>
  <c r="F12" i="16" s="1"/>
  <c r="E51" i="16"/>
  <c r="F51" i="16" s="1"/>
  <c r="E58" i="16"/>
  <c r="F58" i="16" s="1"/>
  <c r="E21" i="16"/>
  <c r="F21" i="16" s="1"/>
  <c r="E108" i="16"/>
  <c r="F108" i="16" s="1"/>
  <c r="E73" i="16"/>
  <c r="F73" i="16" s="1"/>
  <c r="E9" i="16"/>
  <c r="F9" i="16" s="1"/>
  <c r="E104" i="16"/>
  <c r="F104" i="16" s="1"/>
  <c r="E146" i="16"/>
  <c r="F146" i="16" s="1"/>
  <c r="E174" i="16"/>
  <c r="F174" i="16" s="1"/>
  <c r="E94" i="16"/>
  <c r="F94" i="16" s="1"/>
  <c r="E173" i="16"/>
  <c r="F173" i="16" s="1"/>
  <c r="E53" i="16"/>
  <c r="F53" i="16" s="1"/>
  <c r="E132" i="16"/>
  <c r="F132" i="16" s="1"/>
  <c r="E68" i="16"/>
  <c r="F68" i="16" s="1"/>
  <c r="E171" i="16"/>
  <c r="F171" i="16" s="1"/>
  <c r="E42" i="16"/>
  <c r="F42" i="16" s="1"/>
  <c r="E97" i="16"/>
  <c r="F97" i="16" s="1"/>
  <c r="E56" i="16"/>
  <c r="F56" i="16" s="1"/>
  <c r="E50" i="16"/>
  <c r="F50" i="16" s="1"/>
  <c r="E125" i="16"/>
  <c r="F125" i="16" s="1"/>
  <c r="E137" i="16"/>
  <c r="F137" i="16" s="1"/>
  <c r="E65" i="16"/>
  <c r="F65" i="16" s="1"/>
  <c r="E168" i="16"/>
  <c r="F168" i="16" s="1"/>
  <c r="E96" i="16"/>
  <c r="F96" i="16" s="1"/>
  <c r="E24" i="16"/>
  <c r="F24" i="16" s="1"/>
  <c r="E130" i="16"/>
  <c r="F130" i="16" s="1"/>
  <c r="E166" i="16"/>
  <c r="F166" i="16" s="1"/>
  <c r="E86" i="16"/>
  <c r="F86" i="16" s="1"/>
  <c r="E149" i="16"/>
  <c r="F149" i="16" s="1"/>
  <c r="E60" i="16"/>
  <c r="F60" i="16" s="1"/>
  <c r="E155" i="16"/>
  <c r="F155" i="16" s="1"/>
  <c r="E154" i="16"/>
  <c r="F154" i="16" s="1"/>
  <c r="E10" i="16"/>
  <c r="F10" i="16" s="1"/>
  <c r="J53" i="14"/>
  <c r="M53" i="14" s="1"/>
  <c r="AM57" i="2" s="1"/>
  <c r="J165" i="14"/>
  <c r="M165" i="14" s="1"/>
  <c r="AM169" i="2" s="1"/>
  <c r="J153" i="14"/>
  <c r="M153" i="14" s="1"/>
  <c r="AM157" i="2" s="1"/>
  <c r="J20" i="14"/>
  <c r="M20" i="14" s="1"/>
  <c r="AM24" i="2" s="1"/>
  <c r="J94" i="14"/>
  <c r="M94" i="14" s="1"/>
  <c r="AM98" i="2" s="1"/>
  <c r="J109" i="14"/>
  <c r="M109" i="14" s="1"/>
  <c r="AM113" i="2" s="1"/>
  <c r="J46" i="14"/>
  <c r="M46" i="14" s="1"/>
  <c r="AM50" i="2" s="1"/>
  <c r="J173" i="14"/>
  <c r="M173" i="14" s="1"/>
  <c r="AM177" i="2" s="1"/>
  <c r="J36" i="14"/>
  <c r="M36" i="14" s="1"/>
  <c r="AM40" i="2" s="1"/>
  <c r="J96" i="14"/>
  <c r="M96" i="14" s="1"/>
  <c r="AM100" i="2" s="1"/>
  <c r="J130" i="14"/>
  <c r="M130" i="14" s="1"/>
  <c r="AM134" i="2" s="1"/>
  <c r="J144" i="14"/>
  <c r="M144" i="14" s="1"/>
  <c r="AM148" i="2" s="1"/>
  <c r="J82" i="14"/>
  <c r="M82" i="14" s="1"/>
  <c r="AM86" i="2" s="1"/>
  <c r="J111" i="14"/>
  <c r="M111" i="14" s="1"/>
  <c r="AM115" i="2" s="1"/>
  <c r="J52" i="14"/>
  <c r="M52" i="14" s="1"/>
  <c r="AM56" i="2" s="1"/>
  <c r="J143" i="14"/>
  <c r="M143" i="14" s="1"/>
  <c r="AM147" i="2" s="1"/>
  <c r="J93" i="14"/>
  <c r="M93" i="14" s="1"/>
  <c r="AM97" i="2" s="1"/>
  <c r="J122" i="14"/>
  <c r="M122" i="14" s="1"/>
  <c r="AM126" i="2" s="1"/>
  <c r="J38" i="14"/>
  <c r="M38" i="14" s="1"/>
  <c r="AM42" i="2" s="1"/>
  <c r="J11" i="14"/>
  <c r="M11" i="14" s="1"/>
  <c r="AM15" i="2" s="1"/>
  <c r="J25" i="14"/>
  <c r="M25" i="14" s="1"/>
  <c r="AM29" i="2" s="1"/>
  <c r="J88" i="14"/>
  <c r="M88" i="14" s="1"/>
  <c r="AM92" i="2" s="1"/>
  <c r="J70" i="14"/>
  <c r="M70" i="14" s="1"/>
  <c r="AM74" i="2" s="1"/>
  <c r="J150" i="14"/>
  <c r="M150" i="14" s="1"/>
  <c r="AM154" i="2" s="1"/>
  <c r="J129" i="14"/>
  <c r="M129" i="14" s="1"/>
  <c r="AM133" i="2" s="1"/>
  <c r="J160" i="14"/>
  <c r="M160" i="14" s="1"/>
  <c r="AM164" i="2" s="1"/>
  <c r="J127" i="14"/>
  <c r="M127" i="14" s="1"/>
  <c r="AM131" i="2" s="1"/>
  <c r="J108" i="14"/>
  <c r="M108" i="14" s="1"/>
  <c r="AM112" i="2" s="1"/>
  <c r="J136" i="14"/>
  <c r="M136" i="14" s="1"/>
  <c r="AM140" i="2" s="1"/>
  <c r="J87" i="14"/>
  <c r="M87" i="14" s="1"/>
  <c r="AM91" i="2" s="1"/>
  <c r="J174" i="14"/>
  <c r="M174" i="14" s="1"/>
  <c r="AM178" i="2" s="1"/>
  <c r="J68" i="14"/>
  <c r="M68" i="14" s="1"/>
  <c r="AM72" i="2" s="1"/>
  <c r="J106" i="14"/>
  <c r="M106" i="14" s="1"/>
  <c r="AM110" i="2" s="1"/>
  <c r="J64" i="14"/>
  <c r="M64" i="14" s="1"/>
  <c r="AM68" i="2" s="1"/>
  <c r="J10" i="14"/>
  <c r="M10" i="14" s="1"/>
  <c r="AM14" i="2" s="1"/>
  <c r="J151" i="14"/>
  <c r="M151" i="14" s="1"/>
  <c r="AM155" i="2" s="1"/>
  <c r="J18" i="14"/>
  <c r="M18" i="14" s="1"/>
  <c r="AM22" i="2" s="1"/>
  <c r="J89" i="14"/>
  <c r="M89" i="14" s="1"/>
  <c r="AM93" i="2" s="1"/>
  <c r="J161" i="14"/>
  <c r="M161" i="14" s="1"/>
  <c r="AM165" i="2" s="1"/>
  <c r="J55" i="14"/>
  <c r="M55" i="14" s="1"/>
  <c r="AM59" i="2" s="1"/>
  <c r="J90" i="14"/>
  <c r="M90" i="14" s="1"/>
  <c r="AM94" i="2" s="1"/>
  <c r="J166" i="14"/>
  <c r="M166" i="14" s="1"/>
  <c r="AM170" i="2" s="1"/>
  <c r="J125" i="14"/>
  <c r="M125" i="14" s="1"/>
  <c r="AM129" i="2" s="1"/>
  <c r="J85" i="14"/>
  <c r="M85" i="14" s="1"/>
  <c r="AM89" i="2" s="1"/>
  <c r="J176" i="14"/>
  <c r="M176" i="14" s="1"/>
  <c r="AM180" i="2" s="1"/>
  <c r="J54" i="14"/>
  <c r="M54" i="14" s="1"/>
  <c r="AM58" i="2" s="1"/>
  <c r="J138" i="14"/>
  <c r="M138" i="14" s="1"/>
  <c r="AM142" i="2" s="1"/>
  <c r="J139" i="14"/>
  <c r="M139" i="14" s="1"/>
  <c r="AM143" i="2" s="1"/>
  <c r="J112" i="14"/>
  <c r="M112" i="14" s="1"/>
  <c r="AM116" i="2" s="1"/>
  <c r="J8" i="14"/>
  <c r="M8" i="14" s="1"/>
  <c r="AM12" i="2" s="1"/>
  <c r="J66" i="14"/>
  <c r="M66" i="14" s="1"/>
  <c r="AM70" i="2" s="1"/>
  <c r="J27" i="14"/>
  <c r="M27" i="14" s="1"/>
  <c r="AM31" i="2" s="1"/>
  <c r="J98" i="14"/>
  <c r="M98" i="14" s="1"/>
  <c r="AM102" i="2" s="1"/>
  <c r="J158" i="14"/>
  <c r="M158" i="14" s="1"/>
  <c r="AM162" i="2" s="1"/>
  <c r="J67" i="14"/>
  <c r="M67" i="14" s="1"/>
  <c r="AM71" i="2" s="1"/>
  <c r="J76" i="14"/>
  <c r="M76" i="14" s="1"/>
  <c r="AM80" i="2" s="1"/>
  <c r="J142" i="14"/>
  <c r="M142" i="14" s="1"/>
  <c r="AM146" i="2" s="1"/>
  <c r="J141" i="14"/>
  <c r="M141" i="14" s="1"/>
  <c r="AM145" i="2" s="1"/>
  <c r="J102" i="14"/>
  <c r="M102" i="14" s="1"/>
  <c r="AM106" i="2" s="1"/>
  <c r="J15" i="14"/>
  <c r="M15" i="14" s="1"/>
  <c r="AM19" i="2" s="1"/>
  <c r="J12" i="14"/>
  <c r="M12" i="14" s="1"/>
  <c r="AM16" i="2" s="1"/>
  <c r="J62" i="14"/>
  <c r="M62" i="14" s="1"/>
  <c r="AM66" i="2" s="1"/>
  <c r="J39" i="14"/>
  <c r="M39" i="14" s="1"/>
  <c r="AM43" i="2" s="1"/>
  <c r="J21" i="14"/>
  <c r="M21" i="14" s="1"/>
  <c r="AM25" i="2" s="1"/>
  <c r="J128" i="14"/>
  <c r="M128" i="14" s="1"/>
  <c r="AM132" i="2" s="1"/>
  <c r="J14" i="14"/>
  <c r="M14" i="14" s="1"/>
  <c r="AM18" i="2" s="1"/>
  <c r="J155" i="14"/>
  <c r="M155" i="14" s="1"/>
  <c r="AM159" i="2" s="1"/>
  <c r="J71" i="14"/>
  <c r="M71" i="14" s="1"/>
  <c r="AM75" i="2" s="1"/>
  <c r="J117" i="14"/>
  <c r="M117" i="14" s="1"/>
  <c r="AM121" i="2" s="1"/>
  <c r="J34" i="14"/>
  <c r="M34" i="14" s="1"/>
  <c r="AM38" i="2" s="1"/>
  <c r="J77" i="14"/>
  <c r="M77" i="14" s="1"/>
  <c r="AM81" i="2" s="1"/>
  <c r="J57" i="14"/>
  <c r="M57" i="14" s="1"/>
  <c r="AM61" i="2" s="1"/>
  <c r="J50" i="14"/>
  <c r="M50" i="14" s="1"/>
  <c r="AM54" i="2" s="1"/>
  <c r="J167" i="14"/>
  <c r="M167" i="14" s="1"/>
  <c r="AM171" i="2" s="1"/>
  <c r="J99" i="14"/>
  <c r="M99" i="14" s="1"/>
  <c r="AM103" i="2" s="1"/>
  <c r="J147" i="14"/>
  <c r="M147" i="14" s="1"/>
  <c r="AM151" i="2" s="1"/>
  <c r="J170" i="14"/>
  <c r="M170" i="14" s="1"/>
  <c r="AM174" i="2" s="1"/>
  <c r="J137" i="14"/>
  <c r="M137" i="14" s="1"/>
  <c r="AM141" i="2" s="1"/>
  <c r="J42" i="14"/>
  <c r="M42" i="14" s="1"/>
  <c r="AM46" i="2" s="1"/>
  <c r="J103" i="14"/>
  <c r="M103" i="14" s="1"/>
  <c r="AM107" i="2" s="1"/>
  <c r="J171" i="14"/>
  <c r="M171" i="14" s="1"/>
  <c r="AM175" i="2" s="1"/>
  <c r="J146" i="14"/>
  <c r="M146" i="14" s="1"/>
  <c r="AM150" i="2" s="1"/>
  <c r="J63" i="14"/>
  <c r="M63" i="14" s="1"/>
  <c r="AM67" i="2" s="1"/>
  <c r="J47" i="14"/>
  <c r="M47" i="14" s="1"/>
  <c r="AM51" i="2" s="1"/>
  <c r="J61" i="14"/>
  <c r="M61" i="14" s="1"/>
  <c r="AM65" i="2" s="1"/>
  <c r="J31" i="14"/>
  <c r="M31" i="14" s="1"/>
  <c r="AM35" i="2" s="1"/>
  <c r="J60" i="14"/>
  <c r="M60" i="14" s="1"/>
  <c r="AM64" i="2" s="1"/>
  <c r="J37" i="14"/>
  <c r="M37" i="14" s="1"/>
  <c r="AM41" i="2" s="1"/>
  <c r="J104" i="14"/>
  <c r="M104" i="14" s="1"/>
  <c r="AM108" i="2" s="1"/>
  <c r="J149" i="14"/>
  <c r="M149" i="14" s="1"/>
  <c r="AM153" i="2" s="1"/>
  <c r="J35" i="14"/>
  <c r="M35" i="14" s="1"/>
  <c r="AM39" i="2" s="1"/>
  <c r="J97" i="14"/>
  <c r="M97" i="14" s="1"/>
  <c r="AM101" i="2" s="1"/>
  <c r="J119" i="14"/>
  <c r="M119" i="14" s="1"/>
  <c r="AM123" i="2" s="1"/>
  <c r="J83" i="14"/>
  <c r="M83" i="14" s="1"/>
  <c r="AM87" i="2" s="1"/>
  <c r="J168" i="14"/>
  <c r="M168" i="14" s="1"/>
  <c r="AM172" i="2" s="1"/>
  <c r="J65" i="14"/>
  <c r="M65" i="14" s="1"/>
  <c r="AM69" i="2" s="1"/>
  <c r="J84" i="14"/>
  <c r="M84" i="14" s="1"/>
  <c r="AM88" i="2" s="1"/>
  <c r="J44" i="14"/>
  <c r="M44" i="14" s="1"/>
  <c r="AM48" i="2" s="1"/>
  <c r="J132" i="14"/>
  <c r="M132" i="14" s="1"/>
  <c r="AM136" i="2" s="1"/>
  <c r="J124" i="14"/>
  <c r="M124" i="14" s="1"/>
  <c r="AM128" i="2" s="1"/>
  <c r="J131" i="14"/>
  <c r="M131" i="14" s="1"/>
  <c r="AM135" i="2" s="1"/>
  <c r="J135" i="14"/>
  <c r="M135" i="14" s="1"/>
  <c r="AM139" i="2" s="1"/>
  <c r="J79" i="14"/>
  <c r="M79" i="14" s="1"/>
  <c r="AM83" i="2" s="1"/>
  <c r="J154" i="14"/>
  <c r="M154" i="14" s="1"/>
  <c r="AM158" i="2" s="1"/>
  <c r="J17" i="14"/>
  <c r="M17" i="14" s="1"/>
  <c r="AM21" i="2" s="1"/>
  <c r="J75" i="14"/>
  <c r="M75" i="14" s="1"/>
  <c r="AM79" i="2" s="1"/>
  <c r="J13" i="14"/>
  <c r="M13" i="14" s="1"/>
  <c r="AM17" i="2" s="1"/>
  <c r="J114" i="14"/>
  <c r="M114" i="14" s="1"/>
  <c r="AM118" i="2" s="1"/>
  <c r="J28" i="14"/>
  <c r="M28" i="14" s="1"/>
  <c r="AM32" i="2" s="1"/>
  <c r="J134" i="14"/>
  <c r="M134" i="14" s="1"/>
  <c r="AM138" i="2" s="1"/>
  <c r="J118" i="14"/>
  <c r="M118" i="14" s="1"/>
  <c r="AM122" i="2" s="1"/>
  <c r="J78" i="14"/>
  <c r="M78" i="14" s="1"/>
  <c r="AM82" i="2" s="1"/>
  <c r="J24" i="14"/>
  <c r="M24" i="14" s="1"/>
  <c r="AM28" i="2" s="1"/>
  <c r="J40" i="14"/>
  <c r="M40" i="14" s="1"/>
  <c r="AM44" i="2" s="1"/>
  <c r="J49" i="14"/>
  <c r="M49" i="14" s="1"/>
  <c r="AM53" i="2" s="1"/>
  <c r="J162" i="14"/>
  <c r="M162" i="14" s="1"/>
  <c r="AM166" i="2" s="1"/>
  <c r="J86" i="14"/>
  <c r="M86" i="14" s="1"/>
  <c r="AM90" i="2" s="1"/>
  <c r="J123" i="14"/>
  <c r="M123" i="14" s="1"/>
  <c r="AM127" i="2" s="1"/>
  <c r="J148" i="14"/>
  <c r="M148" i="14" s="1"/>
  <c r="AM152" i="2" s="1"/>
  <c r="J22" i="14"/>
  <c r="M22" i="14" s="1"/>
  <c r="AM26" i="2" s="1"/>
  <c r="J23" i="14"/>
  <c r="M23" i="14" s="1"/>
  <c r="AM27" i="2" s="1"/>
  <c r="J95" i="14"/>
  <c r="M95" i="14" s="1"/>
  <c r="AM99" i="2" s="1"/>
  <c r="J100" i="14"/>
  <c r="M100" i="14" s="1"/>
  <c r="AM104" i="2" s="1"/>
  <c r="J110" i="14"/>
  <c r="M110" i="14" s="1"/>
  <c r="AM114" i="2" s="1"/>
  <c r="J163" i="14"/>
  <c r="M163" i="14" s="1"/>
  <c r="AM167" i="2" s="1"/>
  <c r="J58" i="14"/>
  <c r="M58" i="14" s="1"/>
  <c r="AM62" i="2" s="1"/>
  <c r="J59" i="14"/>
  <c r="M59" i="14" s="1"/>
  <c r="AM63" i="2" s="1"/>
  <c r="J30" i="14"/>
  <c r="M30" i="14" s="1"/>
  <c r="AM34" i="2" s="1"/>
  <c r="J26" i="14"/>
  <c r="M26" i="14" s="1"/>
  <c r="AM30" i="2" s="1"/>
  <c r="J74" i="14"/>
  <c r="M74" i="14" s="1"/>
  <c r="AM78" i="2" s="1"/>
  <c r="J69" i="14"/>
  <c r="M69" i="14" s="1"/>
  <c r="AM73" i="2" s="1"/>
  <c r="J19" i="14"/>
  <c r="M19" i="14" s="1"/>
  <c r="AM23" i="2" s="1"/>
  <c r="J140" i="14"/>
  <c r="M140" i="14" s="1"/>
  <c r="AM144" i="2" s="1"/>
  <c r="J101" i="14"/>
  <c r="M101" i="14" s="1"/>
  <c r="AM105" i="2" s="1"/>
  <c r="J29" i="14"/>
  <c r="M29" i="14" s="1"/>
  <c r="AM33" i="2" s="1"/>
  <c r="J5" i="14"/>
  <c r="M5" i="14" s="1"/>
  <c r="AM9" i="2" s="1"/>
  <c r="J107" i="14"/>
  <c r="M107" i="14" s="1"/>
  <c r="AM111" i="2" s="1"/>
  <c r="J105" i="14"/>
  <c r="M105" i="14" s="1"/>
  <c r="AM109" i="2" s="1"/>
  <c r="J116" i="14"/>
  <c r="M116" i="14" s="1"/>
  <c r="AM120" i="2" s="1"/>
  <c r="J16" i="14"/>
  <c r="M16" i="14" s="1"/>
  <c r="AM20" i="2" s="1"/>
  <c r="J156" i="14"/>
  <c r="M156" i="14" s="1"/>
  <c r="AM160" i="2" s="1"/>
  <c r="J172" i="14"/>
  <c r="M172" i="14" s="1"/>
  <c r="AM176" i="2" s="1"/>
  <c r="J9" i="14"/>
  <c r="M9" i="14" s="1"/>
  <c r="AM13" i="2" s="1"/>
  <c r="J92" i="14"/>
  <c r="M92" i="14" s="1"/>
  <c r="AM96" i="2" s="1"/>
  <c r="J159" i="14"/>
  <c r="M159" i="14" s="1"/>
  <c r="AM163" i="2" s="1"/>
  <c r="J115" i="14"/>
  <c r="M115" i="14" s="1"/>
  <c r="AM119" i="2" s="1"/>
  <c r="J32" i="14"/>
  <c r="M32" i="14" s="1"/>
  <c r="AM36" i="2" s="1"/>
  <c r="J120" i="14"/>
  <c r="M120" i="14" s="1"/>
  <c r="AM124" i="2" s="1"/>
  <c r="J48" i="14"/>
  <c r="M48" i="14" s="1"/>
  <c r="AM52" i="2" s="1"/>
  <c r="J157" i="14"/>
  <c r="M157" i="14" s="1"/>
  <c r="AM161" i="2" s="1"/>
  <c r="J45" i="14"/>
  <c r="M45" i="14" s="1"/>
  <c r="AM49" i="2" s="1"/>
  <c r="J113" i="14"/>
  <c r="M113" i="14" s="1"/>
  <c r="AM117" i="2" s="1"/>
  <c r="J152" i="14"/>
  <c r="M152" i="14" s="1"/>
  <c r="AM156" i="2" s="1"/>
  <c r="J175" i="14"/>
  <c r="M175" i="14" s="1"/>
  <c r="AM179" i="2" s="1"/>
  <c r="J81" i="14"/>
  <c r="M81" i="14" s="1"/>
  <c r="AM85" i="2" s="1"/>
  <c r="J72" i="14"/>
  <c r="M72" i="14" s="1"/>
  <c r="AM76" i="2" s="1"/>
  <c r="J164" i="14"/>
  <c r="M164" i="14" s="1"/>
  <c r="AM168" i="2" s="1"/>
  <c r="J56" i="14"/>
  <c r="M56" i="14" s="1"/>
  <c r="AM60" i="2" s="1"/>
  <c r="J169" i="14"/>
  <c r="M169" i="14" s="1"/>
  <c r="AM173" i="2" s="1"/>
  <c r="J4" i="14"/>
  <c r="M4" i="14" s="1"/>
  <c r="AM8" i="2" s="1"/>
  <c r="J41" i="14"/>
  <c r="M41" i="14" s="1"/>
  <c r="AM45" i="2" s="1"/>
  <c r="J133" i="14"/>
  <c r="M133" i="14" s="1"/>
  <c r="AM137" i="2" s="1"/>
  <c r="J51" i="14"/>
  <c r="M51" i="14" s="1"/>
  <c r="AM55" i="2" s="1"/>
  <c r="J121" i="14"/>
  <c r="M121" i="14" s="1"/>
  <c r="AM125" i="2" s="1"/>
  <c r="J73" i="14"/>
  <c r="M73" i="14" s="1"/>
  <c r="AM77" i="2" s="1"/>
  <c r="J33" i="14"/>
  <c r="M33" i="14" s="1"/>
  <c r="AM37" i="2" s="1"/>
  <c r="J7" i="14"/>
  <c r="M7" i="14" s="1"/>
  <c r="AM11" i="2" s="1"/>
  <c r="J43" i="14"/>
  <c r="M43" i="14" s="1"/>
  <c r="AM47" i="2" s="1"/>
  <c r="J91" i="14"/>
  <c r="M91" i="14" s="1"/>
  <c r="AM95" i="2" s="1"/>
  <c r="J177" i="14"/>
  <c r="M177" i="14" s="1"/>
  <c r="AM181" i="2" s="1"/>
  <c r="J6" i="14"/>
  <c r="M6" i="14" s="1"/>
  <c r="AM10" i="2" s="1"/>
  <c r="G91" i="1"/>
  <c r="H91" i="1" s="1"/>
  <c r="I91" i="1" s="1"/>
  <c r="G152" i="1"/>
  <c r="H152" i="1" s="1"/>
  <c r="I152" i="1" s="1"/>
  <c r="G16" i="1"/>
  <c r="H16" i="1" s="1"/>
  <c r="I16" i="1" s="1"/>
  <c r="G155" i="1"/>
  <c r="H155" i="1" s="1"/>
  <c r="I155" i="1" s="1"/>
  <c r="G111" i="1"/>
  <c r="H111" i="1" s="1"/>
  <c r="I111" i="1" s="1"/>
  <c r="G174" i="1"/>
  <c r="H174" i="1" s="1"/>
  <c r="I174" i="1" s="1"/>
  <c r="G30" i="1"/>
  <c r="H30" i="1" s="1"/>
  <c r="I30" i="1" s="1"/>
  <c r="G79" i="1"/>
  <c r="H79" i="1" s="1"/>
  <c r="I79" i="1" s="1"/>
  <c r="G50" i="1"/>
  <c r="H50" i="1" s="1"/>
  <c r="I50" i="1" s="1"/>
  <c r="G10" i="1"/>
  <c r="H10" i="1" s="1"/>
  <c r="I10" i="1" s="1"/>
  <c r="G132" i="1"/>
  <c r="H132" i="1" s="1"/>
  <c r="I132" i="1" s="1"/>
  <c r="G84" i="1"/>
  <c r="H84" i="1" s="1"/>
  <c r="I84" i="1" s="1"/>
  <c r="G41" i="1"/>
  <c r="H41" i="1" s="1"/>
  <c r="I41" i="1" s="1"/>
  <c r="G88" i="1"/>
  <c r="H88" i="1" s="1"/>
  <c r="I88" i="1" s="1"/>
  <c r="G8" i="1"/>
  <c r="H8" i="1" s="1"/>
  <c r="I8" i="1" s="1"/>
  <c r="G110" i="1"/>
  <c r="H110" i="1" s="1"/>
  <c r="I110" i="1" s="1"/>
  <c r="G40" i="1"/>
  <c r="H40" i="1" s="1"/>
  <c r="I40" i="1" s="1"/>
  <c r="G162" i="1"/>
  <c r="H162" i="1" s="1"/>
  <c r="I162" i="1" s="1"/>
  <c r="G147" i="1"/>
  <c r="H147" i="1" s="1"/>
  <c r="I147" i="1" s="1"/>
  <c r="G65" i="1"/>
  <c r="H65" i="1" s="1"/>
  <c r="I65" i="1" s="1"/>
  <c r="G77" i="1"/>
  <c r="H77" i="1" s="1"/>
  <c r="I77" i="1" s="1"/>
  <c r="G11" i="1"/>
  <c r="H11" i="1" s="1"/>
  <c r="I11" i="1" s="1"/>
  <c r="G71" i="1"/>
  <c r="H71" i="1" s="1"/>
  <c r="I71" i="1" s="1"/>
  <c r="G9" i="1"/>
  <c r="H9" i="1" s="1"/>
  <c r="I9" i="1" s="1"/>
  <c r="G133" i="1"/>
  <c r="H133" i="1" s="1"/>
  <c r="I133" i="1" s="1"/>
  <c r="G108" i="1"/>
  <c r="H108" i="1" s="1"/>
  <c r="I108" i="1" s="1"/>
  <c r="G53" i="1"/>
  <c r="H53" i="1" s="1"/>
  <c r="I53" i="1" s="1"/>
  <c r="G18" i="1"/>
  <c r="H18" i="1" s="1"/>
  <c r="I18" i="1" s="1"/>
  <c r="G49" i="1"/>
  <c r="H49" i="1" s="1"/>
  <c r="I49" i="1" s="1"/>
  <c r="G59" i="1"/>
  <c r="H59" i="1" s="1"/>
  <c r="I59" i="1" s="1"/>
  <c r="G43" i="1"/>
  <c r="H43" i="1" s="1"/>
  <c r="I43" i="1" s="1"/>
  <c r="G72" i="1"/>
  <c r="H72" i="1" s="1"/>
  <c r="I72" i="1" s="1"/>
  <c r="G55" i="1"/>
  <c r="H55" i="1" s="1"/>
  <c r="I55" i="1" s="1"/>
  <c r="G158" i="1"/>
  <c r="H158" i="1" s="1"/>
  <c r="I158" i="1" s="1"/>
  <c r="G119" i="1"/>
  <c r="H119" i="1" s="1"/>
  <c r="I119" i="1" s="1"/>
  <c r="G67" i="1"/>
  <c r="H67" i="1" s="1"/>
  <c r="I67" i="1" s="1"/>
  <c r="G94" i="1"/>
  <c r="H94" i="1" s="1"/>
  <c r="I94" i="1" s="1"/>
  <c r="G171" i="1"/>
  <c r="H171" i="1" s="1"/>
  <c r="I171" i="1" s="1"/>
  <c r="G32" i="1"/>
  <c r="H32" i="1" s="1"/>
  <c r="I32" i="1" s="1"/>
  <c r="G95" i="1"/>
  <c r="H95" i="1" s="1"/>
  <c r="I95" i="1" s="1"/>
  <c r="D184" i="18"/>
  <c r="E29" i="18" s="1"/>
  <c r="F29" i="18" s="1"/>
  <c r="G29" i="18" s="1"/>
  <c r="F61" i="13"/>
  <c r="G61" i="13" s="1"/>
  <c r="H61" i="13" s="1"/>
  <c r="F63" i="13"/>
  <c r="G63" i="13" s="1"/>
  <c r="H63" i="13" s="1"/>
  <c r="F114" i="13"/>
  <c r="G114" i="13" s="1"/>
  <c r="H114" i="13" s="1"/>
  <c r="F154" i="13"/>
  <c r="G154" i="13" s="1"/>
  <c r="H154" i="13" s="1"/>
  <c r="F101" i="13"/>
  <c r="G101" i="13" s="1"/>
  <c r="H101" i="13" s="1"/>
  <c r="F46" i="13"/>
  <c r="G46" i="13" s="1"/>
  <c r="H46" i="13" s="1"/>
  <c r="F148" i="13"/>
  <c r="G148" i="13" s="1"/>
  <c r="H148" i="13" s="1"/>
  <c r="F43" i="13"/>
  <c r="G43" i="13" s="1"/>
  <c r="H43" i="13" s="1"/>
  <c r="F171" i="13"/>
  <c r="G171" i="13" s="1"/>
  <c r="H171" i="13" s="1"/>
  <c r="F74" i="13"/>
  <c r="G74" i="13" s="1"/>
  <c r="H74" i="13" s="1"/>
  <c r="F23" i="13"/>
  <c r="G23" i="13" s="1"/>
  <c r="H23" i="13" s="1"/>
  <c r="F79" i="13"/>
  <c r="G79" i="13" s="1"/>
  <c r="H79" i="13" s="1"/>
  <c r="F133" i="13"/>
  <c r="G133" i="13" s="1"/>
  <c r="H133" i="13" s="1"/>
  <c r="F30" i="13"/>
  <c r="G30" i="13" s="1"/>
  <c r="H30" i="13" s="1"/>
  <c r="F19" i="13"/>
  <c r="G19" i="13" s="1"/>
  <c r="H19" i="13" s="1"/>
  <c r="F60" i="13"/>
  <c r="G60" i="13" s="1"/>
  <c r="H60" i="13" s="1"/>
  <c r="F160" i="13"/>
  <c r="G160" i="13" s="1"/>
  <c r="H160" i="13" s="1"/>
  <c r="F149" i="13"/>
  <c r="G149" i="13" s="1"/>
  <c r="H149" i="13" s="1"/>
  <c r="F111" i="13"/>
  <c r="G111" i="13" s="1"/>
  <c r="H111" i="13" s="1"/>
  <c r="F117" i="13"/>
  <c r="G117" i="13" s="1"/>
  <c r="H117" i="13" s="1"/>
  <c r="F75" i="13"/>
  <c r="G75" i="13" s="1"/>
  <c r="H75" i="13" s="1"/>
  <c r="F33" i="13"/>
  <c r="G33" i="13" s="1"/>
  <c r="H33" i="13" s="1"/>
  <c r="F151" i="13"/>
  <c r="G151" i="13" s="1"/>
  <c r="H151" i="13" s="1"/>
  <c r="F32" i="13"/>
  <c r="G32" i="13" s="1"/>
  <c r="H32" i="13" s="1"/>
  <c r="F34" i="13"/>
  <c r="G34" i="13" s="1"/>
  <c r="H34" i="13" s="1"/>
  <c r="F157" i="13"/>
  <c r="G157" i="13" s="1"/>
  <c r="H157" i="13" s="1"/>
  <c r="F42" i="13"/>
  <c r="G42" i="13" s="1"/>
  <c r="H42" i="13" s="1"/>
  <c r="F165" i="13"/>
  <c r="G165" i="13" s="1"/>
  <c r="H165" i="13" s="1"/>
  <c r="F99" i="13"/>
  <c r="G99" i="13" s="1"/>
  <c r="H99" i="13" s="1"/>
  <c r="F77" i="13"/>
  <c r="G77" i="13" s="1"/>
  <c r="H77" i="13" s="1"/>
  <c r="F83" i="13"/>
  <c r="G83" i="13" s="1"/>
  <c r="H83" i="13" s="1"/>
  <c r="F132" i="13"/>
  <c r="G132" i="13" s="1"/>
  <c r="H132" i="13" s="1"/>
  <c r="F37" i="13"/>
  <c r="G37" i="13" s="1"/>
  <c r="H37" i="13" s="1"/>
  <c r="F41" i="13"/>
  <c r="G41" i="13" s="1"/>
  <c r="H41" i="13" s="1"/>
  <c r="F142" i="13"/>
  <c r="G142" i="13" s="1"/>
  <c r="H142" i="13" s="1"/>
  <c r="F102" i="13"/>
  <c r="G102" i="13" s="1"/>
  <c r="H102" i="13" s="1"/>
  <c r="F52" i="13"/>
  <c r="G52" i="13" s="1"/>
  <c r="H52" i="13" s="1"/>
  <c r="F59" i="13"/>
  <c r="G59" i="13" s="1"/>
  <c r="H59" i="13" s="1"/>
  <c r="F26" i="13"/>
  <c r="G26" i="13" s="1"/>
  <c r="H26" i="13" s="1"/>
  <c r="F50" i="13"/>
  <c r="G50" i="13" s="1"/>
  <c r="H50" i="13" s="1"/>
  <c r="F95" i="13"/>
  <c r="G95" i="13" s="1"/>
  <c r="H95" i="13" s="1"/>
  <c r="F94" i="13"/>
  <c r="G94" i="13" s="1"/>
  <c r="H94" i="13" s="1"/>
  <c r="F119" i="13"/>
  <c r="G119" i="13" s="1"/>
  <c r="H119" i="13" s="1"/>
  <c r="F4" i="13"/>
  <c r="G4" i="13" s="1"/>
  <c r="H4" i="13" s="1"/>
  <c r="F29" i="13"/>
  <c r="G29" i="13" s="1"/>
  <c r="H29" i="13" s="1"/>
  <c r="F93" i="13"/>
  <c r="G93" i="13" s="1"/>
  <c r="H93" i="13" s="1"/>
  <c r="F159" i="13"/>
  <c r="G159" i="13" s="1"/>
  <c r="H159" i="13" s="1"/>
  <c r="F130" i="13"/>
  <c r="G130" i="13" s="1"/>
  <c r="H130" i="13" s="1"/>
  <c r="F103" i="13"/>
  <c r="G103" i="13" s="1"/>
  <c r="H103" i="13" s="1"/>
  <c r="F147" i="13"/>
  <c r="G147" i="13" s="1"/>
  <c r="H147" i="13" s="1"/>
  <c r="F140" i="13"/>
  <c r="G140" i="13" s="1"/>
  <c r="H140" i="13" s="1"/>
  <c r="F57" i="13"/>
  <c r="G57" i="13" s="1"/>
  <c r="H57" i="13" s="1"/>
  <c r="F62" i="13"/>
  <c r="G62" i="13" s="1"/>
  <c r="H62" i="13" s="1"/>
  <c r="F81" i="13"/>
  <c r="G81" i="13" s="1"/>
  <c r="H81" i="13" s="1"/>
  <c r="F55" i="13"/>
  <c r="G55" i="13" s="1"/>
  <c r="H55" i="13" s="1"/>
  <c r="F128" i="13"/>
  <c r="G128" i="13" s="1"/>
  <c r="H128" i="13" s="1"/>
  <c r="F11" i="13"/>
  <c r="G11" i="13" s="1"/>
  <c r="H11" i="13" s="1"/>
  <c r="F152" i="13"/>
  <c r="G152" i="13" s="1"/>
  <c r="H152" i="13" s="1"/>
  <c r="F139" i="13"/>
  <c r="G139" i="13" s="1"/>
  <c r="H139" i="13" s="1"/>
  <c r="F64" i="13"/>
  <c r="G64" i="13" s="1"/>
  <c r="H64" i="13" s="1"/>
  <c r="F14" i="13"/>
  <c r="G14" i="13" s="1"/>
  <c r="H14" i="13" s="1"/>
  <c r="F161" i="13"/>
  <c r="G161" i="13" s="1"/>
  <c r="H161" i="13" s="1"/>
  <c r="F91" i="13"/>
  <c r="G91" i="13" s="1"/>
  <c r="H91" i="13" s="1"/>
  <c r="F104" i="13"/>
  <c r="G104" i="13" s="1"/>
  <c r="H104" i="13" s="1"/>
  <c r="F36" i="13"/>
  <c r="G36" i="13" s="1"/>
  <c r="H36" i="13" s="1"/>
  <c r="F168" i="13"/>
  <c r="G168" i="13" s="1"/>
  <c r="H168" i="13" s="1"/>
  <c r="F92" i="13"/>
  <c r="G92" i="13" s="1"/>
  <c r="H92" i="13" s="1"/>
  <c r="F109" i="13"/>
  <c r="G109" i="13" s="1"/>
  <c r="H109" i="13" s="1"/>
  <c r="F118" i="13"/>
  <c r="G118" i="13" s="1"/>
  <c r="H118" i="13" s="1"/>
  <c r="F71" i="13"/>
  <c r="G71" i="13" s="1"/>
  <c r="H71" i="13" s="1"/>
  <c r="F24" i="13"/>
  <c r="G24" i="13" s="1"/>
  <c r="H24" i="13" s="1"/>
  <c r="F110" i="13"/>
  <c r="G110" i="13" s="1"/>
  <c r="H110" i="13" s="1"/>
  <c r="F65" i="13"/>
  <c r="G65" i="13" s="1"/>
  <c r="H65" i="13" s="1"/>
  <c r="F88" i="13"/>
  <c r="G88" i="13" s="1"/>
  <c r="H88" i="13" s="1"/>
  <c r="F167" i="13"/>
  <c r="G167" i="13" s="1"/>
  <c r="H167" i="13" s="1"/>
  <c r="F80" i="13"/>
  <c r="G80" i="13" s="1"/>
  <c r="H80" i="13" s="1"/>
  <c r="F22" i="13"/>
  <c r="G22" i="13" s="1"/>
  <c r="H22" i="13" s="1"/>
  <c r="F176" i="13"/>
  <c r="G176" i="13" s="1"/>
  <c r="H176" i="13" s="1"/>
  <c r="F134" i="13"/>
  <c r="G134" i="13" s="1"/>
  <c r="H134" i="13" s="1"/>
  <c r="F12" i="13"/>
  <c r="G12" i="13" s="1"/>
  <c r="H12" i="13" s="1"/>
  <c r="F72" i="13"/>
  <c r="G72" i="13" s="1"/>
  <c r="H72" i="13" s="1"/>
  <c r="F120" i="13"/>
  <c r="G120" i="13" s="1"/>
  <c r="H120" i="13" s="1"/>
  <c r="F156" i="13"/>
  <c r="G156" i="13" s="1"/>
  <c r="H156" i="13" s="1"/>
  <c r="F105" i="13"/>
  <c r="G105" i="13" s="1"/>
  <c r="H105" i="13" s="1"/>
  <c r="F68" i="13"/>
  <c r="G68" i="13" s="1"/>
  <c r="H68" i="13" s="1"/>
  <c r="F153" i="13"/>
  <c r="G153" i="13" s="1"/>
  <c r="H153" i="13" s="1"/>
  <c r="F116" i="13"/>
  <c r="G116" i="13" s="1"/>
  <c r="H116" i="13" s="1"/>
  <c r="F113" i="13"/>
  <c r="G113" i="13" s="1"/>
  <c r="H113" i="13" s="1"/>
  <c r="F124" i="13"/>
  <c r="G124" i="13" s="1"/>
  <c r="H124" i="13" s="1"/>
  <c r="F17" i="13"/>
  <c r="G17" i="13" s="1"/>
  <c r="H17" i="13" s="1"/>
  <c r="F9" i="13"/>
  <c r="G9" i="13" s="1"/>
  <c r="H9" i="13" s="1"/>
  <c r="F16" i="13"/>
  <c r="G16" i="13" s="1"/>
  <c r="H16" i="13" s="1"/>
  <c r="F76" i="13"/>
  <c r="G76" i="13" s="1"/>
  <c r="H76" i="13" s="1"/>
  <c r="F141" i="13"/>
  <c r="G141" i="13" s="1"/>
  <c r="H141" i="13" s="1"/>
  <c r="F126" i="13"/>
  <c r="G126" i="13" s="1"/>
  <c r="H126" i="13" s="1"/>
  <c r="F121" i="13"/>
  <c r="G121" i="13" s="1"/>
  <c r="H121" i="13" s="1"/>
  <c r="F49" i="13"/>
  <c r="G49" i="13" s="1"/>
  <c r="H49" i="13" s="1"/>
  <c r="F6" i="13"/>
  <c r="G6" i="13" s="1"/>
  <c r="H6" i="13" s="1"/>
  <c r="F56" i="13"/>
  <c r="G56" i="13" s="1"/>
  <c r="H56" i="13" s="1"/>
  <c r="F10" i="13"/>
  <c r="G10" i="13" s="1"/>
  <c r="H10" i="13" s="1"/>
  <c r="F15" i="13"/>
  <c r="G15" i="13" s="1"/>
  <c r="H15" i="13" s="1"/>
  <c r="F28" i="13"/>
  <c r="G28" i="13" s="1"/>
  <c r="H28" i="13" s="1"/>
  <c r="F136" i="13"/>
  <c r="G136" i="13" s="1"/>
  <c r="H136" i="13" s="1"/>
  <c r="F137" i="13"/>
  <c r="G137" i="13" s="1"/>
  <c r="H137" i="13" s="1"/>
  <c r="F40" i="13"/>
  <c r="G40" i="13" s="1"/>
  <c r="H40" i="13" s="1"/>
  <c r="F107" i="13"/>
  <c r="G107" i="13" s="1"/>
  <c r="H107" i="13" s="1"/>
  <c r="F146" i="13"/>
  <c r="G146" i="13" s="1"/>
  <c r="H146" i="13" s="1"/>
  <c r="F173" i="13"/>
  <c r="G173" i="13" s="1"/>
  <c r="H173" i="13" s="1"/>
  <c r="F51" i="13"/>
  <c r="G51" i="13" s="1"/>
  <c r="H51" i="13" s="1"/>
  <c r="F53" i="13"/>
  <c r="G53" i="13" s="1"/>
  <c r="H53" i="13" s="1"/>
  <c r="F86" i="13"/>
  <c r="G86" i="13" s="1"/>
  <c r="H86" i="13" s="1"/>
  <c r="F144" i="13"/>
  <c r="G144" i="13" s="1"/>
  <c r="H144" i="13" s="1"/>
  <c r="F127" i="13"/>
  <c r="G127" i="13" s="1"/>
  <c r="H127" i="13" s="1"/>
  <c r="F145" i="13"/>
  <c r="G145" i="13" s="1"/>
  <c r="H145" i="13" s="1"/>
  <c r="F73" i="13"/>
  <c r="G73" i="13" s="1"/>
  <c r="H73" i="13" s="1"/>
  <c r="F69" i="13"/>
  <c r="G69" i="13" s="1"/>
  <c r="H69" i="13" s="1"/>
  <c r="F25" i="13"/>
  <c r="G25" i="13" s="1"/>
  <c r="H25" i="13" s="1"/>
  <c r="F108" i="13"/>
  <c r="G108" i="13" s="1"/>
  <c r="H108" i="13" s="1"/>
  <c r="F18" i="13"/>
  <c r="G18" i="13" s="1"/>
  <c r="H18" i="13" s="1"/>
  <c r="F87" i="13"/>
  <c r="G87" i="13" s="1"/>
  <c r="H87" i="13" s="1"/>
  <c r="F162" i="13"/>
  <c r="G162" i="13" s="1"/>
  <c r="H162" i="13" s="1"/>
  <c r="F166" i="13"/>
  <c r="G166" i="13" s="1"/>
  <c r="H166" i="13" s="1"/>
  <c r="F27" i="13"/>
  <c r="G27" i="13" s="1"/>
  <c r="H27" i="13" s="1"/>
  <c r="F78" i="13"/>
  <c r="G78" i="13" s="1"/>
  <c r="H78" i="13" s="1"/>
  <c r="F172" i="13"/>
  <c r="G172" i="13" s="1"/>
  <c r="H172" i="13" s="1"/>
  <c r="F138" i="13"/>
  <c r="G138" i="13" s="1"/>
  <c r="H138" i="13" s="1"/>
  <c r="F13" i="13"/>
  <c r="G13" i="13" s="1"/>
  <c r="H13" i="13" s="1"/>
  <c r="F8" i="13"/>
  <c r="G8" i="13" s="1"/>
  <c r="H8" i="13" s="1"/>
  <c r="F58" i="13"/>
  <c r="G58" i="13" s="1"/>
  <c r="H58" i="13" s="1"/>
  <c r="F164" i="13"/>
  <c r="G164" i="13" s="1"/>
  <c r="H164" i="13" s="1"/>
  <c r="F150" i="13"/>
  <c r="G150" i="13" s="1"/>
  <c r="H150" i="13" s="1"/>
  <c r="F143" i="13"/>
  <c r="G143" i="13" s="1"/>
  <c r="H143" i="13" s="1"/>
  <c r="F169" i="13"/>
  <c r="G169" i="13" s="1"/>
  <c r="H169" i="13" s="1"/>
  <c r="F177" i="13"/>
  <c r="G177" i="13" s="1"/>
  <c r="H177" i="13" s="1"/>
  <c r="F106" i="13"/>
  <c r="G106" i="13" s="1"/>
  <c r="H106" i="13" s="1"/>
  <c r="F89" i="13"/>
  <c r="G89" i="13" s="1"/>
  <c r="H89" i="13" s="1"/>
  <c r="F67" i="13"/>
  <c r="G67" i="13" s="1"/>
  <c r="H67" i="13" s="1"/>
  <c r="F5" i="13"/>
  <c r="G5" i="13" s="1"/>
  <c r="H5" i="13" s="1"/>
  <c r="F97" i="13"/>
  <c r="G97" i="13" s="1"/>
  <c r="H97" i="13" s="1"/>
  <c r="F125" i="13"/>
  <c r="G125" i="13" s="1"/>
  <c r="H125" i="13" s="1"/>
  <c r="F38" i="13"/>
  <c r="G38" i="13" s="1"/>
  <c r="H38" i="13" s="1"/>
  <c r="F85" i="13"/>
  <c r="G85" i="13" s="1"/>
  <c r="H85" i="13" s="1"/>
  <c r="F163" i="13"/>
  <c r="G163" i="13" s="1"/>
  <c r="H163" i="13" s="1"/>
  <c r="F174" i="13"/>
  <c r="G174" i="13" s="1"/>
  <c r="H174" i="13" s="1"/>
  <c r="F70" i="13"/>
  <c r="G70" i="13" s="1"/>
  <c r="H70" i="13" s="1"/>
  <c r="F48" i="13"/>
  <c r="G48" i="13" s="1"/>
  <c r="H48" i="13" s="1"/>
  <c r="F82" i="13"/>
  <c r="G82" i="13" s="1"/>
  <c r="H82" i="13" s="1"/>
  <c r="F112" i="13"/>
  <c r="G112" i="13" s="1"/>
  <c r="H112" i="13" s="1"/>
  <c r="F44" i="13"/>
  <c r="G44" i="13" s="1"/>
  <c r="H44" i="13" s="1"/>
  <c r="F84" i="13"/>
  <c r="G84" i="13" s="1"/>
  <c r="H84" i="13" s="1"/>
  <c r="F90" i="13"/>
  <c r="G90" i="13" s="1"/>
  <c r="H90" i="13" s="1"/>
  <c r="F96" i="13"/>
  <c r="G96" i="13" s="1"/>
  <c r="H96" i="13" s="1"/>
  <c r="F54" i="13"/>
  <c r="G54" i="13" s="1"/>
  <c r="H54" i="13" s="1"/>
  <c r="F155" i="13"/>
  <c r="G155" i="13" s="1"/>
  <c r="H155" i="13" s="1"/>
  <c r="F122" i="13"/>
  <c r="G122" i="13" s="1"/>
  <c r="H122" i="13" s="1"/>
  <c r="F123" i="13"/>
  <c r="G123" i="13" s="1"/>
  <c r="H123" i="13" s="1"/>
  <c r="F45" i="13"/>
  <c r="G45" i="13" s="1"/>
  <c r="H45" i="13" s="1"/>
  <c r="F7" i="13"/>
  <c r="G7" i="13" s="1"/>
  <c r="H7" i="13" s="1"/>
  <c r="F35" i="13"/>
  <c r="G35" i="13" s="1"/>
  <c r="H35" i="13" s="1"/>
  <c r="F98" i="13"/>
  <c r="G98" i="13" s="1"/>
  <c r="H98" i="13" s="1"/>
  <c r="F129" i="13"/>
  <c r="G129" i="13" s="1"/>
  <c r="H129" i="13" s="1"/>
  <c r="F31" i="13"/>
  <c r="G31" i="13" s="1"/>
  <c r="H31" i="13" s="1"/>
  <c r="F39" i="13"/>
  <c r="G39" i="13" s="1"/>
  <c r="H39" i="13" s="1"/>
  <c r="F115" i="13"/>
  <c r="G115" i="13" s="1"/>
  <c r="H115" i="13" s="1"/>
  <c r="F135" i="13"/>
  <c r="G135" i="13" s="1"/>
  <c r="H135" i="13" s="1"/>
  <c r="F100" i="13"/>
  <c r="G100" i="13" s="1"/>
  <c r="H100" i="13" s="1"/>
  <c r="F158" i="13"/>
  <c r="G158" i="13" s="1"/>
  <c r="H158" i="13" s="1"/>
  <c r="F47" i="13"/>
  <c r="G47" i="13" s="1"/>
  <c r="H47" i="13" s="1"/>
  <c r="F66" i="13"/>
  <c r="G66" i="13" s="1"/>
  <c r="H66" i="13" s="1"/>
  <c r="F20" i="13"/>
  <c r="G20" i="13" s="1"/>
  <c r="H20" i="13" s="1"/>
  <c r="F131" i="13"/>
  <c r="G131" i="13" s="1"/>
  <c r="H131" i="13" s="1"/>
  <c r="F175" i="13"/>
  <c r="G175" i="13" s="1"/>
  <c r="H175" i="13" s="1"/>
  <c r="F170" i="13"/>
  <c r="G170" i="13" s="1"/>
  <c r="H170" i="13" s="1"/>
  <c r="H64" i="5"/>
  <c r="I64" i="5" s="1"/>
  <c r="J64" i="5" s="1"/>
  <c r="H60" i="5"/>
  <c r="I60" i="5" s="1"/>
  <c r="J60" i="5" s="1"/>
  <c r="H173" i="5"/>
  <c r="I173" i="5" s="1"/>
  <c r="J173" i="5" s="1"/>
  <c r="H96" i="5"/>
  <c r="I96" i="5" s="1"/>
  <c r="J96" i="5" s="1"/>
  <c r="H161" i="5"/>
  <c r="I161" i="5" s="1"/>
  <c r="J161" i="5" s="1"/>
  <c r="H91" i="5"/>
  <c r="I91" i="5" s="1"/>
  <c r="J91" i="5" s="1"/>
  <c r="H135" i="5"/>
  <c r="I135" i="5" s="1"/>
  <c r="J135" i="5" s="1"/>
  <c r="H22" i="5"/>
  <c r="I22" i="5" s="1"/>
  <c r="J22" i="5" s="1"/>
  <c r="H52" i="5"/>
  <c r="I52" i="5" s="1"/>
  <c r="H7" i="5"/>
  <c r="I7" i="5" s="1"/>
  <c r="J7" i="5" s="1"/>
  <c r="H6" i="5"/>
  <c r="I6" i="5" s="1"/>
  <c r="L6" i="5" s="1"/>
  <c r="H125" i="5"/>
  <c r="I125" i="5" s="1"/>
  <c r="J125" i="5" s="1"/>
  <c r="H97" i="5"/>
  <c r="I97" i="5" s="1"/>
  <c r="J97" i="5" s="1"/>
  <c r="H150" i="5"/>
  <c r="I150" i="5" s="1"/>
  <c r="H95" i="5"/>
  <c r="I95" i="5" s="1"/>
  <c r="J95" i="5" s="1"/>
  <c r="H55" i="5"/>
  <c r="I55" i="5" s="1"/>
  <c r="J55" i="5" s="1"/>
  <c r="H144" i="5"/>
  <c r="I144" i="5" s="1"/>
  <c r="H157" i="5"/>
  <c r="I157" i="5" s="1"/>
  <c r="J157" i="5" s="1"/>
  <c r="H151" i="5"/>
  <c r="I151" i="5" s="1"/>
  <c r="J151" i="5" s="1"/>
  <c r="H121" i="5"/>
  <c r="I121" i="5" s="1"/>
  <c r="J121" i="5" s="1"/>
  <c r="H116" i="5"/>
  <c r="I116" i="5" s="1"/>
  <c r="J116" i="5" s="1"/>
  <c r="H47" i="5"/>
  <c r="I47" i="5" s="1"/>
  <c r="H102" i="5"/>
  <c r="I102" i="5" s="1"/>
  <c r="H139" i="5"/>
  <c r="I139" i="5" s="1"/>
  <c r="J139" i="5" s="1"/>
  <c r="H66" i="5"/>
  <c r="I66" i="5" s="1"/>
  <c r="H110" i="5"/>
  <c r="I110" i="5" s="1"/>
  <c r="J110" i="5" s="1"/>
  <c r="H93" i="5"/>
  <c r="I93" i="5" s="1"/>
  <c r="J93" i="5" s="1"/>
  <c r="H126" i="5"/>
  <c r="I126" i="5" s="1"/>
  <c r="J126" i="5" s="1"/>
  <c r="H11" i="5"/>
  <c r="I11" i="5" s="1"/>
  <c r="J11" i="5" s="1"/>
  <c r="H142" i="5"/>
  <c r="I142" i="5" s="1"/>
  <c r="J142" i="5" s="1"/>
  <c r="H19" i="5"/>
  <c r="I19" i="5" s="1"/>
  <c r="J19" i="5" s="1"/>
  <c r="H94" i="5"/>
  <c r="I94" i="5" s="1"/>
  <c r="J94" i="5" s="1"/>
  <c r="H63" i="5"/>
  <c r="I63" i="5" s="1"/>
  <c r="J63" i="5" s="1"/>
  <c r="H153" i="5"/>
  <c r="I153" i="5" s="1"/>
  <c r="J153" i="5" s="1"/>
  <c r="H27" i="5"/>
  <c r="I27" i="5" s="1"/>
  <c r="J27" i="5" s="1"/>
  <c r="H16" i="5"/>
  <c r="I16" i="5" s="1"/>
  <c r="J16" i="5" s="1"/>
  <c r="H119" i="5"/>
  <c r="I119" i="5" s="1"/>
  <c r="J119" i="5" s="1"/>
  <c r="H138" i="5"/>
  <c r="I138" i="5" s="1"/>
  <c r="H160" i="5"/>
  <c r="I160" i="5" s="1"/>
  <c r="H46" i="5"/>
  <c r="I46" i="5" s="1"/>
  <c r="J46" i="5" s="1"/>
  <c r="H100" i="5"/>
  <c r="I100" i="5" s="1"/>
  <c r="J100" i="5" s="1"/>
  <c r="H85" i="5"/>
  <c r="I85" i="5" s="1"/>
  <c r="J85" i="5" s="1"/>
  <c r="H109" i="5"/>
  <c r="I109" i="5" s="1"/>
  <c r="J109" i="5" s="1"/>
  <c r="H57" i="5"/>
  <c r="I57" i="5" s="1"/>
  <c r="J57" i="5" s="1"/>
  <c r="H43" i="5"/>
  <c r="I43" i="5" s="1"/>
  <c r="J43" i="5" s="1"/>
  <c r="H130" i="5"/>
  <c r="I130" i="5" s="1"/>
  <c r="H38" i="5"/>
  <c r="I38" i="5" s="1"/>
  <c r="J38" i="5" s="1"/>
  <c r="H123" i="5"/>
  <c r="I123" i="5" s="1"/>
  <c r="J123" i="5" s="1"/>
  <c r="H84" i="5"/>
  <c r="I84" i="5" s="1"/>
  <c r="J84" i="5" s="1"/>
  <c r="H24" i="5"/>
  <c r="I24" i="5" s="1"/>
  <c r="J24" i="5" s="1"/>
  <c r="H169" i="5"/>
  <c r="I169" i="5" s="1"/>
  <c r="L169" i="5" s="1"/>
  <c r="H58" i="5"/>
  <c r="I58" i="5" s="1"/>
  <c r="J58" i="5" s="1"/>
  <c r="H21" i="5"/>
  <c r="I21" i="5" s="1"/>
  <c r="H106" i="5"/>
  <c r="I106" i="5" s="1"/>
  <c r="J106" i="5" s="1"/>
  <c r="H145" i="5"/>
  <c r="I145" i="5" s="1"/>
  <c r="J145" i="5" s="1"/>
  <c r="H152" i="5"/>
  <c r="I152" i="5" s="1"/>
  <c r="L152" i="5" s="1"/>
  <c r="H62" i="5"/>
  <c r="I62" i="5" s="1"/>
  <c r="J62" i="5" s="1"/>
  <c r="H53" i="5"/>
  <c r="I53" i="5" s="1"/>
  <c r="J53" i="5" s="1"/>
  <c r="H71" i="5"/>
  <c r="I71" i="5" s="1"/>
  <c r="J71" i="5" s="1"/>
  <c r="H23" i="5"/>
  <c r="I23" i="5" s="1"/>
  <c r="J23" i="5" s="1"/>
  <c r="H50" i="5"/>
  <c r="I50" i="5" s="1"/>
  <c r="H59" i="5"/>
  <c r="I59" i="5" s="1"/>
  <c r="J59" i="5" s="1"/>
  <c r="H79" i="5"/>
  <c r="I79" i="5" s="1"/>
  <c r="H45" i="5"/>
  <c r="I45" i="5" s="1"/>
  <c r="J45" i="5" s="1"/>
  <c r="H15" i="5"/>
  <c r="I15" i="5" s="1"/>
  <c r="J15" i="5" s="1"/>
  <c r="H32" i="5"/>
  <c r="I32" i="5" s="1"/>
  <c r="J32" i="5" s="1"/>
  <c r="H115" i="5"/>
  <c r="I115" i="5" s="1"/>
  <c r="J115" i="5" s="1"/>
  <c r="H131" i="5"/>
  <c r="I131" i="5" s="1"/>
  <c r="J131" i="5" s="1"/>
  <c r="H127" i="5"/>
  <c r="I127" i="5" s="1"/>
  <c r="J127" i="5" s="1"/>
  <c r="H137" i="5"/>
  <c r="I137" i="5" s="1"/>
  <c r="J137" i="5" s="1"/>
  <c r="H108" i="5"/>
  <c r="I108" i="5" s="1"/>
  <c r="J108" i="5" s="1"/>
  <c r="H111" i="5"/>
  <c r="I111" i="5" s="1"/>
  <c r="J111" i="5" s="1"/>
  <c r="H174" i="5"/>
  <c r="I174" i="5" s="1"/>
  <c r="L174" i="5" s="1"/>
  <c r="H105" i="5"/>
  <c r="I105" i="5" s="1"/>
  <c r="J105" i="5" s="1"/>
  <c r="H92" i="5"/>
  <c r="I92" i="5" s="1"/>
  <c r="J92" i="5" s="1"/>
  <c r="H124" i="5"/>
  <c r="I124" i="5" s="1"/>
  <c r="J124" i="5" s="1"/>
  <c r="H149" i="5"/>
  <c r="I149" i="5" s="1"/>
  <c r="L149" i="5" s="1"/>
  <c r="H72" i="5"/>
  <c r="I72" i="5" s="1"/>
  <c r="J72" i="5" s="1"/>
  <c r="H42" i="5"/>
  <c r="I42" i="5" s="1"/>
  <c r="H13" i="5"/>
  <c r="I13" i="5" s="1"/>
  <c r="J13" i="5" s="1"/>
  <c r="H104" i="5"/>
  <c r="I104" i="5" s="1"/>
  <c r="J104" i="5" s="1"/>
  <c r="H122" i="5"/>
  <c r="I122" i="5" s="1"/>
  <c r="J122" i="5" s="1"/>
  <c r="H54" i="5"/>
  <c r="I54" i="5" s="1"/>
  <c r="J54" i="5" s="1"/>
  <c r="H143" i="5"/>
  <c r="I143" i="5" s="1"/>
  <c r="J143" i="5" s="1"/>
  <c r="J5" i="5"/>
  <c r="H120" i="5"/>
  <c r="I120" i="5" s="1"/>
  <c r="H81" i="5"/>
  <c r="I81" i="5" s="1"/>
  <c r="J81" i="5" s="1"/>
  <c r="H162" i="5"/>
  <c r="I162" i="5" s="1"/>
  <c r="J162" i="5" s="1"/>
  <c r="H48" i="5"/>
  <c r="I48" i="5" s="1"/>
  <c r="J48" i="5" s="1"/>
  <c r="H133" i="5"/>
  <c r="I133" i="5" s="1"/>
  <c r="J133" i="5" s="1"/>
  <c r="H132" i="5"/>
  <c r="I132" i="5" s="1"/>
  <c r="J132" i="5" s="1"/>
  <c r="H12" i="5"/>
  <c r="I12" i="5" s="1"/>
  <c r="J12" i="5" s="1"/>
  <c r="H176" i="5"/>
  <c r="I176" i="5" s="1"/>
  <c r="J176" i="5" s="1"/>
  <c r="H8" i="5"/>
  <c r="I8" i="5" s="1"/>
  <c r="J8" i="5" s="1"/>
  <c r="H155" i="5"/>
  <c r="I155" i="5" s="1"/>
  <c r="J155" i="5" s="1"/>
  <c r="H170" i="5"/>
  <c r="I170" i="5" s="1"/>
  <c r="J170" i="5" s="1"/>
  <c r="H168" i="5"/>
  <c r="I168" i="5" s="1"/>
  <c r="J168" i="5" s="1"/>
  <c r="H166" i="5"/>
  <c r="I166" i="5" s="1"/>
  <c r="L166" i="5" s="1"/>
  <c r="H51" i="5"/>
  <c r="I51" i="5" s="1"/>
  <c r="J51" i="5" s="1"/>
  <c r="H76" i="5"/>
  <c r="I76" i="5" s="1"/>
  <c r="H35" i="5"/>
  <c r="I35" i="5" s="1"/>
  <c r="L35" i="5" s="1"/>
  <c r="H165" i="5"/>
  <c r="I165" i="5" s="1"/>
  <c r="J165" i="5" s="1"/>
  <c r="H56" i="5"/>
  <c r="I56" i="5" s="1"/>
  <c r="H68" i="5"/>
  <c r="I68" i="5" s="1"/>
  <c r="L68" i="5" s="1"/>
  <c r="H164" i="5"/>
  <c r="I164" i="5" s="1"/>
  <c r="J164" i="5" s="1"/>
  <c r="H88" i="5"/>
  <c r="I88" i="5" s="1"/>
  <c r="J88" i="5" s="1"/>
  <c r="H65" i="5"/>
  <c r="I65" i="5" s="1"/>
  <c r="J65" i="5" s="1"/>
  <c r="H26" i="5"/>
  <c r="I26" i="5" s="1"/>
  <c r="J26" i="5" s="1"/>
  <c r="H101" i="5"/>
  <c r="I101" i="5" s="1"/>
  <c r="H148" i="5"/>
  <c r="I148" i="5" s="1"/>
  <c r="J148" i="5" s="1"/>
  <c r="H17" i="5"/>
  <c r="I17" i="5" s="1"/>
  <c r="H39" i="5"/>
  <c r="I39" i="5" s="1"/>
  <c r="J39" i="5" s="1"/>
  <c r="H31" i="5"/>
  <c r="I31" i="5" s="1"/>
  <c r="J31" i="5" s="1"/>
  <c r="H112" i="5"/>
  <c r="I112" i="5" s="1"/>
  <c r="L112" i="5" s="1"/>
  <c r="H156" i="5"/>
  <c r="I156" i="5" s="1"/>
  <c r="J156" i="5" s="1"/>
  <c r="H114" i="5"/>
  <c r="I114" i="5" s="1"/>
  <c r="J114" i="5" s="1"/>
  <c r="H25" i="5"/>
  <c r="I25" i="5" s="1"/>
  <c r="J25" i="5" s="1"/>
  <c r="H41" i="5"/>
  <c r="I41" i="5" s="1"/>
  <c r="J41" i="5" s="1"/>
  <c r="H89" i="5"/>
  <c r="I89" i="5" s="1"/>
  <c r="J89" i="5" s="1"/>
  <c r="H146" i="5"/>
  <c r="I146" i="5" s="1"/>
  <c r="J146" i="5" s="1"/>
  <c r="H74" i="5"/>
  <c r="I74" i="5" s="1"/>
  <c r="J74" i="5" s="1"/>
  <c r="H158" i="5"/>
  <c r="I158" i="5" s="1"/>
  <c r="L158" i="5" s="1"/>
  <c r="H103" i="5"/>
  <c r="I103" i="5" s="1"/>
  <c r="J103" i="5" s="1"/>
  <c r="H77" i="5"/>
  <c r="I77" i="5" s="1"/>
  <c r="J77" i="5" s="1"/>
  <c r="H80" i="5"/>
  <c r="I80" i="5" s="1"/>
  <c r="H82" i="5"/>
  <c r="I82" i="5" s="1"/>
  <c r="J82" i="5" s="1"/>
  <c r="H154" i="5"/>
  <c r="I154" i="5" s="1"/>
  <c r="J154" i="5" s="1"/>
  <c r="H167" i="5"/>
  <c r="I167" i="5" s="1"/>
  <c r="H171" i="5"/>
  <c r="I171" i="5" s="1"/>
  <c r="J171" i="5" s="1"/>
  <c r="H73" i="5"/>
  <c r="I73" i="5" s="1"/>
  <c r="H20" i="5"/>
  <c r="I20" i="5" s="1"/>
  <c r="H28" i="5"/>
  <c r="I28" i="5" s="1"/>
  <c r="J28" i="5" s="1"/>
  <c r="H129" i="5"/>
  <c r="I129" i="5" s="1"/>
  <c r="H99" i="5"/>
  <c r="I99" i="5" s="1"/>
  <c r="J99" i="5" s="1"/>
  <c r="H163" i="5"/>
  <c r="I163" i="5" s="1"/>
  <c r="J163" i="5" s="1"/>
  <c r="H177" i="5"/>
  <c r="I177" i="5" s="1"/>
  <c r="J177" i="5" s="1"/>
  <c r="H14" i="5"/>
  <c r="I14" i="5" s="1"/>
  <c r="J14" i="5" s="1"/>
  <c r="H33" i="5"/>
  <c r="I33" i="5" s="1"/>
  <c r="J33" i="5" s="1"/>
  <c r="H37" i="5"/>
  <c r="I37" i="5" s="1"/>
  <c r="J37" i="5" s="1"/>
  <c r="H118" i="5"/>
  <c r="I118" i="5" s="1"/>
  <c r="J118" i="5" s="1"/>
  <c r="H4" i="5"/>
  <c r="I4" i="5" s="1"/>
  <c r="H128" i="5"/>
  <c r="I128" i="5" s="1"/>
  <c r="J128" i="5" s="1"/>
  <c r="H134" i="5"/>
  <c r="I134" i="5" s="1"/>
  <c r="H86" i="5"/>
  <c r="I86" i="5" s="1"/>
  <c r="J86" i="5" s="1"/>
  <c r="H87" i="5"/>
  <c r="I87" i="5" s="1"/>
  <c r="J87" i="5" s="1"/>
  <c r="H18" i="5"/>
  <c r="I18" i="5" s="1"/>
  <c r="J18" i="5" s="1"/>
  <c r="H36" i="5"/>
  <c r="I36" i="5" s="1"/>
  <c r="J36" i="5" s="1"/>
  <c r="H83" i="5"/>
  <c r="I83" i="5" s="1"/>
  <c r="J83" i="5" s="1"/>
  <c r="H136" i="5"/>
  <c r="I136" i="5" s="1"/>
  <c r="J136" i="5" s="1"/>
  <c r="H49" i="5"/>
  <c r="I49" i="5" s="1"/>
  <c r="J49" i="5" s="1"/>
  <c r="H44" i="5"/>
  <c r="I44" i="5" s="1"/>
  <c r="H78" i="5"/>
  <c r="I78" i="5" s="1"/>
  <c r="L78" i="5" s="1"/>
  <c r="H61" i="5"/>
  <c r="I61" i="5" s="1"/>
  <c r="J61" i="5" s="1"/>
  <c r="H10" i="5"/>
  <c r="I10" i="5" s="1"/>
  <c r="J10" i="5" s="1"/>
  <c r="H117" i="5"/>
  <c r="I117" i="5" s="1"/>
  <c r="J117" i="5" s="1"/>
  <c r="H69" i="5"/>
  <c r="I69" i="5" s="1"/>
  <c r="J69" i="5" s="1"/>
  <c r="H34" i="5"/>
  <c r="I34" i="5" s="1"/>
  <c r="J34" i="5" s="1"/>
  <c r="H140" i="5"/>
  <c r="I140" i="5" s="1"/>
  <c r="J140" i="5" s="1"/>
  <c r="H141" i="5"/>
  <c r="I141" i="5" s="1"/>
  <c r="J141" i="5" s="1"/>
  <c r="H147" i="5"/>
  <c r="I147" i="5" s="1"/>
  <c r="J147" i="5" s="1"/>
  <c r="H40" i="5"/>
  <c r="I40" i="5" s="1"/>
  <c r="L40" i="5" s="1"/>
  <c r="H175" i="5"/>
  <c r="I175" i="5" s="1"/>
  <c r="L175" i="5" s="1"/>
  <c r="H107" i="5"/>
  <c r="I107" i="5" s="1"/>
  <c r="J107" i="5" s="1"/>
  <c r="H113" i="5"/>
  <c r="I113" i="5" s="1"/>
  <c r="L113" i="5" s="1"/>
  <c r="H30" i="5"/>
  <c r="I30" i="5" s="1"/>
  <c r="J30" i="5" s="1"/>
  <c r="H67" i="5"/>
  <c r="I67" i="5" s="1"/>
  <c r="J67" i="5" s="1"/>
  <c r="H70" i="5"/>
  <c r="I70" i="5" s="1"/>
  <c r="H75" i="5"/>
  <c r="I75" i="5" s="1"/>
  <c r="J75" i="5" s="1"/>
  <c r="H98" i="5"/>
  <c r="I98" i="5" s="1"/>
  <c r="J98" i="5" s="1"/>
  <c r="H9" i="5"/>
  <c r="I9" i="5" s="1"/>
  <c r="J9" i="5" s="1"/>
  <c r="H29" i="5"/>
  <c r="I29" i="5" s="1"/>
  <c r="J29" i="5" s="1"/>
  <c r="H90" i="5"/>
  <c r="I90" i="5" s="1"/>
  <c r="J90" i="5" s="1"/>
  <c r="J92" i="19"/>
  <c r="J76" i="19"/>
  <c r="J96" i="19"/>
  <c r="J67" i="19"/>
  <c r="J106" i="19"/>
  <c r="J97" i="19"/>
  <c r="J105" i="19"/>
  <c r="J87" i="19"/>
  <c r="J51" i="19"/>
  <c r="J169" i="19"/>
  <c r="J71" i="19"/>
  <c r="J35" i="19"/>
  <c r="J125" i="19"/>
  <c r="J23" i="19"/>
  <c r="J118" i="19"/>
  <c r="J116" i="19"/>
  <c r="J164" i="19"/>
  <c r="J158" i="19"/>
  <c r="J134" i="19"/>
  <c r="J176" i="19"/>
  <c r="J20" i="19"/>
  <c r="J149" i="19"/>
  <c r="J7" i="19"/>
  <c r="J86" i="19"/>
  <c r="J113" i="19"/>
  <c r="J37" i="19"/>
  <c r="J153" i="19"/>
  <c r="J108" i="19"/>
  <c r="J140" i="19"/>
  <c r="J75" i="19"/>
  <c r="J162" i="19"/>
  <c r="J129" i="19"/>
  <c r="J13" i="19"/>
  <c r="J143" i="19"/>
  <c r="J107" i="19"/>
  <c r="J115" i="19"/>
  <c r="J101" i="19"/>
  <c r="J52" i="19"/>
  <c r="J58" i="19"/>
  <c r="J39" i="19"/>
  <c r="J74" i="19"/>
  <c r="J68" i="19"/>
  <c r="J34" i="19"/>
  <c r="J18" i="19"/>
  <c r="J42" i="19"/>
  <c r="J27" i="19"/>
  <c r="I40" i="4"/>
  <c r="G43" i="4"/>
  <c r="H43" i="4" s="1"/>
  <c r="G163" i="4"/>
  <c r="H163" i="4" s="1"/>
  <c r="G10" i="4"/>
  <c r="H10" i="4" s="1"/>
  <c r="G87" i="4"/>
  <c r="H87" i="4" s="1"/>
  <c r="G143" i="4"/>
  <c r="H143" i="4" s="1"/>
  <c r="G48" i="4"/>
  <c r="H48" i="4" s="1"/>
  <c r="G151" i="4"/>
  <c r="H151" i="4" s="1"/>
  <c r="G127" i="4"/>
  <c r="H127" i="4" s="1"/>
  <c r="G125" i="4"/>
  <c r="H125" i="4" s="1"/>
  <c r="G166" i="4"/>
  <c r="H166" i="4" s="1"/>
  <c r="G71" i="4"/>
  <c r="H71" i="4" s="1"/>
  <c r="G79" i="4"/>
  <c r="H79" i="4" s="1"/>
  <c r="G162" i="4"/>
  <c r="H162" i="4" s="1"/>
  <c r="G113" i="4"/>
  <c r="H113" i="4" s="1"/>
  <c r="G41" i="4"/>
  <c r="H41" i="4" s="1"/>
  <c r="G86" i="4"/>
  <c r="H86" i="4" s="1"/>
  <c r="G126" i="4"/>
  <c r="H126" i="4" s="1"/>
  <c r="G150" i="4"/>
  <c r="H150" i="4" s="1"/>
  <c r="G54" i="4"/>
  <c r="H54" i="4" s="1"/>
  <c r="G96" i="4"/>
  <c r="H96" i="4" s="1"/>
  <c r="G160" i="4"/>
  <c r="H160" i="4" s="1"/>
  <c r="G4" i="4"/>
  <c r="H4" i="4" s="1"/>
  <c r="G58" i="4"/>
  <c r="H58" i="4" s="1"/>
  <c r="G51" i="4"/>
  <c r="H51" i="4" s="1"/>
  <c r="G19" i="4"/>
  <c r="H19" i="4" s="1"/>
  <c r="G137" i="4"/>
  <c r="H137" i="4" s="1"/>
  <c r="G46" i="4"/>
  <c r="H46" i="4" s="1"/>
  <c r="G145" i="4"/>
  <c r="H145" i="4" s="1"/>
  <c r="G102" i="4"/>
  <c r="H102" i="4" s="1"/>
  <c r="G141" i="4"/>
  <c r="H141" i="4" s="1"/>
  <c r="G120" i="4"/>
  <c r="H120" i="4" s="1"/>
  <c r="G159" i="4"/>
  <c r="H159" i="4" s="1"/>
  <c r="G38" i="4"/>
  <c r="H38" i="4" s="1"/>
  <c r="G140" i="4"/>
  <c r="H140" i="4" s="1"/>
  <c r="G122" i="4"/>
  <c r="H122" i="4" s="1"/>
  <c r="G98" i="4"/>
  <c r="H98" i="4" s="1"/>
  <c r="G20" i="4"/>
  <c r="H20" i="4" s="1"/>
  <c r="G103" i="4"/>
  <c r="H103" i="4" s="1"/>
  <c r="G138" i="4"/>
  <c r="H138" i="4" s="1"/>
  <c r="G44" i="4"/>
  <c r="H44" i="4" s="1"/>
  <c r="G99" i="4"/>
  <c r="H99" i="4" s="1"/>
  <c r="G134" i="4"/>
  <c r="H134" i="4" s="1"/>
  <c r="G26" i="4"/>
  <c r="H26" i="4" s="1"/>
  <c r="G72" i="4"/>
  <c r="H72" i="4" s="1"/>
  <c r="G152" i="4"/>
  <c r="H152" i="4" s="1"/>
  <c r="G171" i="4"/>
  <c r="H171" i="4" s="1"/>
  <c r="G56" i="4"/>
  <c r="H56" i="4" s="1"/>
  <c r="G101" i="4"/>
  <c r="H101" i="4" s="1"/>
  <c r="G174" i="4"/>
  <c r="H174" i="4" s="1"/>
  <c r="G15" i="4"/>
  <c r="H15" i="4" s="1"/>
  <c r="G50" i="4"/>
  <c r="H50" i="4" s="1"/>
  <c r="G153" i="4"/>
  <c r="H153" i="4" s="1"/>
  <c r="G77" i="4"/>
  <c r="H77" i="4" s="1"/>
  <c r="G114" i="4"/>
  <c r="H114" i="4" s="1"/>
  <c r="G175" i="4"/>
  <c r="H175" i="4" s="1"/>
  <c r="G117" i="4"/>
  <c r="H117" i="4" s="1"/>
  <c r="G27" i="4"/>
  <c r="H27" i="4" s="1"/>
  <c r="G81" i="4"/>
  <c r="H81" i="4" s="1"/>
  <c r="G170" i="4"/>
  <c r="H170" i="4" s="1"/>
  <c r="G33" i="4"/>
  <c r="H33" i="4" s="1"/>
  <c r="G65" i="4"/>
  <c r="H65" i="4" s="1"/>
  <c r="G118" i="4"/>
  <c r="H118" i="4" s="1"/>
  <c r="G28" i="4"/>
  <c r="H28" i="4" s="1"/>
  <c r="G144" i="4"/>
  <c r="H144" i="4" s="1"/>
  <c r="G92" i="4"/>
  <c r="H92" i="4" s="1"/>
  <c r="G76" i="4"/>
  <c r="H76" i="4" s="1"/>
  <c r="G123" i="4"/>
  <c r="H123" i="4" s="1"/>
  <c r="G23" i="4"/>
  <c r="H23" i="4" s="1"/>
  <c r="G139" i="4"/>
  <c r="H139" i="4" s="1"/>
  <c r="G29" i="4"/>
  <c r="H29" i="4" s="1"/>
  <c r="G30" i="4"/>
  <c r="H30" i="4" s="1"/>
  <c r="G147" i="4"/>
  <c r="H147" i="4" s="1"/>
  <c r="G32" i="4"/>
  <c r="H32" i="4" s="1"/>
  <c r="G169" i="4"/>
  <c r="H169" i="4" s="1"/>
  <c r="G172" i="4"/>
  <c r="H172" i="4" s="1"/>
  <c r="G164" i="4"/>
  <c r="H164" i="4" s="1"/>
  <c r="G106" i="4"/>
  <c r="H106" i="4" s="1"/>
  <c r="G62" i="4"/>
  <c r="H62" i="4" s="1"/>
  <c r="G17" i="4"/>
  <c r="H17" i="4" s="1"/>
  <c r="G128" i="4"/>
  <c r="H128" i="4" s="1"/>
  <c r="G69" i="4"/>
  <c r="H69" i="4" s="1"/>
  <c r="G47" i="4"/>
  <c r="H47" i="4" s="1"/>
  <c r="G9" i="4"/>
  <c r="H9" i="4" s="1"/>
  <c r="G13" i="4"/>
  <c r="H13" i="4" s="1"/>
  <c r="G24" i="4"/>
  <c r="H24" i="4" s="1"/>
  <c r="G14" i="4"/>
  <c r="H14" i="4" s="1"/>
  <c r="G84" i="4"/>
  <c r="H84" i="4" s="1"/>
  <c r="G49" i="4"/>
  <c r="H49" i="4" s="1"/>
  <c r="G37" i="4"/>
  <c r="H37" i="4" s="1"/>
  <c r="G82" i="4"/>
  <c r="H82" i="4" s="1"/>
  <c r="G129" i="4"/>
  <c r="H129" i="4" s="1"/>
  <c r="G148" i="4"/>
  <c r="H148" i="4" s="1"/>
  <c r="G104" i="4"/>
  <c r="H104" i="4" s="1"/>
  <c r="G167" i="4"/>
  <c r="H167" i="4" s="1"/>
  <c r="G35" i="4"/>
  <c r="H35" i="4" s="1"/>
  <c r="G107" i="4"/>
  <c r="H107" i="4" s="1"/>
  <c r="G136" i="4"/>
  <c r="H136" i="4" s="1"/>
  <c r="G157" i="4"/>
  <c r="H157" i="4" s="1"/>
  <c r="G133" i="4"/>
  <c r="H133" i="4" s="1"/>
  <c r="G116" i="4"/>
  <c r="H116" i="4" s="1"/>
  <c r="G16" i="4"/>
  <c r="H16" i="4" s="1"/>
  <c r="G36" i="4"/>
  <c r="H36" i="4" s="1"/>
  <c r="G146" i="4"/>
  <c r="H146" i="4" s="1"/>
  <c r="G91" i="4"/>
  <c r="H91" i="4" s="1"/>
  <c r="G88" i="4"/>
  <c r="H88" i="4" s="1"/>
  <c r="G165" i="4"/>
  <c r="H165" i="4" s="1"/>
  <c r="G73" i="4"/>
  <c r="H73" i="4" s="1"/>
  <c r="G109" i="4"/>
  <c r="H109" i="4" s="1"/>
  <c r="G135" i="4"/>
  <c r="H135" i="4" s="1"/>
  <c r="G39" i="4"/>
  <c r="H39" i="4" s="1"/>
  <c r="G95" i="4"/>
  <c r="H95" i="4" s="1"/>
  <c r="G142" i="4"/>
  <c r="H142" i="4" s="1"/>
  <c r="G53" i="4"/>
  <c r="H53" i="4" s="1"/>
  <c r="G131" i="4"/>
  <c r="H131" i="4" s="1"/>
  <c r="G74" i="4"/>
  <c r="H74" i="4" s="1"/>
  <c r="G52" i="4"/>
  <c r="H52" i="4" s="1"/>
  <c r="G90" i="4"/>
  <c r="H90" i="4" s="1"/>
  <c r="G8" i="4"/>
  <c r="H8" i="4" s="1"/>
  <c r="G130" i="4"/>
  <c r="H130" i="4" s="1"/>
  <c r="G57" i="4"/>
  <c r="H57" i="4" s="1"/>
  <c r="G108" i="4"/>
  <c r="H108" i="4" s="1"/>
  <c r="G161" i="4"/>
  <c r="H161" i="4" s="1"/>
  <c r="G121" i="4"/>
  <c r="H121" i="4" s="1"/>
  <c r="G18" i="4"/>
  <c r="H18" i="4" s="1"/>
  <c r="G25" i="4"/>
  <c r="H25" i="4" s="1"/>
  <c r="G132" i="4"/>
  <c r="H132" i="4" s="1"/>
  <c r="G156" i="4"/>
  <c r="H156" i="4" s="1"/>
  <c r="G105" i="4"/>
  <c r="H105" i="4" s="1"/>
  <c r="G66" i="4"/>
  <c r="H66" i="4" s="1"/>
  <c r="G110" i="4"/>
  <c r="H110" i="4" s="1"/>
  <c r="G60" i="4"/>
  <c r="H60" i="4" s="1"/>
  <c r="G119" i="4"/>
  <c r="H119" i="4" s="1"/>
  <c r="G70" i="4"/>
  <c r="H70" i="4" s="1"/>
  <c r="G7" i="4"/>
  <c r="H7" i="4" s="1"/>
  <c r="G61" i="4"/>
  <c r="H61" i="4" s="1"/>
  <c r="G42" i="4"/>
  <c r="H42" i="4" s="1"/>
  <c r="G158" i="4"/>
  <c r="H158" i="4" s="1"/>
  <c r="G97" i="4"/>
  <c r="H97" i="4" s="1"/>
  <c r="G5" i="4"/>
  <c r="H5" i="4" s="1"/>
  <c r="G6" i="4"/>
  <c r="H6" i="4" s="1"/>
  <c r="G149" i="4"/>
  <c r="H149" i="4" s="1"/>
  <c r="G59" i="4"/>
  <c r="H59" i="4" s="1"/>
  <c r="G115" i="4"/>
  <c r="H115" i="4" s="1"/>
  <c r="G64" i="4"/>
  <c r="H64" i="4" s="1"/>
  <c r="G83" i="4"/>
  <c r="H83" i="4" s="1"/>
  <c r="G100" i="4"/>
  <c r="H100" i="4" s="1"/>
  <c r="G34" i="4"/>
  <c r="H34" i="4" s="1"/>
  <c r="G11" i="4"/>
  <c r="H11" i="4" s="1"/>
  <c r="G94" i="4"/>
  <c r="H94" i="4" s="1"/>
  <c r="G68" i="4"/>
  <c r="H68" i="4" s="1"/>
  <c r="G154" i="4"/>
  <c r="H154" i="4" s="1"/>
  <c r="G67" i="4"/>
  <c r="H67" i="4" s="1"/>
  <c r="G112" i="4"/>
  <c r="H112" i="4" s="1"/>
  <c r="G22" i="4"/>
  <c r="H22" i="4" s="1"/>
  <c r="G176" i="4"/>
  <c r="H176" i="4" s="1"/>
  <c r="G89" i="4"/>
  <c r="H89" i="4" s="1"/>
  <c r="G21" i="4"/>
  <c r="H21" i="4" s="1"/>
  <c r="G177" i="4"/>
  <c r="H177" i="4" s="1"/>
  <c r="G111" i="4"/>
  <c r="H111" i="4" s="1"/>
  <c r="G45" i="4"/>
  <c r="H45" i="4" s="1"/>
  <c r="G124" i="4"/>
  <c r="H124" i="4" s="1"/>
  <c r="G155" i="4"/>
  <c r="H155" i="4" s="1"/>
  <c r="G173" i="4"/>
  <c r="H173" i="4" s="1"/>
  <c r="G78" i="4"/>
  <c r="H78" i="4" s="1"/>
  <c r="G12" i="4"/>
  <c r="H12" i="4" s="1"/>
  <c r="G55" i="4"/>
  <c r="H55" i="4" s="1"/>
  <c r="G85" i="4"/>
  <c r="H85" i="4" s="1"/>
  <c r="G93" i="4"/>
  <c r="H93" i="4" s="1"/>
  <c r="G80" i="4"/>
  <c r="H80" i="4" s="1"/>
  <c r="G168" i="4"/>
  <c r="H168" i="4" s="1"/>
  <c r="G75" i="4"/>
  <c r="H75" i="4" s="1"/>
  <c r="G31" i="4"/>
  <c r="H31" i="4" s="1"/>
  <c r="G63" i="4"/>
  <c r="H63" i="4" s="1"/>
  <c r="H136" i="3"/>
  <c r="F112" i="3"/>
  <c r="G112" i="3" s="1"/>
  <c r="F58" i="3"/>
  <c r="G58" i="3" s="1"/>
  <c r="F147" i="3"/>
  <c r="G147" i="3" s="1"/>
  <c r="F75" i="3"/>
  <c r="G75" i="3" s="1"/>
  <c r="F95" i="3"/>
  <c r="G95" i="3" s="1"/>
  <c r="F82" i="3"/>
  <c r="G82" i="3" s="1"/>
  <c r="F41" i="3"/>
  <c r="G41" i="3" s="1"/>
  <c r="F119" i="3"/>
  <c r="G119" i="3" s="1"/>
  <c r="F98" i="3"/>
  <c r="G98" i="3" s="1"/>
  <c r="F132" i="3"/>
  <c r="G132" i="3" s="1"/>
  <c r="F10" i="3"/>
  <c r="G10" i="3" s="1"/>
  <c r="F17" i="3"/>
  <c r="G17" i="3" s="1"/>
  <c r="F137" i="3"/>
  <c r="G137" i="3" s="1"/>
  <c r="F110" i="3"/>
  <c r="G110" i="3" s="1"/>
  <c r="F161" i="3"/>
  <c r="G161" i="3" s="1"/>
  <c r="F124" i="3"/>
  <c r="G124" i="3" s="1"/>
  <c r="F125" i="3"/>
  <c r="G125" i="3" s="1"/>
  <c r="F86" i="3"/>
  <c r="G86" i="3" s="1"/>
  <c r="F42" i="3"/>
  <c r="G42" i="3" s="1"/>
  <c r="F59" i="3"/>
  <c r="G59" i="3" s="1"/>
  <c r="F162" i="3"/>
  <c r="G162" i="3" s="1"/>
  <c r="F52" i="3"/>
  <c r="G52" i="3" s="1"/>
  <c r="F144" i="3"/>
  <c r="G144" i="3" s="1"/>
  <c r="F23" i="3"/>
  <c r="G23" i="3" s="1"/>
  <c r="F46" i="3"/>
  <c r="G46" i="3" s="1"/>
  <c r="F25" i="3"/>
  <c r="G25" i="3" s="1"/>
  <c r="F111" i="3"/>
  <c r="G111" i="3" s="1"/>
  <c r="F33" i="3"/>
  <c r="G33" i="3" s="1"/>
  <c r="F57" i="3"/>
  <c r="G57" i="3" s="1"/>
  <c r="F170" i="3"/>
  <c r="G170" i="3" s="1"/>
  <c r="F53" i="3"/>
  <c r="G53" i="3" s="1"/>
  <c r="F11" i="3"/>
  <c r="G11" i="3" s="1"/>
  <c r="F14" i="3"/>
  <c r="G14" i="3" s="1"/>
  <c r="F158" i="3"/>
  <c r="G158" i="3" s="1"/>
  <c r="F19" i="3"/>
  <c r="G19" i="3" s="1"/>
  <c r="F39" i="3"/>
  <c r="G39" i="3" s="1"/>
  <c r="F90" i="3"/>
  <c r="G90" i="3" s="1"/>
  <c r="F177" i="3"/>
  <c r="G177" i="3" s="1"/>
  <c r="F117" i="3"/>
  <c r="G117" i="3" s="1"/>
  <c r="F163" i="3"/>
  <c r="G163" i="3" s="1"/>
  <c r="F103" i="3"/>
  <c r="G103" i="3" s="1"/>
  <c r="F152" i="3"/>
  <c r="G152" i="3" s="1"/>
  <c r="F109" i="3"/>
  <c r="G109" i="3" s="1"/>
  <c r="F43" i="3"/>
  <c r="G43" i="3" s="1"/>
  <c r="F70" i="3"/>
  <c r="G70" i="3" s="1"/>
  <c r="F79" i="3"/>
  <c r="G79" i="3" s="1"/>
  <c r="F120" i="3"/>
  <c r="G120" i="3" s="1"/>
  <c r="F96" i="3"/>
  <c r="G96" i="3" s="1"/>
  <c r="F13" i="3"/>
  <c r="G13" i="3" s="1"/>
  <c r="F67" i="3"/>
  <c r="G67" i="3" s="1"/>
  <c r="F127" i="3"/>
  <c r="G127" i="3" s="1"/>
  <c r="F93" i="3"/>
  <c r="G93" i="3" s="1"/>
  <c r="F88" i="3"/>
  <c r="G88" i="3" s="1"/>
  <c r="F12" i="3"/>
  <c r="G12" i="3" s="1"/>
  <c r="F141" i="3"/>
  <c r="G141" i="3" s="1"/>
  <c r="F47" i="3"/>
  <c r="G47" i="3" s="1"/>
  <c r="F68" i="3"/>
  <c r="G68" i="3" s="1"/>
  <c r="F153" i="3"/>
  <c r="G153" i="3" s="1"/>
  <c r="F151" i="3"/>
  <c r="G151" i="3" s="1"/>
  <c r="F97" i="3"/>
  <c r="G97" i="3" s="1"/>
  <c r="F131" i="3"/>
  <c r="G131" i="3" s="1"/>
  <c r="F7" i="3"/>
  <c r="G7" i="3" s="1"/>
  <c r="F56" i="3"/>
  <c r="G56" i="3" s="1"/>
  <c r="F5" i="3"/>
  <c r="G5" i="3" s="1"/>
  <c r="F148" i="3"/>
  <c r="G148" i="3" s="1"/>
  <c r="F102" i="3"/>
  <c r="G102" i="3" s="1"/>
  <c r="F156" i="3"/>
  <c r="G156" i="3" s="1"/>
  <c r="F126" i="3"/>
  <c r="G126" i="3" s="1"/>
  <c r="F166" i="3"/>
  <c r="G166" i="3" s="1"/>
  <c r="F107" i="3"/>
  <c r="G107" i="3" s="1"/>
  <c r="F20" i="3"/>
  <c r="G20" i="3" s="1"/>
  <c r="F83" i="3"/>
  <c r="G83" i="3" s="1"/>
  <c r="F61" i="3"/>
  <c r="G61" i="3" s="1"/>
  <c r="F30" i="3"/>
  <c r="G30" i="3" s="1"/>
  <c r="F118" i="3"/>
  <c r="G118" i="3" s="1"/>
  <c r="F104" i="3"/>
  <c r="G104" i="3" s="1"/>
  <c r="F128" i="3"/>
  <c r="G128" i="3" s="1"/>
  <c r="F123" i="3"/>
  <c r="G123" i="3" s="1"/>
  <c r="F27" i="3"/>
  <c r="G27" i="3" s="1"/>
  <c r="F99" i="3"/>
  <c r="G99" i="3" s="1"/>
  <c r="F35" i="3"/>
  <c r="G35" i="3" s="1"/>
  <c r="F173" i="3"/>
  <c r="G173" i="3" s="1"/>
  <c r="F54" i="3"/>
  <c r="G54" i="3" s="1"/>
  <c r="F94" i="3"/>
  <c r="G94" i="3" s="1"/>
  <c r="F84" i="3"/>
  <c r="G84" i="3" s="1"/>
  <c r="F92" i="3"/>
  <c r="G92" i="3" s="1"/>
  <c r="F22" i="3"/>
  <c r="G22" i="3" s="1"/>
  <c r="F29" i="3"/>
  <c r="G29" i="3" s="1"/>
  <c r="F155" i="3"/>
  <c r="G155" i="3" s="1"/>
  <c r="F164" i="3"/>
  <c r="G164" i="3" s="1"/>
  <c r="F176" i="3"/>
  <c r="G176" i="3" s="1"/>
  <c r="F85" i="3"/>
  <c r="G85" i="3" s="1"/>
  <c r="F73" i="3"/>
  <c r="G73" i="3" s="1"/>
  <c r="F18" i="3"/>
  <c r="G18" i="3" s="1"/>
  <c r="F157" i="3"/>
  <c r="G157" i="3" s="1"/>
  <c r="F113" i="3"/>
  <c r="G113" i="3" s="1"/>
  <c r="F50" i="3"/>
  <c r="G50" i="3" s="1"/>
  <c r="F121" i="3"/>
  <c r="G121" i="3" s="1"/>
  <c r="F175" i="3"/>
  <c r="G175" i="3" s="1"/>
  <c r="F32" i="3"/>
  <c r="G32" i="3" s="1"/>
  <c r="F38" i="3"/>
  <c r="G38" i="3" s="1"/>
  <c r="F49" i="3"/>
  <c r="G49" i="3" s="1"/>
  <c r="F169" i="3"/>
  <c r="G169" i="3" s="1"/>
  <c r="F69" i="3"/>
  <c r="G69" i="3" s="1"/>
  <c r="F28" i="3"/>
  <c r="G28" i="3" s="1"/>
  <c r="F87" i="3"/>
  <c r="G87" i="3" s="1"/>
  <c r="F51" i="3"/>
  <c r="G51" i="3" s="1"/>
  <c r="F44" i="3"/>
  <c r="G44" i="3" s="1"/>
  <c r="F139" i="3"/>
  <c r="G139" i="3" s="1"/>
  <c r="F133" i="3"/>
  <c r="G133" i="3" s="1"/>
  <c r="F48" i="3"/>
  <c r="G48" i="3" s="1"/>
  <c r="F40" i="3"/>
  <c r="G40" i="3" s="1"/>
  <c r="F81" i="3"/>
  <c r="G81" i="3" s="1"/>
  <c r="F26" i="3"/>
  <c r="G26" i="3" s="1"/>
  <c r="F6" i="3"/>
  <c r="G6" i="3" s="1"/>
  <c r="F72" i="3"/>
  <c r="G72" i="3" s="1"/>
  <c r="F80" i="3"/>
  <c r="G80" i="3" s="1"/>
  <c r="F140" i="3"/>
  <c r="G140" i="3" s="1"/>
  <c r="F106" i="3"/>
  <c r="G106" i="3" s="1"/>
  <c r="F91" i="3"/>
  <c r="G91" i="3" s="1"/>
  <c r="F145" i="3"/>
  <c r="G145" i="3" s="1"/>
  <c r="F36" i="3"/>
  <c r="G36" i="3" s="1"/>
  <c r="F74" i="3"/>
  <c r="G74" i="3" s="1"/>
  <c r="F66" i="3"/>
  <c r="G66" i="3" s="1"/>
  <c r="F115" i="3"/>
  <c r="G115" i="3" s="1"/>
  <c r="F154" i="3"/>
  <c r="G154" i="3" s="1"/>
  <c r="F138" i="3"/>
  <c r="G138" i="3" s="1"/>
  <c r="F60" i="3"/>
  <c r="G60" i="3" s="1"/>
  <c r="F135" i="3"/>
  <c r="G135" i="3" s="1"/>
  <c r="F130" i="3"/>
  <c r="G130" i="3" s="1"/>
  <c r="F21" i="3"/>
  <c r="G21" i="3" s="1"/>
  <c r="F77" i="3"/>
  <c r="G77" i="3" s="1"/>
  <c r="F159" i="3"/>
  <c r="G159" i="3" s="1"/>
  <c r="F105" i="3"/>
  <c r="G105" i="3" s="1"/>
  <c r="F143" i="3"/>
  <c r="G143" i="3" s="1"/>
  <c r="F101" i="3"/>
  <c r="G101" i="3" s="1"/>
  <c r="F168" i="3"/>
  <c r="G168" i="3" s="1"/>
  <c r="F160" i="3"/>
  <c r="G160" i="3" s="1"/>
  <c r="F171" i="3"/>
  <c r="G171" i="3" s="1"/>
  <c r="F149" i="3"/>
  <c r="G149" i="3" s="1"/>
  <c r="F24" i="3"/>
  <c r="G24" i="3" s="1"/>
  <c r="F165" i="3"/>
  <c r="G165" i="3" s="1"/>
  <c r="F89" i="3"/>
  <c r="G89" i="3" s="1"/>
  <c r="F71" i="3"/>
  <c r="G71" i="3" s="1"/>
  <c r="F37" i="3"/>
  <c r="G37" i="3" s="1"/>
  <c r="F150" i="3"/>
  <c r="G150" i="3" s="1"/>
  <c r="F76" i="3"/>
  <c r="G76" i="3" s="1"/>
  <c r="F134" i="3"/>
  <c r="G134" i="3" s="1"/>
  <c r="F108" i="3"/>
  <c r="G108" i="3" s="1"/>
  <c r="F100" i="3"/>
  <c r="G100" i="3" s="1"/>
  <c r="F142" i="3"/>
  <c r="G142" i="3" s="1"/>
  <c r="F114" i="3"/>
  <c r="G114" i="3" s="1"/>
  <c r="F172" i="3"/>
  <c r="G172" i="3" s="1"/>
  <c r="F45" i="3"/>
  <c r="G45" i="3" s="1"/>
  <c r="F146" i="3"/>
  <c r="G146" i="3" s="1"/>
  <c r="F64" i="3"/>
  <c r="G64" i="3" s="1"/>
  <c r="F63" i="3"/>
  <c r="G63" i="3" s="1"/>
  <c r="F8" i="3"/>
  <c r="G8" i="3" s="1"/>
  <c r="F129" i="3"/>
  <c r="G129" i="3" s="1"/>
  <c r="F65" i="3"/>
  <c r="G65" i="3" s="1"/>
  <c r="F9" i="3"/>
  <c r="G9" i="3" s="1"/>
  <c r="F4" i="3"/>
  <c r="G4" i="3" s="1"/>
  <c r="F62" i="3"/>
  <c r="G62" i="3" s="1"/>
  <c r="F55" i="3"/>
  <c r="G55" i="3" s="1"/>
  <c r="F15" i="3"/>
  <c r="G15" i="3" s="1"/>
  <c r="F122" i="3"/>
  <c r="G122" i="3" s="1"/>
  <c r="F34" i="3"/>
  <c r="G34" i="3" s="1"/>
  <c r="F31" i="3"/>
  <c r="G31" i="3" s="1"/>
  <c r="F174" i="3"/>
  <c r="G174" i="3" s="1"/>
  <c r="F167" i="3"/>
  <c r="G167" i="3" s="1"/>
  <c r="F78" i="3"/>
  <c r="G78" i="3" s="1"/>
  <c r="F16" i="3"/>
  <c r="G16" i="3" s="1"/>
  <c r="G87" i="1" l="1"/>
  <c r="H87" i="1" s="1"/>
  <c r="I87" i="1" s="1"/>
  <c r="G61" i="1"/>
  <c r="H61" i="1" s="1"/>
  <c r="I61" i="1" s="1"/>
  <c r="G68" i="1"/>
  <c r="H68" i="1" s="1"/>
  <c r="I68" i="1" s="1"/>
  <c r="G35" i="1"/>
  <c r="H35" i="1" s="1"/>
  <c r="I35" i="1" s="1"/>
  <c r="G31" i="1"/>
  <c r="H31" i="1" s="1"/>
  <c r="I31" i="1" s="1"/>
  <c r="G129" i="1"/>
  <c r="H129" i="1" s="1"/>
  <c r="I129" i="1" s="1"/>
  <c r="G151" i="1"/>
  <c r="H151" i="1" s="1"/>
  <c r="I151" i="1" s="1"/>
  <c r="G137" i="1"/>
  <c r="H137" i="1" s="1"/>
  <c r="I137" i="1" s="1"/>
  <c r="G98" i="1"/>
  <c r="H98" i="1" s="1"/>
  <c r="I98" i="1" s="1"/>
  <c r="G17" i="1"/>
  <c r="H17" i="1" s="1"/>
  <c r="I17" i="1" s="1"/>
  <c r="G39" i="1"/>
  <c r="H39" i="1" s="1"/>
  <c r="I39" i="1" s="1"/>
  <c r="G20" i="1"/>
  <c r="H20" i="1" s="1"/>
  <c r="I20" i="1" s="1"/>
  <c r="G160" i="1"/>
  <c r="H160" i="1" s="1"/>
  <c r="I160" i="1" s="1"/>
  <c r="G104" i="1"/>
  <c r="H104" i="1" s="1"/>
  <c r="I104" i="1" s="1"/>
  <c r="G85" i="1"/>
  <c r="H85" i="1" s="1"/>
  <c r="I85" i="1" s="1"/>
  <c r="G92" i="1"/>
  <c r="H92" i="1" s="1"/>
  <c r="I92" i="1" s="1"/>
  <c r="G138" i="1"/>
  <c r="H138" i="1" s="1"/>
  <c r="G100" i="1"/>
  <c r="H100" i="1" s="1"/>
  <c r="I100" i="1" s="1"/>
  <c r="G109" i="1"/>
  <c r="H109" i="1" s="1"/>
  <c r="I109" i="1" s="1"/>
  <c r="G63" i="1"/>
  <c r="H63" i="1" s="1"/>
  <c r="I63" i="1" s="1"/>
  <c r="G60" i="1"/>
  <c r="H60" i="1" s="1"/>
  <c r="I60" i="1" s="1"/>
  <c r="G142" i="1"/>
  <c r="H142" i="1" s="1"/>
  <c r="I142" i="1" s="1"/>
  <c r="G36" i="1"/>
  <c r="H36" i="1" s="1"/>
  <c r="I36" i="1" s="1"/>
  <c r="G26" i="1"/>
  <c r="H26" i="1" s="1"/>
  <c r="I26" i="1" s="1"/>
  <c r="G121" i="1"/>
  <c r="H121" i="1" s="1"/>
  <c r="I121" i="1" s="1"/>
  <c r="G56" i="1"/>
  <c r="H56" i="1" s="1"/>
  <c r="I56" i="1" s="1"/>
  <c r="G15" i="1"/>
  <c r="H15" i="1" s="1"/>
  <c r="I15" i="1" s="1"/>
  <c r="G117" i="1"/>
  <c r="H117" i="1" s="1"/>
  <c r="I117" i="1" s="1"/>
  <c r="G78" i="1"/>
  <c r="H78" i="1" s="1"/>
  <c r="I78" i="1" s="1"/>
  <c r="G74" i="1"/>
  <c r="H74" i="1" s="1"/>
  <c r="I74" i="1" s="1"/>
  <c r="G149" i="1"/>
  <c r="H149" i="1" s="1"/>
  <c r="I149" i="1" s="1"/>
  <c r="G140" i="1"/>
  <c r="H140" i="1" s="1"/>
  <c r="I140" i="1" s="1"/>
  <c r="G101" i="1"/>
  <c r="H101" i="1" s="1"/>
  <c r="I101" i="1" s="1"/>
  <c r="G139" i="1"/>
  <c r="H139" i="1" s="1"/>
  <c r="I139" i="1" s="1"/>
  <c r="G143" i="1"/>
  <c r="H143" i="1" s="1"/>
  <c r="I143" i="1" s="1"/>
  <c r="G75" i="1"/>
  <c r="H75" i="1" s="1"/>
  <c r="I75" i="1" s="1"/>
  <c r="G23" i="1"/>
  <c r="H23" i="1" s="1"/>
  <c r="I23" i="1" s="1"/>
  <c r="G161" i="1"/>
  <c r="H161" i="1" s="1"/>
  <c r="I161" i="1" s="1"/>
  <c r="G124" i="1"/>
  <c r="H124" i="1" s="1"/>
  <c r="I124" i="1" s="1"/>
  <c r="G57" i="1"/>
  <c r="H57" i="1" s="1"/>
  <c r="I57" i="1" s="1"/>
  <c r="G168" i="1"/>
  <c r="H168" i="1" s="1"/>
  <c r="I168" i="1" s="1"/>
  <c r="G4" i="1"/>
  <c r="H4" i="1" s="1"/>
  <c r="I4" i="1" s="1"/>
  <c r="G81" i="1"/>
  <c r="H81" i="1" s="1"/>
  <c r="I81" i="1" s="1"/>
  <c r="G86" i="1"/>
  <c r="H86" i="1" s="1"/>
  <c r="I86" i="1" s="1"/>
  <c r="G22" i="1"/>
  <c r="H22" i="1" s="1"/>
  <c r="I22" i="1" s="1"/>
  <c r="G37" i="1"/>
  <c r="H37" i="1" s="1"/>
  <c r="I37" i="1" s="1"/>
  <c r="G93" i="1"/>
  <c r="H93" i="1" s="1"/>
  <c r="I93" i="1" s="1"/>
  <c r="G102" i="1"/>
  <c r="H102" i="1" s="1"/>
  <c r="I102" i="1" s="1"/>
  <c r="G165" i="1"/>
  <c r="H165" i="1" s="1"/>
  <c r="I165" i="1" s="1"/>
  <c r="G123" i="1"/>
  <c r="H123" i="1" s="1"/>
  <c r="I123" i="1" s="1"/>
  <c r="G24" i="1"/>
  <c r="H24" i="1" s="1"/>
  <c r="I24" i="1" s="1"/>
  <c r="G153" i="1"/>
  <c r="H153" i="1" s="1"/>
  <c r="I153" i="1" s="1"/>
  <c r="G82" i="1"/>
  <c r="H82" i="1" s="1"/>
  <c r="I82" i="1" s="1"/>
  <c r="G83" i="1"/>
  <c r="H83" i="1" s="1"/>
  <c r="I83" i="1" s="1"/>
  <c r="G169" i="1"/>
  <c r="H169" i="1" s="1"/>
  <c r="I169" i="1" s="1"/>
  <c r="G45" i="1"/>
  <c r="H45" i="1" s="1"/>
  <c r="I45" i="1" s="1"/>
  <c r="G6" i="1"/>
  <c r="H6" i="1" s="1"/>
  <c r="I6" i="1" s="1"/>
  <c r="G19" i="1"/>
  <c r="H19" i="1" s="1"/>
  <c r="I19" i="1" s="1"/>
  <c r="G170" i="1"/>
  <c r="H170" i="1" s="1"/>
  <c r="I170" i="1" s="1"/>
  <c r="G159" i="1"/>
  <c r="H159" i="1" s="1"/>
  <c r="I159" i="1" s="1"/>
  <c r="G154" i="1"/>
  <c r="H154" i="1" s="1"/>
  <c r="I154" i="1" s="1"/>
  <c r="G120" i="1"/>
  <c r="H120" i="1" s="1"/>
  <c r="I120" i="1" s="1"/>
  <c r="G113" i="1"/>
  <c r="H113" i="1" s="1"/>
  <c r="I113" i="1" s="1"/>
  <c r="G44" i="1"/>
  <c r="H44" i="1" s="1"/>
  <c r="I44" i="1" s="1"/>
  <c r="G131" i="1"/>
  <c r="H131" i="1" s="1"/>
  <c r="I131" i="1" s="1"/>
  <c r="G14" i="1"/>
  <c r="H14" i="1" s="1"/>
  <c r="I14" i="1" s="1"/>
  <c r="G107" i="1"/>
  <c r="H107" i="1" s="1"/>
  <c r="I107" i="1" s="1"/>
  <c r="G29" i="1"/>
  <c r="H29" i="1" s="1"/>
  <c r="I29" i="1" s="1"/>
  <c r="G163" i="1"/>
  <c r="H163" i="1" s="1"/>
  <c r="I163" i="1" s="1"/>
  <c r="G97" i="1"/>
  <c r="H97" i="1" s="1"/>
  <c r="I97" i="1" s="1"/>
  <c r="G5" i="1"/>
  <c r="H5" i="1" s="1"/>
  <c r="I5" i="1" s="1"/>
  <c r="G148" i="1"/>
  <c r="H148" i="1" s="1"/>
  <c r="I148" i="1" s="1"/>
  <c r="G21" i="1"/>
  <c r="H21" i="1" s="1"/>
  <c r="I21" i="1" s="1"/>
  <c r="G38" i="1"/>
  <c r="H38" i="1" s="1"/>
  <c r="I38" i="1" s="1"/>
  <c r="G62" i="1"/>
  <c r="H62" i="1" s="1"/>
  <c r="I62" i="1" s="1"/>
  <c r="G175" i="1"/>
  <c r="H175" i="1" s="1"/>
  <c r="I175" i="1" s="1"/>
  <c r="G48" i="1"/>
  <c r="H48" i="1" s="1"/>
  <c r="I48" i="1" s="1"/>
  <c r="G106" i="1"/>
  <c r="H106" i="1" s="1"/>
  <c r="I106" i="1" s="1"/>
  <c r="G150" i="1"/>
  <c r="H150" i="1" s="1"/>
  <c r="I150" i="1" s="1"/>
  <c r="G80" i="1"/>
  <c r="H80" i="1" s="1"/>
  <c r="I80" i="1" s="1"/>
  <c r="G125" i="1"/>
  <c r="H125" i="1" s="1"/>
  <c r="I125" i="1" s="1"/>
  <c r="G7" i="1"/>
  <c r="H7" i="1" s="1"/>
  <c r="I7" i="1" s="1"/>
  <c r="G66" i="1"/>
  <c r="H66" i="1" s="1"/>
  <c r="I66" i="1" s="1"/>
  <c r="G105" i="1"/>
  <c r="H105" i="1" s="1"/>
  <c r="I105" i="1" s="1"/>
  <c r="G136" i="1"/>
  <c r="H136" i="1" s="1"/>
  <c r="I136" i="1" s="1"/>
  <c r="G12" i="1"/>
  <c r="H12" i="1" s="1"/>
  <c r="I12" i="1" s="1"/>
  <c r="G156" i="1"/>
  <c r="H156" i="1" s="1"/>
  <c r="I156" i="1" s="1"/>
  <c r="G134" i="1"/>
  <c r="H134" i="1" s="1"/>
  <c r="I134" i="1" s="1"/>
  <c r="G135" i="1"/>
  <c r="H135" i="1" s="1"/>
  <c r="I135" i="1" s="1"/>
  <c r="G103" i="1"/>
  <c r="H103" i="1" s="1"/>
  <c r="I103" i="1" s="1"/>
  <c r="G164" i="1"/>
  <c r="H164" i="1" s="1"/>
  <c r="I164" i="1" s="1"/>
  <c r="G172" i="1"/>
  <c r="H172" i="1" s="1"/>
  <c r="I172" i="1" s="1"/>
  <c r="G96" i="1"/>
  <c r="H96" i="1" s="1"/>
  <c r="I96" i="1" s="1"/>
  <c r="G64" i="1"/>
  <c r="H64" i="1" s="1"/>
  <c r="I64" i="1" s="1"/>
  <c r="G76" i="1"/>
  <c r="H76" i="1" s="1"/>
  <c r="I76" i="1" s="1"/>
  <c r="G42" i="1"/>
  <c r="H42" i="1" s="1"/>
  <c r="I42" i="1" s="1"/>
  <c r="G167" i="1"/>
  <c r="H167" i="1" s="1"/>
  <c r="I167" i="1" s="1"/>
  <c r="G58" i="1"/>
  <c r="H58" i="1" s="1"/>
  <c r="I58" i="1" s="1"/>
  <c r="G27" i="1"/>
  <c r="H27" i="1" s="1"/>
  <c r="I27" i="1" s="1"/>
  <c r="G145" i="1"/>
  <c r="H145" i="1" s="1"/>
  <c r="I145" i="1" s="1"/>
  <c r="G127" i="1"/>
  <c r="H127" i="1" s="1"/>
  <c r="I127" i="1" s="1"/>
  <c r="G52" i="1"/>
  <c r="H52" i="1" s="1"/>
  <c r="I52" i="1" s="1"/>
  <c r="G90" i="1"/>
  <c r="H90" i="1" s="1"/>
  <c r="I90" i="1" s="1"/>
  <c r="G130" i="1"/>
  <c r="H130" i="1" s="1"/>
  <c r="I130" i="1" s="1"/>
  <c r="G177" i="1"/>
  <c r="H177" i="1" s="1"/>
  <c r="I177" i="1" s="1"/>
  <c r="G89" i="1"/>
  <c r="H89" i="1" s="1"/>
  <c r="I89" i="1" s="1"/>
  <c r="G128" i="1"/>
  <c r="H128" i="1" s="1"/>
  <c r="I128" i="1" s="1"/>
  <c r="G176" i="1"/>
  <c r="H176" i="1" s="1"/>
  <c r="I176" i="1" s="1"/>
  <c r="G144" i="1"/>
  <c r="H144" i="1" s="1"/>
  <c r="I144" i="1" s="1"/>
  <c r="G47" i="1"/>
  <c r="H47" i="1" s="1"/>
  <c r="I47" i="1" s="1"/>
  <c r="G112" i="1"/>
  <c r="H112" i="1" s="1"/>
  <c r="I112" i="1" s="1"/>
  <c r="G51" i="1"/>
  <c r="H51" i="1" s="1"/>
  <c r="I51" i="1" s="1"/>
  <c r="G73" i="1"/>
  <c r="H73" i="1" s="1"/>
  <c r="I73" i="1" s="1"/>
  <c r="G13" i="1"/>
  <c r="H13" i="1" s="1"/>
  <c r="I13" i="1" s="1"/>
  <c r="G157" i="1"/>
  <c r="H157" i="1" s="1"/>
  <c r="I157" i="1" s="1"/>
  <c r="G166" i="1"/>
  <c r="H166" i="1" s="1"/>
  <c r="I166" i="1" s="1"/>
  <c r="G25" i="1"/>
  <c r="H25" i="1" s="1"/>
  <c r="I25" i="1" s="1"/>
  <c r="G118" i="1"/>
  <c r="H118" i="1" s="1"/>
  <c r="I118" i="1" s="1"/>
  <c r="G173" i="1"/>
  <c r="H173" i="1" s="1"/>
  <c r="I173" i="1" s="1"/>
  <c r="G70" i="1"/>
  <c r="H70" i="1" s="1"/>
  <c r="I70" i="1" s="1"/>
  <c r="G122" i="1"/>
  <c r="H122" i="1" s="1"/>
  <c r="I122" i="1" s="1"/>
  <c r="G146" i="1"/>
  <c r="H146" i="1" s="1"/>
  <c r="I146" i="1" s="1"/>
  <c r="G116" i="1"/>
  <c r="H116" i="1" s="1"/>
  <c r="I116" i="1" s="1"/>
  <c r="G33" i="1"/>
  <c r="H33" i="1" s="1"/>
  <c r="I33" i="1" s="1"/>
  <c r="G34" i="1"/>
  <c r="H34" i="1" s="1"/>
  <c r="I34" i="1" s="1"/>
  <c r="G46" i="1"/>
  <c r="H46" i="1" s="1"/>
  <c r="I46" i="1" s="1"/>
  <c r="G126" i="1"/>
  <c r="H126" i="1" s="1"/>
  <c r="I126" i="1" s="1"/>
  <c r="G54" i="1"/>
  <c r="H54" i="1" s="1"/>
  <c r="I54" i="1" s="1"/>
  <c r="G115" i="1"/>
  <c r="H115" i="1" s="1"/>
  <c r="I115" i="1" s="1"/>
  <c r="G99" i="1"/>
  <c r="H99" i="1" s="1"/>
  <c r="I99" i="1" s="1"/>
  <c r="G28" i="1"/>
  <c r="H28" i="1" s="1"/>
  <c r="I28" i="1" s="1"/>
  <c r="G114" i="1"/>
  <c r="H114" i="1" s="1"/>
  <c r="I114" i="1" s="1"/>
  <c r="G141" i="1"/>
  <c r="H141" i="1" s="1"/>
  <c r="I141" i="1" s="1"/>
  <c r="L168" i="5"/>
  <c r="E19" i="18"/>
  <c r="F19" i="18" s="1"/>
  <c r="G19" i="18" s="1"/>
  <c r="E48" i="18"/>
  <c r="F48" i="18" s="1"/>
  <c r="G48" i="18" s="1"/>
  <c r="E22" i="18"/>
  <c r="F22" i="18" s="1"/>
  <c r="G22" i="18" s="1"/>
  <c r="E69" i="18"/>
  <c r="F69" i="18" s="1"/>
  <c r="G69" i="18" s="1"/>
  <c r="E56" i="18"/>
  <c r="F56" i="18" s="1"/>
  <c r="G56" i="18" s="1"/>
  <c r="E141" i="18"/>
  <c r="F141" i="18" s="1"/>
  <c r="G141" i="18" s="1"/>
  <c r="E116" i="18"/>
  <c r="F116" i="18" s="1"/>
  <c r="G116" i="18" s="1"/>
  <c r="E142" i="18"/>
  <c r="F142" i="18" s="1"/>
  <c r="G142" i="18" s="1"/>
  <c r="E36" i="18"/>
  <c r="F36" i="18" s="1"/>
  <c r="G36" i="18" s="1"/>
  <c r="E30" i="18"/>
  <c r="F30" i="18" s="1"/>
  <c r="G30" i="18" s="1"/>
  <c r="E59" i="18"/>
  <c r="F59" i="18" s="1"/>
  <c r="G59" i="18" s="1"/>
  <c r="E164" i="18"/>
  <c r="F164" i="18" s="1"/>
  <c r="G164" i="18" s="1"/>
  <c r="E136" i="18"/>
  <c r="F136" i="18" s="1"/>
  <c r="G136" i="18" s="1"/>
  <c r="E51" i="18"/>
  <c r="F51" i="18" s="1"/>
  <c r="G51" i="18" s="1"/>
  <c r="E133" i="18"/>
  <c r="F133" i="18" s="1"/>
  <c r="G133" i="18" s="1"/>
  <c r="E140" i="18"/>
  <c r="F140" i="18" s="1"/>
  <c r="G140" i="18" s="1"/>
  <c r="E62" i="18"/>
  <c r="F62" i="18" s="1"/>
  <c r="G62" i="18" s="1"/>
  <c r="E99" i="18"/>
  <c r="F99" i="18" s="1"/>
  <c r="G99" i="18" s="1"/>
  <c r="E105" i="18"/>
  <c r="F105" i="18" s="1"/>
  <c r="G105" i="18" s="1"/>
  <c r="E9" i="18"/>
  <c r="F9" i="18" s="1"/>
  <c r="G9" i="18" s="1"/>
  <c r="E24" i="18"/>
  <c r="F24" i="18" s="1"/>
  <c r="G24" i="18" s="1"/>
  <c r="E7" i="18"/>
  <c r="F7" i="18" s="1"/>
  <c r="G7" i="18" s="1"/>
  <c r="E12" i="18"/>
  <c r="F12" i="18" s="1"/>
  <c r="G12" i="18" s="1"/>
  <c r="E16" i="18"/>
  <c r="F16" i="18" s="1"/>
  <c r="G16" i="18" s="1"/>
  <c r="E67" i="18"/>
  <c r="F67" i="18" s="1"/>
  <c r="G67" i="18" s="1"/>
  <c r="E118" i="18"/>
  <c r="F118" i="18" s="1"/>
  <c r="G118" i="18" s="1"/>
  <c r="J82" i="9"/>
  <c r="L82" i="9" s="1"/>
  <c r="Y86" i="2" s="1"/>
  <c r="J41" i="9"/>
  <c r="L41" i="9" s="1"/>
  <c r="Y45" i="2" s="1"/>
  <c r="J56" i="9"/>
  <c r="L56" i="9" s="1"/>
  <c r="Y60" i="2" s="1"/>
  <c r="F183" i="16"/>
  <c r="F184" i="16"/>
  <c r="J27" i="9"/>
  <c r="L27" i="9" s="1"/>
  <c r="Y31" i="2" s="1"/>
  <c r="J19" i="9"/>
  <c r="L19" i="9" s="1"/>
  <c r="Y23" i="2" s="1"/>
  <c r="J71" i="9"/>
  <c r="L71" i="9" s="1"/>
  <c r="Y75" i="2" s="1"/>
  <c r="J54" i="9"/>
  <c r="L54" i="9" s="1"/>
  <c r="Y58" i="2" s="1"/>
  <c r="J9" i="9"/>
  <c r="L9" i="9" s="1"/>
  <c r="Y13" i="2" s="1"/>
  <c r="J146" i="9"/>
  <c r="L146" i="9" s="1"/>
  <c r="Y150" i="2" s="1"/>
  <c r="J140" i="9"/>
  <c r="L140" i="9" s="1"/>
  <c r="Y144" i="2" s="1"/>
  <c r="J124" i="9"/>
  <c r="L124" i="9" s="1"/>
  <c r="Y128" i="2" s="1"/>
  <c r="J120" i="9"/>
  <c r="L120" i="9" s="1"/>
  <c r="Y124" i="2" s="1"/>
  <c r="J167" i="9"/>
  <c r="L167" i="9" s="1"/>
  <c r="Y171" i="2" s="1"/>
  <c r="J119" i="9"/>
  <c r="L119" i="9" s="1"/>
  <c r="Y123" i="2" s="1"/>
  <c r="J132" i="9"/>
  <c r="L132" i="9" s="1"/>
  <c r="Y136" i="2" s="1"/>
  <c r="J173" i="9"/>
  <c r="L173" i="9" s="1"/>
  <c r="Y177" i="2" s="1"/>
  <c r="J129" i="9"/>
  <c r="L129" i="9" s="1"/>
  <c r="Y133" i="2" s="1"/>
  <c r="J108" i="9"/>
  <c r="L108" i="9" s="1"/>
  <c r="Y112" i="2" s="1"/>
  <c r="J21" i="9"/>
  <c r="L21" i="9" s="1"/>
  <c r="Y25" i="2" s="1"/>
  <c r="J155" i="9"/>
  <c r="L155" i="9" s="1"/>
  <c r="Y159" i="2" s="1"/>
  <c r="J128" i="9"/>
  <c r="L128" i="9" s="1"/>
  <c r="Y132" i="2" s="1"/>
  <c r="J116" i="9"/>
  <c r="L116" i="9" s="1"/>
  <c r="Y120" i="2" s="1"/>
  <c r="J83" i="9"/>
  <c r="L83" i="9" s="1"/>
  <c r="Y87" i="2" s="1"/>
  <c r="J158" i="9"/>
  <c r="L158" i="9" s="1"/>
  <c r="Y162" i="2" s="1"/>
  <c r="J35" i="9"/>
  <c r="L35" i="9" s="1"/>
  <c r="Y39" i="2" s="1"/>
  <c r="J136" i="9"/>
  <c r="L136" i="9" s="1"/>
  <c r="Y140" i="2" s="1"/>
  <c r="J29" i="9"/>
  <c r="L29" i="9" s="1"/>
  <c r="Y33" i="2" s="1"/>
  <c r="J86" i="9"/>
  <c r="L86" i="9" s="1"/>
  <c r="Y90" i="2" s="1"/>
  <c r="J77" i="9"/>
  <c r="L77" i="9" s="1"/>
  <c r="Y81" i="2" s="1"/>
  <c r="J39" i="9"/>
  <c r="L39" i="9" s="1"/>
  <c r="Y43" i="2" s="1"/>
  <c r="J17" i="9"/>
  <c r="L17" i="9" s="1"/>
  <c r="Y21" i="2" s="1"/>
  <c r="J70" i="9"/>
  <c r="L70" i="9" s="1"/>
  <c r="Y74" i="2" s="1"/>
  <c r="J52" i="9"/>
  <c r="L52" i="9" s="1"/>
  <c r="Y56" i="2" s="1"/>
  <c r="J12" i="9"/>
  <c r="L12" i="9" s="1"/>
  <c r="Y16" i="2" s="1"/>
  <c r="J40" i="9"/>
  <c r="L40" i="9" s="1"/>
  <c r="Y44" i="2" s="1"/>
  <c r="J149" i="9"/>
  <c r="L149" i="9" s="1"/>
  <c r="Y153" i="2" s="1"/>
  <c r="J123" i="9"/>
  <c r="L123" i="9" s="1"/>
  <c r="Y127" i="2" s="1"/>
  <c r="J81" i="9"/>
  <c r="L81" i="9" s="1"/>
  <c r="Y85" i="2" s="1"/>
  <c r="J53" i="9"/>
  <c r="L53" i="9" s="1"/>
  <c r="Y57" i="2" s="1"/>
  <c r="J168" i="9"/>
  <c r="L168" i="9" s="1"/>
  <c r="Y172" i="2" s="1"/>
  <c r="J135" i="9"/>
  <c r="L135" i="9" s="1"/>
  <c r="Y139" i="2" s="1"/>
  <c r="J28" i="9"/>
  <c r="L28" i="9" s="1"/>
  <c r="Y32" i="2" s="1"/>
  <c r="J96" i="9"/>
  <c r="L96" i="9" s="1"/>
  <c r="Y100" i="2" s="1"/>
  <c r="J164" i="9"/>
  <c r="L164" i="9" s="1"/>
  <c r="Y168" i="2" s="1"/>
  <c r="J172" i="9"/>
  <c r="L172" i="9" s="1"/>
  <c r="Y176" i="2" s="1"/>
  <c r="J10" i="9"/>
  <c r="L10" i="9" s="1"/>
  <c r="Y14" i="2" s="1"/>
  <c r="J34" i="9"/>
  <c r="L34" i="9" s="1"/>
  <c r="Y38" i="2" s="1"/>
  <c r="J69" i="9"/>
  <c r="L69" i="9" s="1"/>
  <c r="Y73" i="2" s="1"/>
  <c r="J105" i="9"/>
  <c r="L105" i="9" s="1"/>
  <c r="Y109" i="2" s="1"/>
  <c r="J126" i="9"/>
  <c r="L126" i="9" s="1"/>
  <c r="Y130" i="2" s="1"/>
  <c r="J38" i="9"/>
  <c r="L38" i="9" s="1"/>
  <c r="Y42" i="2" s="1"/>
  <c r="J74" i="9"/>
  <c r="L74" i="9" s="1"/>
  <c r="Y78" i="2" s="1"/>
  <c r="J87" i="9"/>
  <c r="L87" i="9" s="1"/>
  <c r="Y91" i="2" s="1"/>
  <c r="J177" i="9"/>
  <c r="L177" i="9" s="1"/>
  <c r="Y181" i="2" s="1"/>
  <c r="I182" i="9"/>
  <c r="J75" i="9"/>
  <c r="L75" i="9" s="1"/>
  <c r="Y79" i="2" s="1"/>
  <c r="J84" i="9"/>
  <c r="L84" i="9" s="1"/>
  <c r="Y88" i="2" s="1"/>
  <c r="J4" i="9"/>
  <c r="L4" i="9" s="1"/>
  <c r="Y8" i="2" s="1"/>
  <c r="J141" i="9"/>
  <c r="L141" i="9" s="1"/>
  <c r="Y145" i="2" s="1"/>
  <c r="J131" i="9"/>
  <c r="L131" i="9" s="1"/>
  <c r="Y135" i="2" s="1"/>
  <c r="J37" i="9"/>
  <c r="L37" i="9" s="1"/>
  <c r="Y41" i="2" s="1"/>
  <c r="J162" i="9"/>
  <c r="L162" i="9" s="1"/>
  <c r="Y166" i="2" s="1"/>
  <c r="J143" i="9"/>
  <c r="L143" i="9" s="1"/>
  <c r="Y147" i="2" s="1"/>
  <c r="J122" i="9"/>
  <c r="L122" i="9" s="1"/>
  <c r="Y126" i="2" s="1"/>
  <c r="J78" i="9"/>
  <c r="L78" i="9" s="1"/>
  <c r="Y82" i="2" s="1"/>
  <c r="J68" i="9"/>
  <c r="L68" i="9" s="1"/>
  <c r="Y72" i="2" s="1"/>
  <c r="J79" i="9"/>
  <c r="L79" i="9" s="1"/>
  <c r="Y83" i="2" s="1"/>
  <c r="J153" i="9"/>
  <c r="L153" i="9" s="1"/>
  <c r="Y157" i="2" s="1"/>
  <c r="J85" i="9"/>
  <c r="L85" i="9" s="1"/>
  <c r="Y89" i="2" s="1"/>
  <c r="J98" i="9"/>
  <c r="L98" i="9" s="1"/>
  <c r="Y102" i="2" s="1"/>
  <c r="J154" i="9"/>
  <c r="L154" i="9" s="1"/>
  <c r="Y158" i="2" s="1"/>
  <c r="J160" i="9"/>
  <c r="L160" i="9" s="1"/>
  <c r="Y164" i="2" s="1"/>
  <c r="J47" i="9"/>
  <c r="L47" i="9" s="1"/>
  <c r="Y51" i="2" s="1"/>
  <c r="J130" i="9"/>
  <c r="L130" i="9" s="1"/>
  <c r="Y134" i="2" s="1"/>
  <c r="J118" i="9"/>
  <c r="L118" i="9" s="1"/>
  <c r="Y122" i="2" s="1"/>
  <c r="J55" i="9"/>
  <c r="L55" i="9" s="1"/>
  <c r="Y59" i="2" s="1"/>
  <c r="J159" i="9"/>
  <c r="L159" i="9" s="1"/>
  <c r="Y163" i="2" s="1"/>
  <c r="J13" i="9"/>
  <c r="L13" i="9" s="1"/>
  <c r="Y17" i="2" s="1"/>
  <c r="J106" i="9"/>
  <c r="L106" i="9" s="1"/>
  <c r="Y110" i="2" s="1"/>
  <c r="J97" i="9"/>
  <c r="L97" i="9" s="1"/>
  <c r="Y101" i="2" s="1"/>
  <c r="J134" i="9"/>
  <c r="L134" i="9" s="1"/>
  <c r="Y138" i="2" s="1"/>
  <c r="J15" i="9"/>
  <c r="L15" i="9" s="1"/>
  <c r="Y19" i="2" s="1"/>
  <c r="J114" i="9"/>
  <c r="L114" i="9" s="1"/>
  <c r="Y118" i="2" s="1"/>
  <c r="J49" i="9"/>
  <c r="L49" i="9" s="1"/>
  <c r="Y53" i="2" s="1"/>
  <c r="J72" i="9"/>
  <c r="L72" i="9" s="1"/>
  <c r="Y76" i="2" s="1"/>
  <c r="J110" i="9"/>
  <c r="L110" i="9" s="1"/>
  <c r="Y114" i="2" s="1"/>
  <c r="J127" i="9"/>
  <c r="L127" i="9" s="1"/>
  <c r="Y131" i="2" s="1"/>
  <c r="J107" i="9"/>
  <c r="L107" i="9" s="1"/>
  <c r="Y111" i="2" s="1"/>
  <c r="J33" i="9"/>
  <c r="L33" i="9" s="1"/>
  <c r="Y37" i="2" s="1"/>
  <c r="J150" i="9"/>
  <c r="L150" i="9" s="1"/>
  <c r="Y154" i="2" s="1"/>
  <c r="J65" i="9"/>
  <c r="L65" i="9" s="1"/>
  <c r="Y69" i="2" s="1"/>
  <c r="J62" i="9"/>
  <c r="L62" i="9" s="1"/>
  <c r="Y66" i="2" s="1"/>
  <c r="J113" i="9"/>
  <c r="L113" i="9" s="1"/>
  <c r="Y117" i="2" s="1"/>
  <c r="J100" i="9"/>
  <c r="L100" i="9" s="1"/>
  <c r="Y104" i="2" s="1"/>
  <c r="J102" i="9"/>
  <c r="L102" i="9" s="1"/>
  <c r="Y106" i="2" s="1"/>
  <c r="J93" i="9"/>
  <c r="L93" i="9" s="1"/>
  <c r="Y97" i="2" s="1"/>
  <c r="J99" i="9"/>
  <c r="L99" i="9" s="1"/>
  <c r="Y103" i="2" s="1"/>
  <c r="J95" i="9"/>
  <c r="L95" i="9" s="1"/>
  <c r="Y99" i="2" s="1"/>
  <c r="J51" i="9"/>
  <c r="L51" i="9" s="1"/>
  <c r="Y55" i="2" s="1"/>
  <c r="J31" i="9"/>
  <c r="L31" i="9" s="1"/>
  <c r="Y35" i="2" s="1"/>
  <c r="J151" i="9"/>
  <c r="L151" i="9" s="1"/>
  <c r="Y155" i="2" s="1"/>
  <c r="J46" i="9"/>
  <c r="L46" i="9" s="1"/>
  <c r="Y50" i="2" s="1"/>
  <c r="L5" i="9"/>
  <c r="Y9" i="2" s="1"/>
  <c r="J11" i="9"/>
  <c r="L11" i="9" s="1"/>
  <c r="Y15" i="2" s="1"/>
  <c r="J169" i="9"/>
  <c r="L169" i="9" s="1"/>
  <c r="Y173" i="2" s="1"/>
  <c r="J175" i="9"/>
  <c r="L175" i="9" s="1"/>
  <c r="Y179" i="2" s="1"/>
  <c r="J117" i="9"/>
  <c r="L117" i="9" s="1"/>
  <c r="Y121" i="2" s="1"/>
  <c r="J121" i="9"/>
  <c r="L121" i="9" s="1"/>
  <c r="Y125" i="2" s="1"/>
  <c r="J92" i="9"/>
  <c r="L92" i="9" s="1"/>
  <c r="Y96" i="2" s="1"/>
  <c r="J32" i="9"/>
  <c r="L32" i="9" s="1"/>
  <c r="Y36" i="2" s="1"/>
  <c r="J166" i="9"/>
  <c r="L166" i="9" s="1"/>
  <c r="Y170" i="2" s="1"/>
  <c r="J22" i="9"/>
  <c r="L22" i="9" s="1"/>
  <c r="Y26" i="2" s="1"/>
  <c r="J20" i="9"/>
  <c r="L20" i="9" s="1"/>
  <c r="Y24" i="2" s="1"/>
  <c r="J138" i="9"/>
  <c r="L138" i="9" s="1"/>
  <c r="Y142" i="2" s="1"/>
  <c r="J137" i="9"/>
  <c r="L137" i="9" s="1"/>
  <c r="Y141" i="2" s="1"/>
  <c r="J59" i="9"/>
  <c r="L59" i="9" s="1"/>
  <c r="Y63" i="2" s="1"/>
  <c r="J171" i="9"/>
  <c r="L171" i="9" s="1"/>
  <c r="Y175" i="2" s="1"/>
  <c r="J50" i="9"/>
  <c r="L50" i="9" s="1"/>
  <c r="Y54" i="2" s="1"/>
  <c r="J144" i="9"/>
  <c r="L144" i="9" s="1"/>
  <c r="Y148" i="2" s="1"/>
  <c r="J157" i="9"/>
  <c r="L157" i="9" s="1"/>
  <c r="Y161" i="2" s="1"/>
  <c r="J42" i="9"/>
  <c r="L42" i="9" s="1"/>
  <c r="Y46" i="2" s="1"/>
  <c r="J133" i="9"/>
  <c r="L133" i="9" s="1"/>
  <c r="Y137" i="2" s="1"/>
  <c r="J91" i="9"/>
  <c r="L91" i="9" s="1"/>
  <c r="Y95" i="2" s="1"/>
  <c r="J24" i="9"/>
  <c r="L24" i="9" s="1"/>
  <c r="Y28" i="2" s="1"/>
  <c r="J109" i="9"/>
  <c r="L109" i="9" s="1"/>
  <c r="Y113" i="2" s="1"/>
  <c r="J176" i="9"/>
  <c r="L176" i="9" s="1"/>
  <c r="Y180" i="2" s="1"/>
  <c r="J161" i="9"/>
  <c r="L161" i="9" s="1"/>
  <c r="Y165" i="2" s="1"/>
  <c r="J80" i="9"/>
  <c r="L80" i="9" s="1"/>
  <c r="Y84" i="2" s="1"/>
  <c r="J63" i="9"/>
  <c r="L63" i="9" s="1"/>
  <c r="Y67" i="2" s="1"/>
  <c r="J14" i="9"/>
  <c r="L14" i="9" s="1"/>
  <c r="Y18" i="2" s="1"/>
  <c r="J115" i="9"/>
  <c r="L115" i="9" s="1"/>
  <c r="Y119" i="2" s="1"/>
  <c r="J163" i="9"/>
  <c r="L163" i="9" s="1"/>
  <c r="Y167" i="2" s="1"/>
  <c r="J170" i="9"/>
  <c r="L170" i="9" s="1"/>
  <c r="Y174" i="2" s="1"/>
  <c r="J139" i="9"/>
  <c r="L139" i="9" s="1"/>
  <c r="Y143" i="2" s="1"/>
  <c r="J45" i="9"/>
  <c r="L45" i="9" s="1"/>
  <c r="Y49" i="2" s="1"/>
  <c r="J148" i="9"/>
  <c r="L148" i="9" s="1"/>
  <c r="Y152" i="2" s="1"/>
  <c r="J18" i="9"/>
  <c r="L18" i="9" s="1"/>
  <c r="Y22" i="2" s="1"/>
  <c r="J174" i="9"/>
  <c r="L174" i="9" s="1"/>
  <c r="Y178" i="2" s="1"/>
  <c r="J48" i="9"/>
  <c r="L48" i="9" s="1"/>
  <c r="Y52" i="2" s="1"/>
  <c r="J67" i="9"/>
  <c r="L67" i="9" s="1"/>
  <c r="Y71" i="2" s="1"/>
  <c r="J152" i="9"/>
  <c r="L152" i="9" s="1"/>
  <c r="Y156" i="2" s="1"/>
  <c r="J6" i="9"/>
  <c r="L6" i="9" s="1"/>
  <c r="Y10" i="2" s="1"/>
  <c r="J25" i="9"/>
  <c r="L25" i="9" s="1"/>
  <c r="Y29" i="2" s="1"/>
  <c r="J66" i="9"/>
  <c r="L66" i="9" s="1"/>
  <c r="Y70" i="2" s="1"/>
  <c r="J112" i="9"/>
  <c r="L112" i="9" s="1"/>
  <c r="Y116" i="2" s="1"/>
  <c r="J16" i="9"/>
  <c r="L16" i="9" s="1"/>
  <c r="Y20" i="2" s="1"/>
  <c r="J111" i="9"/>
  <c r="L111" i="9" s="1"/>
  <c r="Y115" i="2" s="1"/>
  <c r="J36" i="9"/>
  <c r="L36" i="9" s="1"/>
  <c r="Y40" i="2" s="1"/>
  <c r="J60" i="9"/>
  <c r="L60" i="9" s="1"/>
  <c r="Y64" i="2" s="1"/>
  <c r="J26" i="9"/>
  <c r="L26" i="9" s="1"/>
  <c r="Y30" i="2" s="1"/>
  <c r="J156" i="9"/>
  <c r="L156" i="9" s="1"/>
  <c r="Y160" i="2" s="1"/>
  <c r="J58" i="9"/>
  <c r="L58" i="9" s="1"/>
  <c r="Y62" i="2" s="1"/>
  <c r="J145" i="9"/>
  <c r="L145" i="9" s="1"/>
  <c r="Y149" i="2" s="1"/>
  <c r="J165" i="9"/>
  <c r="L165" i="9" s="1"/>
  <c r="Y169" i="2" s="1"/>
  <c r="J104" i="9"/>
  <c r="L104" i="9" s="1"/>
  <c r="Y108" i="2" s="1"/>
  <c r="J142" i="9"/>
  <c r="L142" i="9" s="1"/>
  <c r="Y146" i="2" s="1"/>
  <c r="J23" i="9"/>
  <c r="L23" i="9" s="1"/>
  <c r="Y27" i="2" s="1"/>
  <c r="J44" i="9"/>
  <c r="L44" i="9" s="1"/>
  <c r="Y48" i="2" s="1"/>
  <c r="J61" i="9"/>
  <c r="L61" i="9" s="1"/>
  <c r="Y65" i="2" s="1"/>
  <c r="J89" i="9"/>
  <c r="L89" i="9" s="1"/>
  <c r="Y93" i="2" s="1"/>
  <c r="J57" i="9"/>
  <c r="L57" i="9" s="1"/>
  <c r="Y61" i="2" s="1"/>
  <c r="J125" i="9"/>
  <c r="L125" i="9" s="1"/>
  <c r="Y129" i="2" s="1"/>
  <c r="J30" i="9"/>
  <c r="L30" i="9" s="1"/>
  <c r="Y34" i="2" s="1"/>
  <c r="J64" i="9"/>
  <c r="L64" i="9" s="1"/>
  <c r="Y68" i="2" s="1"/>
  <c r="J43" i="9"/>
  <c r="L43" i="9" s="1"/>
  <c r="Y47" i="2" s="1"/>
  <c r="J73" i="9"/>
  <c r="L73" i="9" s="1"/>
  <c r="Y77" i="2" s="1"/>
  <c r="J94" i="9"/>
  <c r="L94" i="9" s="1"/>
  <c r="Y98" i="2" s="1"/>
  <c r="J8" i="9"/>
  <c r="L8" i="9" s="1"/>
  <c r="Y12" i="2" s="1"/>
  <c r="J7" i="9"/>
  <c r="L7" i="9" s="1"/>
  <c r="Y11" i="2" s="1"/>
  <c r="J90" i="9"/>
  <c r="L90" i="9" s="1"/>
  <c r="Y94" i="2" s="1"/>
  <c r="J147" i="9"/>
  <c r="L147" i="9" s="1"/>
  <c r="Y151" i="2" s="1"/>
  <c r="J88" i="9"/>
  <c r="L88" i="9" s="1"/>
  <c r="Y92" i="2" s="1"/>
  <c r="J103" i="9"/>
  <c r="L103" i="9" s="1"/>
  <c r="Y107" i="2" s="1"/>
  <c r="J101" i="9"/>
  <c r="L101" i="9" s="1"/>
  <c r="Y105" i="2" s="1"/>
  <c r="J76" i="9"/>
  <c r="L76" i="9" s="1"/>
  <c r="Y80" i="2" s="1"/>
  <c r="G53" i="16"/>
  <c r="G140" i="16"/>
  <c r="G90" i="16"/>
  <c r="G141" i="16"/>
  <c r="G10" i="16"/>
  <c r="G24" i="16"/>
  <c r="G97" i="16"/>
  <c r="G173" i="16"/>
  <c r="G21" i="16"/>
  <c r="G38" i="16"/>
  <c r="G13" i="16"/>
  <c r="G120" i="16"/>
  <c r="G19" i="16"/>
  <c r="G95" i="16"/>
  <c r="G127" i="16"/>
  <c r="G64" i="16"/>
  <c r="G122" i="16"/>
  <c r="G150" i="16"/>
  <c r="G99" i="16"/>
  <c r="G22" i="16"/>
  <c r="G63" i="16"/>
  <c r="G154" i="16"/>
  <c r="G96" i="16"/>
  <c r="G42" i="16"/>
  <c r="G94" i="16"/>
  <c r="G58" i="16"/>
  <c r="G102" i="16"/>
  <c r="G134" i="16"/>
  <c r="G69" i="16"/>
  <c r="G25" i="16"/>
  <c r="G75" i="16"/>
  <c r="G39" i="16"/>
  <c r="G4" i="16"/>
  <c r="G136" i="16"/>
  <c r="G91" i="16"/>
  <c r="G82" i="16"/>
  <c r="G147" i="16"/>
  <c r="G158" i="16"/>
  <c r="G61" i="16"/>
  <c r="G66" i="16"/>
  <c r="G155" i="16"/>
  <c r="G168" i="16"/>
  <c r="G171" i="16"/>
  <c r="G174" i="16"/>
  <c r="G51" i="16"/>
  <c r="G18" i="16"/>
  <c r="G128" i="16"/>
  <c r="G117" i="16"/>
  <c r="G89" i="16"/>
  <c r="G123" i="16"/>
  <c r="G167" i="16"/>
  <c r="G83" i="16"/>
  <c r="G29" i="16"/>
  <c r="G105" i="16"/>
  <c r="G139" i="16"/>
  <c r="G8" i="16"/>
  <c r="G28" i="16"/>
  <c r="G114" i="16"/>
  <c r="G130" i="16"/>
  <c r="G70" i="16"/>
  <c r="G60" i="16"/>
  <c r="G65" i="16"/>
  <c r="G68" i="16"/>
  <c r="G146" i="16"/>
  <c r="G12" i="16"/>
  <c r="G162" i="16"/>
  <c r="G169" i="16"/>
  <c r="G46" i="16"/>
  <c r="G161" i="16"/>
  <c r="G135" i="16"/>
  <c r="G71" i="16"/>
  <c r="G131" i="16"/>
  <c r="G85" i="16"/>
  <c r="G138" i="16"/>
  <c r="G84" i="16"/>
  <c r="G72" i="16"/>
  <c r="G88" i="16"/>
  <c r="G56" i="16"/>
  <c r="G40" i="16"/>
  <c r="G87" i="16"/>
  <c r="G116" i="16"/>
  <c r="G149" i="16"/>
  <c r="G137" i="16"/>
  <c r="G104" i="16"/>
  <c r="G36" i="16"/>
  <c r="G112" i="16"/>
  <c r="G74" i="16"/>
  <c r="G126" i="16"/>
  <c r="G76" i="16"/>
  <c r="G15" i="16"/>
  <c r="G47" i="16"/>
  <c r="G6" i="16"/>
  <c r="G78" i="16"/>
  <c r="G37" i="16"/>
  <c r="G144" i="16"/>
  <c r="G129" i="16"/>
  <c r="G35" i="16"/>
  <c r="G86" i="16"/>
  <c r="G125" i="16"/>
  <c r="G9" i="16"/>
  <c r="G17" i="16"/>
  <c r="G11" i="16"/>
  <c r="G34" i="16"/>
  <c r="G77" i="16"/>
  <c r="G79" i="16"/>
  <c r="G55" i="16"/>
  <c r="G62" i="16"/>
  <c r="G16" i="16"/>
  <c r="G93" i="16"/>
  <c r="G41" i="16"/>
  <c r="G124" i="16"/>
  <c r="G108" i="16"/>
  <c r="G57" i="16"/>
  <c r="G166" i="16"/>
  <c r="G50" i="16"/>
  <c r="G132" i="16"/>
  <c r="G73" i="16"/>
  <c r="G81" i="16"/>
  <c r="G59" i="16"/>
  <c r="G175" i="16"/>
  <c r="G54" i="16"/>
  <c r="G143" i="16"/>
  <c r="G119" i="16"/>
  <c r="G52" i="16"/>
  <c r="G142" i="16"/>
  <c r="G160" i="16"/>
  <c r="G14" i="16"/>
  <c r="G113" i="16"/>
  <c r="G164" i="16"/>
  <c r="H114" i="7"/>
  <c r="J114" i="7" s="1"/>
  <c r="U118" i="2" s="1"/>
  <c r="E72" i="18"/>
  <c r="F72" i="18" s="1"/>
  <c r="G72" i="18" s="1"/>
  <c r="E61" i="18"/>
  <c r="F61" i="18" s="1"/>
  <c r="G61" i="18" s="1"/>
  <c r="E43" i="18"/>
  <c r="F43" i="18" s="1"/>
  <c r="G43" i="18" s="1"/>
  <c r="E49" i="18"/>
  <c r="F49" i="18" s="1"/>
  <c r="G49" i="18" s="1"/>
  <c r="I138" i="1"/>
  <c r="E144" i="18"/>
  <c r="F144" i="18" s="1"/>
  <c r="G144" i="18" s="1"/>
  <c r="E102" i="18"/>
  <c r="F102" i="18" s="1"/>
  <c r="G102" i="18" s="1"/>
  <c r="E57" i="18"/>
  <c r="F57" i="18" s="1"/>
  <c r="G57" i="18" s="1"/>
  <c r="E33" i="18"/>
  <c r="F33" i="18" s="1"/>
  <c r="G33" i="18" s="1"/>
  <c r="E107" i="18"/>
  <c r="F107" i="18" s="1"/>
  <c r="G107" i="18" s="1"/>
  <c r="E75" i="18"/>
  <c r="F75" i="18" s="1"/>
  <c r="G75" i="18" s="1"/>
  <c r="E87" i="18"/>
  <c r="F87" i="18" s="1"/>
  <c r="E114" i="18"/>
  <c r="F114" i="18" s="1"/>
  <c r="E152" i="18"/>
  <c r="F152" i="18" s="1"/>
  <c r="E93" i="18"/>
  <c r="F93" i="18" s="1"/>
  <c r="E145" i="18"/>
  <c r="F145" i="18" s="1"/>
  <c r="E174" i="18"/>
  <c r="F174" i="18" s="1"/>
  <c r="E81" i="18"/>
  <c r="F81" i="18" s="1"/>
  <c r="E110" i="18"/>
  <c r="F110" i="18" s="1"/>
  <c r="E97" i="18"/>
  <c r="F97" i="18" s="1"/>
  <c r="E169" i="18"/>
  <c r="F169" i="18" s="1"/>
  <c r="E138" i="18"/>
  <c r="F138" i="18" s="1"/>
  <c r="E78" i="18"/>
  <c r="F78" i="18" s="1"/>
  <c r="E128" i="18"/>
  <c r="F128" i="18" s="1"/>
  <c r="E161" i="18"/>
  <c r="F161" i="18" s="1"/>
  <c r="E85" i="18"/>
  <c r="F85" i="18" s="1"/>
  <c r="E126" i="18"/>
  <c r="F126" i="18" s="1"/>
  <c r="E17" i="18"/>
  <c r="F17" i="18" s="1"/>
  <c r="E26" i="18"/>
  <c r="F26" i="18" s="1"/>
  <c r="E68" i="18"/>
  <c r="F68" i="18" s="1"/>
  <c r="E109" i="18"/>
  <c r="F109" i="18" s="1"/>
  <c r="E158" i="18"/>
  <c r="F158" i="18" s="1"/>
  <c r="E40" i="18"/>
  <c r="F40" i="18" s="1"/>
  <c r="E89" i="18"/>
  <c r="F89" i="18" s="1"/>
  <c r="E90" i="18"/>
  <c r="F90" i="18" s="1"/>
  <c r="E53" i="18"/>
  <c r="F53" i="18" s="1"/>
  <c r="E14" i="18"/>
  <c r="F14" i="18" s="1"/>
  <c r="E113" i="18"/>
  <c r="F113" i="18" s="1"/>
  <c r="E46" i="18"/>
  <c r="F46" i="18" s="1"/>
  <c r="E137" i="18"/>
  <c r="F137" i="18" s="1"/>
  <c r="E66" i="18"/>
  <c r="F66" i="18" s="1"/>
  <c r="E125" i="18"/>
  <c r="F125" i="18" s="1"/>
  <c r="E112" i="18"/>
  <c r="F112" i="18" s="1"/>
  <c r="E65" i="18"/>
  <c r="F65" i="18" s="1"/>
  <c r="E4" i="18"/>
  <c r="F4" i="18" s="1"/>
  <c r="E20" i="18"/>
  <c r="F20" i="18" s="1"/>
  <c r="E8" i="18"/>
  <c r="F8" i="18" s="1"/>
  <c r="E168" i="18"/>
  <c r="F168" i="18" s="1"/>
  <c r="E80" i="18"/>
  <c r="F80" i="18" s="1"/>
  <c r="E28" i="18"/>
  <c r="F28" i="18" s="1"/>
  <c r="E23" i="18"/>
  <c r="F23" i="18" s="1"/>
  <c r="E121" i="18"/>
  <c r="F121" i="18" s="1"/>
  <c r="E27" i="18"/>
  <c r="F27" i="18" s="1"/>
  <c r="E155" i="18"/>
  <c r="F155" i="18" s="1"/>
  <c r="E47" i="18"/>
  <c r="F47" i="18" s="1"/>
  <c r="E25" i="18"/>
  <c r="F25" i="18" s="1"/>
  <c r="E74" i="18"/>
  <c r="F74" i="18" s="1"/>
  <c r="E60" i="18"/>
  <c r="F60" i="18" s="1"/>
  <c r="E21" i="18"/>
  <c r="F21" i="18" s="1"/>
  <c r="E10" i="18"/>
  <c r="F10" i="18" s="1"/>
  <c r="E91" i="18"/>
  <c r="F91" i="18" s="1"/>
  <c r="E171" i="18"/>
  <c r="F171" i="18" s="1"/>
  <c r="E173" i="18"/>
  <c r="F173" i="18" s="1"/>
  <c r="E134" i="18"/>
  <c r="F134" i="18" s="1"/>
  <c r="E73" i="18"/>
  <c r="F73" i="18" s="1"/>
  <c r="E132" i="18"/>
  <c r="F132" i="18" s="1"/>
  <c r="E34" i="18"/>
  <c r="F34" i="18" s="1"/>
  <c r="E156" i="18"/>
  <c r="F156" i="18" s="1"/>
  <c r="E101" i="18"/>
  <c r="F101" i="18" s="1"/>
  <c r="E35" i="18"/>
  <c r="F35" i="18" s="1"/>
  <c r="E77" i="18"/>
  <c r="F77" i="18" s="1"/>
  <c r="E147" i="18"/>
  <c r="F147" i="18" s="1"/>
  <c r="E139" i="18"/>
  <c r="F139" i="18" s="1"/>
  <c r="E58" i="18"/>
  <c r="F58" i="18" s="1"/>
  <c r="E177" i="18"/>
  <c r="F177" i="18" s="1"/>
  <c r="E88" i="18"/>
  <c r="F88" i="18" s="1"/>
  <c r="E31" i="18"/>
  <c r="F31" i="18" s="1"/>
  <c r="E83" i="18"/>
  <c r="F83" i="18" s="1"/>
  <c r="E55" i="18"/>
  <c r="F55" i="18" s="1"/>
  <c r="E63" i="18"/>
  <c r="F63" i="18" s="1"/>
  <c r="E150" i="18"/>
  <c r="F150" i="18" s="1"/>
  <c r="E166" i="18"/>
  <c r="F166" i="18" s="1"/>
  <c r="E108" i="18"/>
  <c r="F108" i="18" s="1"/>
  <c r="E176" i="18"/>
  <c r="F176" i="18" s="1"/>
  <c r="E172" i="18"/>
  <c r="F172" i="18" s="1"/>
  <c r="E162" i="18"/>
  <c r="F162" i="18" s="1"/>
  <c r="E104" i="18"/>
  <c r="F104" i="18" s="1"/>
  <c r="E170" i="18"/>
  <c r="F170" i="18" s="1"/>
  <c r="E175" i="18"/>
  <c r="F175" i="18" s="1"/>
  <c r="E15" i="18"/>
  <c r="F15" i="18" s="1"/>
  <c r="E45" i="18"/>
  <c r="F45" i="18" s="1"/>
  <c r="E54" i="18"/>
  <c r="F54" i="18" s="1"/>
  <c r="E52" i="18"/>
  <c r="F52" i="18" s="1"/>
  <c r="E123" i="18"/>
  <c r="F123" i="18" s="1"/>
  <c r="E44" i="18"/>
  <c r="F44" i="18" s="1"/>
  <c r="E95" i="18"/>
  <c r="F95" i="18" s="1"/>
  <c r="E13" i="18"/>
  <c r="F13" i="18" s="1"/>
  <c r="E84" i="18"/>
  <c r="F84" i="18" s="1"/>
  <c r="E149" i="18"/>
  <c r="F149" i="18" s="1"/>
  <c r="E86" i="18"/>
  <c r="F86" i="18" s="1"/>
  <c r="E131" i="18"/>
  <c r="F131" i="18" s="1"/>
  <c r="E143" i="18"/>
  <c r="F143" i="18" s="1"/>
  <c r="E5" i="18"/>
  <c r="F5" i="18" s="1"/>
  <c r="E82" i="18"/>
  <c r="F82" i="18" s="1"/>
  <c r="E154" i="18"/>
  <c r="F154" i="18" s="1"/>
  <c r="E42" i="18"/>
  <c r="F42" i="18" s="1"/>
  <c r="E39" i="18"/>
  <c r="F39" i="18" s="1"/>
  <c r="E165" i="18"/>
  <c r="F165" i="18" s="1"/>
  <c r="E160" i="18"/>
  <c r="F160" i="18" s="1"/>
  <c r="E120" i="18"/>
  <c r="F120" i="18" s="1"/>
  <c r="E124" i="18"/>
  <c r="F124" i="18" s="1"/>
  <c r="E100" i="18"/>
  <c r="F100" i="18" s="1"/>
  <c r="E159" i="18"/>
  <c r="F159" i="18" s="1"/>
  <c r="E111" i="18"/>
  <c r="F111" i="18" s="1"/>
  <c r="E92" i="18"/>
  <c r="F92" i="18" s="1"/>
  <c r="E96" i="18"/>
  <c r="F96" i="18" s="1"/>
  <c r="E38" i="18"/>
  <c r="F38" i="18" s="1"/>
  <c r="E50" i="18"/>
  <c r="F50" i="18" s="1"/>
  <c r="E135" i="18"/>
  <c r="F135" i="18" s="1"/>
  <c r="E106" i="18"/>
  <c r="F106" i="18" s="1"/>
  <c r="E148" i="18"/>
  <c r="F148" i="18" s="1"/>
  <c r="E129" i="18"/>
  <c r="F129" i="18" s="1"/>
  <c r="E167" i="18"/>
  <c r="F167" i="18" s="1"/>
  <c r="E18" i="18"/>
  <c r="F18" i="18" s="1"/>
  <c r="E32" i="18"/>
  <c r="F32" i="18" s="1"/>
  <c r="E163" i="18"/>
  <c r="F163" i="18" s="1"/>
  <c r="E153" i="18"/>
  <c r="F153" i="18" s="1"/>
  <c r="E117" i="18"/>
  <c r="F117" i="18" s="1"/>
  <c r="E146" i="18"/>
  <c r="F146" i="18" s="1"/>
  <c r="E71" i="18"/>
  <c r="F71" i="18" s="1"/>
  <c r="E41" i="18"/>
  <c r="F41" i="18" s="1"/>
  <c r="E6" i="18"/>
  <c r="F6" i="18" s="1"/>
  <c r="E130" i="18"/>
  <c r="F130" i="18" s="1"/>
  <c r="E151" i="18"/>
  <c r="F151" i="18" s="1"/>
  <c r="E103" i="18"/>
  <c r="F103" i="18" s="1"/>
  <c r="E64" i="18"/>
  <c r="F64" i="18" s="1"/>
  <c r="E115" i="18"/>
  <c r="F115" i="18" s="1"/>
  <c r="E127" i="18"/>
  <c r="F127" i="18" s="1"/>
  <c r="E79" i="18"/>
  <c r="F79" i="18" s="1"/>
  <c r="E94" i="18"/>
  <c r="F94" i="18" s="1"/>
  <c r="E11" i="18"/>
  <c r="F11" i="18" s="1"/>
  <c r="E157" i="18"/>
  <c r="F157" i="18" s="1"/>
  <c r="E122" i="18"/>
  <c r="F122" i="18" s="1"/>
  <c r="E119" i="18"/>
  <c r="F119" i="18" s="1"/>
  <c r="E76" i="18"/>
  <c r="F76" i="18" s="1"/>
  <c r="E37" i="18"/>
  <c r="F37" i="18" s="1"/>
  <c r="E70" i="18"/>
  <c r="F70" i="18" s="1"/>
  <c r="E98" i="18"/>
  <c r="F98" i="18" s="1"/>
  <c r="G180" i="13"/>
  <c r="J130" i="13" s="1"/>
  <c r="G181" i="13"/>
  <c r="J6" i="5"/>
  <c r="L48" i="5"/>
  <c r="J174" i="5"/>
  <c r="J158" i="5"/>
  <c r="J112" i="5"/>
  <c r="J40" i="5"/>
  <c r="J20" i="5"/>
  <c r="L28" i="5"/>
  <c r="J169" i="5"/>
  <c r="L103" i="5"/>
  <c r="J73" i="5"/>
  <c r="J175" i="5"/>
  <c r="J167" i="5"/>
  <c r="J113" i="5"/>
  <c r="J68" i="5"/>
  <c r="J152" i="5"/>
  <c r="L39" i="5"/>
  <c r="J166" i="5"/>
  <c r="L61" i="5"/>
  <c r="J78" i="5"/>
  <c r="J52" i="5"/>
  <c r="L111" i="5"/>
  <c r="L108" i="5"/>
  <c r="L165" i="5"/>
  <c r="J4" i="5"/>
  <c r="J150" i="5"/>
  <c r="L38" i="5"/>
  <c r="L47" i="5"/>
  <c r="J47" i="5"/>
  <c r="J44" i="5"/>
  <c r="J160" i="5"/>
  <c r="J42" i="5"/>
  <c r="J35" i="5"/>
  <c r="I181" i="5"/>
  <c r="L154" i="5"/>
  <c r="J76" i="5"/>
  <c r="J129" i="5"/>
  <c r="J120" i="5"/>
  <c r="J149" i="5"/>
  <c r="J17" i="5"/>
  <c r="J79" i="5"/>
  <c r="J138" i="5"/>
  <c r="J134" i="5"/>
  <c r="I182" i="5"/>
  <c r="J80" i="5"/>
  <c r="J70" i="5"/>
  <c r="L25" i="5"/>
  <c r="J130" i="5"/>
  <c r="J102" i="5"/>
  <c r="L102" i="5"/>
  <c r="J101" i="5"/>
  <c r="J56" i="5"/>
  <c r="J50" i="5"/>
  <c r="L34" i="5"/>
  <c r="J21" i="5"/>
  <c r="J66" i="5"/>
  <c r="J144" i="5"/>
  <c r="L144" i="5"/>
  <c r="J167" i="19"/>
  <c r="J102" i="19"/>
  <c r="J177" i="19"/>
  <c r="J151" i="19"/>
  <c r="J161" i="19"/>
  <c r="J55" i="19"/>
  <c r="J155" i="19"/>
  <c r="J81" i="19"/>
  <c r="J79" i="19"/>
  <c r="J100" i="19"/>
  <c r="J78" i="19"/>
  <c r="J141" i="19"/>
  <c r="J21" i="19"/>
  <c r="J135" i="19"/>
  <c r="J122" i="19"/>
  <c r="J84" i="19"/>
  <c r="J145" i="19"/>
  <c r="J171" i="19"/>
  <c r="J156" i="19"/>
  <c r="J152" i="19"/>
  <c r="J128" i="19"/>
  <c r="J54" i="19"/>
  <c r="J16" i="19"/>
  <c r="J70" i="19"/>
  <c r="J80" i="19"/>
  <c r="J28" i="19"/>
  <c r="J17" i="19"/>
  <c r="J126" i="19"/>
  <c r="J132" i="19"/>
  <c r="J124" i="19"/>
  <c r="J38" i="19"/>
  <c r="I181" i="19"/>
  <c r="I182" i="19"/>
  <c r="J4" i="19"/>
  <c r="J121" i="19"/>
  <c r="J83" i="19"/>
  <c r="J130" i="19"/>
  <c r="J65" i="19"/>
  <c r="J6" i="19"/>
  <c r="J165" i="19"/>
  <c r="J138" i="19"/>
  <c r="J46" i="19"/>
  <c r="J163" i="19"/>
  <c r="J137" i="19"/>
  <c r="J139" i="19"/>
  <c r="J89" i="19"/>
  <c r="J85" i="19"/>
  <c r="J40" i="19"/>
  <c r="J47" i="19"/>
  <c r="J41" i="19"/>
  <c r="J63" i="19"/>
  <c r="J175" i="19"/>
  <c r="J5" i="19"/>
  <c r="J69" i="19"/>
  <c r="J64" i="19"/>
  <c r="J9" i="19"/>
  <c r="J82" i="19"/>
  <c r="J142" i="19"/>
  <c r="J31" i="19"/>
  <c r="J25" i="19"/>
  <c r="J146" i="19"/>
  <c r="J147" i="19"/>
  <c r="J91" i="19"/>
  <c r="J166" i="19"/>
  <c r="J103" i="19"/>
  <c r="J114" i="19"/>
  <c r="J111" i="19"/>
  <c r="J59" i="19"/>
  <c r="J66" i="19"/>
  <c r="J120" i="19"/>
  <c r="J112" i="19"/>
  <c r="J72" i="19"/>
  <c r="J61" i="19"/>
  <c r="J90" i="19"/>
  <c r="J26" i="19"/>
  <c r="J30" i="19"/>
  <c r="J19" i="19"/>
  <c r="J159" i="19"/>
  <c r="J104" i="19"/>
  <c r="J136" i="19"/>
  <c r="J123" i="19"/>
  <c r="J110" i="19"/>
  <c r="J93" i="19"/>
  <c r="J172" i="19"/>
  <c r="J33" i="19"/>
  <c r="J168" i="19"/>
  <c r="J53" i="19"/>
  <c r="J148" i="19"/>
  <c r="J49" i="19"/>
  <c r="J60" i="19"/>
  <c r="J15" i="19"/>
  <c r="J150" i="19"/>
  <c r="J173" i="19"/>
  <c r="J131" i="19"/>
  <c r="J119" i="19"/>
  <c r="J174" i="19"/>
  <c r="J170" i="19"/>
  <c r="J10" i="19"/>
  <c r="J98" i="19"/>
  <c r="J44" i="19"/>
  <c r="J88" i="19"/>
  <c r="J50" i="19"/>
  <c r="J160" i="19"/>
  <c r="J95" i="19"/>
  <c r="J144" i="19"/>
  <c r="J43" i="19"/>
  <c r="J32" i="19"/>
  <c r="J109" i="19"/>
  <c r="J94" i="19"/>
  <c r="J117" i="19"/>
  <c r="J73" i="19"/>
  <c r="J56" i="19"/>
  <c r="J127" i="19"/>
  <c r="J57" i="19"/>
  <c r="J22" i="19"/>
  <c r="J11" i="19"/>
  <c r="J14" i="19"/>
  <c r="J157" i="19"/>
  <c r="J77" i="19"/>
  <c r="J154" i="19"/>
  <c r="I65" i="4"/>
  <c r="I162" i="4"/>
  <c r="I143" i="4"/>
  <c r="I31" i="4"/>
  <c r="I78" i="4"/>
  <c r="I89" i="4"/>
  <c r="I11" i="4"/>
  <c r="I6" i="4"/>
  <c r="I119" i="4"/>
  <c r="I18" i="4"/>
  <c r="I52" i="4"/>
  <c r="I109" i="4"/>
  <c r="I116" i="4"/>
  <c r="I148" i="4"/>
  <c r="I13" i="4"/>
  <c r="I164" i="4"/>
  <c r="I23" i="4"/>
  <c r="I33" i="4"/>
  <c r="I153" i="4"/>
  <c r="I72" i="4"/>
  <c r="I98" i="4"/>
  <c r="I145" i="4"/>
  <c r="I96" i="4"/>
  <c r="I79" i="4"/>
  <c r="I87" i="4"/>
  <c r="I63" i="4"/>
  <c r="I70" i="4"/>
  <c r="I104" i="4"/>
  <c r="I152" i="4"/>
  <c r="I173" i="4"/>
  <c r="I34" i="4"/>
  <c r="I129" i="4"/>
  <c r="I122" i="4"/>
  <c r="I100" i="4"/>
  <c r="I97" i="4"/>
  <c r="I110" i="4"/>
  <c r="I161" i="4"/>
  <c r="I131" i="4"/>
  <c r="I165" i="4"/>
  <c r="I157" i="4"/>
  <c r="I82" i="4"/>
  <c r="I47" i="4"/>
  <c r="I169" i="4"/>
  <c r="I76" i="4"/>
  <c r="I81" i="4"/>
  <c r="I15" i="4"/>
  <c r="I134" i="4"/>
  <c r="I140" i="4"/>
  <c r="I137" i="4"/>
  <c r="I150" i="4"/>
  <c r="I166" i="4"/>
  <c r="I163" i="4"/>
  <c r="I12" i="4"/>
  <c r="I90" i="4"/>
  <c r="I106" i="4"/>
  <c r="I102" i="4"/>
  <c r="I5" i="4"/>
  <c r="I133" i="4"/>
  <c r="I170" i="4"/>
  <c r="I54" i="4"/>
  <c r="I168" i="4"/>
  <c r="I80" i="4"/>
  <c r="I124" i="4"/>
  <c r="I112" i="4"/>
  <c r="I83" i="4"/>
  <c r="I158" i="4"/>
  <c r="I66" i="4"/>
  <c r="I108" i="4"/>
  <c r="I53" i="4"/>
  <c r="I88" i="4"/>
  <c r="I136" i="4"/>
  <c r="I37" i="4"/>
  <c r="I69" i="4"/>
  <c r="I32" i="4"/>
  <c r="I92" i="4"/>
  <c r="I27" i="4"/>
  <c r="I174" i="4"/>
  <c r="I99" i="4"/>
  <c r="I38" i="4"/>
  <c r="I19" i="4"/>
  <c r="I126" i="4"/>
  <c r="I125" i="4"/>
  <c r="I43" i="4"/>
  <c r="I149" i="4"/>
  <c r="I135" i="4"/>
  <c r="I139" i="4"/>
  <c r="I20" i="4"/>
  <c r="I75" i="4"/>
  <c r="I74" i="4"/>
  <c r="I172" i="4"/>
  <c r="I26" i="4"/>
  <c r="I71" i="4"/>
  <c r="I155" i="4"/>
  <c r="I93" i="4"/>
  <c r="I45" i="4"/>
  <c r="I67" i="4"/>
  <c r="I64" i="4"/>
  <c r="I42" i="4"/>
  <c r="I105" i="4"/>
  <c r="I57" i="4"/>
  <c r="I142" i="4"/>
  <c r="I91" i="4"/>
  <c r="I107" i="4"/>
  <c r="I49" i="4"/>
  <c r="I128" i="4"/>
  <c r="I147" i="4"/>
  <c r="I144" i="4"/>
  <c r="I117" i="4"/>
  <c r="I101" i="4"/>
  <c r="I44" i="4"/>
  <c r="I159" i="4"/>
  <c r="I51" i="4"/>
  <c r="I86" i="4"/>
  <c r="I127" i="4"/>
  <c r="I94" i="4"/>
  <c r="I16" i="4"/>
  <c r="I77" i="4"/>
  <c r="I176" i="4"/>
  <c r="I121" i="4"/>
  <c r="I9" i="4"/>
  <c r="I50" i="4"/>
  <c r="I46" i="4"/>
  <c r="I22" i="4"/>
  <c r="I85" i="4"/>
  <c r="I111" i="4"/>
  <c r="I154" i="4"/>
  <c r="I115" i="4"/>
  <c r="I61" i="4"/>
  <c r="I156" i="4"/>
  <c r="I130" i="4"/>
  <c r="I95" i="4"/>
  <c r="I146" i="4"/>
  <c r="I35" i="4"/>
  <c r="I84" i="4"/>
  <c r="I17" i="4"/>
  <c r="I30" i="4"/>
  <c r="I28" i="4"/>
  <c r="I175" i="4"/>
  <c r="I56" i="4"/>
  <c r="I138" i="4"/>
  <c r="I120" i="4"/>
  <c r="I58" i="4"/>
  <c r="I41" i="4"/>
  <c r="I151" i="4"/>
  <c r="I21" i="4"/>
  <c r="I25" i="4"/>
  <c r="I24" i="4"/>
  <c r="I160" i="4"/>
  <c r="I60" i="4"/>
  <c r="I73" i="4"/>
  <c r="I123" i="4"/>
  <c r="I10" i="4"/>
  <c r="I55" i="4"/>
  <c r="I177" i="4"/>
  <c r="I68" i="4"/>
  <c r="I59" i="4"/>
  <c r="I7" i="4"/>
  <c r="I132" i="4"/>
  <c r="I8" i="4"/>
  <c r="I39" i="4"/>
  <c r="I36" i="4"/>
  <c r="I167" i="4"/>
  <c r="I14" i="4"/>
  <c r="I62" i="4"/>
  <c r="I29" i="4"/>
  <c r="I118" i="4"/>
  <c r="I114" i="4"/>
  <c r="I171" i="4"/>
  <c r="I103" i="4"/>
  <c r="I141" i="4"/>
  <c r="I4" i="4"/>
  <c r="H182" i="4"/>
  <c r="H183" i="4"/>
  <c r="I113" i="4"/>
  <c r="I48" i="4"/>
  <c r="H134" i="3"/>
  <c r="H73" i="3"/>
  <c r="H131" i="3"/>
  <c r="H88" i="3"/>
  <c r="H146" i="3"/>
  <c r="H76" i="3"/>
  <c r="H171" i="3"/>
  <c r="H21" i="3"/>
  <c r="H74" i="3"/>
  <c r="H6" i="3"/>
  <c r="H44" i="3"/>
  <c r="H32" i="3"/>
  <c r="H85" i="3"/>
  <c r="H94" i="3"/>
  <c r="H104" i="3"/>
  <c r="H126" i="3"/>
  <c r="H97" i="3"/>
  <c r="H93" i="3"/>
  <c r="H43" i="3"/>
  <c r="H39" i="3"/>
  <c r="H33" i="3"/>
  <c r="H59" i="3"/>
  <c r="H17" i="3"/>
  <c r="H75" i="3"/>
  <c r="H66" i="3"/>
  <c r="H166" i="3"/>
  <c r="H95" i="3"/>
  <c r="H167" i="3"/>
  <c r="H45" i="3"/>
  <c r="H150" i="3"/>
  <c r="H160" i="3"/>
  <c r="H130" i="3"/>
  <c r="H36" i="3"/>
  <c r="H26" i="3"/>
  <c r="H51" i="3"/>
  <c r="H175" i="3"/>
  <c r="H176" i="3"/>
  <c r="H54" i="3"/>
  <c r="H118" i="3"/>
  <c r="H156" i="3"/>
  <c r="H151" i="3"/>
  <c r="H127" i="3"/>
  <c r="H109" i="3"/>
  <c r="H19" i="3"/>
  <c r="H111" i="3"/>
  <c r="H42" i="3"/>
  <c r="H10" i="3"/>
  <c r="H147" i="3"/>
  <c r="H149" i="3"/>
  <c r="H128" i="3"/>
  <c r="H90" i="3"/>
  <c r="H62" i="3"/>
  <c r="G181" i="3"/>
  <c r="J159" i="3" s="1"/>
  <c r="H4" i="3"/>
  <c r="G180" i="3"/>
  <c r="I170" i="3" s="1"/>
  <c r="L170" i="3" s="1"/>
  <c r="D174" i="2" s="1"/>
  <c r="H174" i="3"/>
  <c r="H9" i="3"/>
  <c r="H172" i="3"/>
  <c r="H37" i="3"/>
  <c r="H168" i="3"/>
  <c r="H135" i="3"/>
  <c r="H145" i="3"/>
  <c r="H81" i="3"/>
  <c r="H87" i="3"/>
  <c r="H121" i="3"/>
  <c r="H164" i="3"/>
  <c r="H173" i="3"/>
  <c r="H30" i="3"/>
  <c r="H102" i="3"/>
  <c r="H153" i="3"/>
  <c r="H67" i="3"/>
  <c r="H152" i="3"/>
  <c r="H158" i="3"/>
  <c r="H25" i="3"/>
  <c r="H86" i="3"/>
  <c r="H132" i="3"/>
  <c r="H58" i="3"/>
  <c r="H64" i="3"/>
  <c r="H139" i="3"/>
  <c r="H137" i="3"/>
  <c r="H65" i="3"/>
  <c r="H71" i="3"/>
  <c r="H101" i="3"/>
  <c r="H60" i="3"/>
  <c r="H91" i="3"/>
  <c r="H28" i="3"/>
  <c r="H50" i="3"/>
  <c r="H155" i="3"/>
  <c r="H35" i="3"/>
  <c r="H61" i="3"/>
  <c r="H148" i="3"/>
  <c r="H68" i="3"/>
  <c r="H13" i="3"/>
  <c r="H103" i="3"/>
  <c r="H14" i="3"/>
  <c r="H46" i="3"/>
  <c r="H125" i="3"/>
  <c r="H98" i="3"/>
  <c r="H112" i="3"/>
  <c r="H16" i="3"/>
  <c r="H72" i="3"/>
  <c r="H70" i="3"/>
  <c r="H78" i="3"/>
  <c r="H114" i="3"/>
  <c r="H34" i="3"/>
  <c r="H129" i="3"/>
  <c r="H142" i="3"/>
  <c r="H89" i="3"/>
  <c r="H143" i="3"/>
  <c r="H138" i="3"/>
  <c r="H106" i="3"/>
  <c r="H40" i="3"/>
  <c r="H69" i="3"/>
  <c r="H113" i="3"/>
  <c r="H29" i="3"/>
  <c r="H99" i="3"/>
  <c r="H83" i="3"/>
  <c r="H5" i="3"/>
  <c r="H47" i="3"/>
  <c r="H96" i="3"/>
  <c r="H163" i="3"/>
  <c r="H11" i="3"/>
  <c r="H23" i="3"/>
  <c r="H124" i="3"/>
  <c r="H119" i="3"/>
  <c r="H55" i="3"/>
  <c r="H38" i="3"/>
  <c r="H162" i="3"/>
  <c r="H122" i="3"/>
  <c r="H100" i="3"/>
  <c r="H165" i="3"/>
  <c r="H105" i="3"/>
  <c r="H154" i="3"/>
  <c r="H140" i="3"/>
  <c r="H48" i="3"/>
  <c r="H169" i="3"/>
  <c r="H157" i="3"/>
  <c r="H22" i="3"/>
  <c r="H27" i="3"/>
  <c r="H20" i="3"/>
  <c r="H56" i="3"/>
  <c r="H141" i="3"/>
  <c r="H120" i="3"/>
  <c r="H117" i="3"/>
  <c r="H53" i="3"/>
  <c r="H144" i="3"/>
  <c r="H161" i="3"/>
  <c r="H41" i="3"/>
  <c r="H77" i="3"/>
  <c r="H84" i="3"/>
  <c r="H57" i="3"/>
  <c r="H31" i="3"/>
  <c r="H8" i="3"/>
  <c r="H15" i="3"/>
  <c r="H63" i="3"/>
  <c r="H108" i="3"/>
  <c r="H24" i="3"/>
  <c r="H159" i="3"/>
  <c r="H115" i="3"/>
  <c r="H80" i="3"/>
  <c r="H133" i="3"/>
  <c r="H49" i="3"/>
  <c r="H18" i="3"/>
  <c r="H92" i="3"/>
  <c r="H123" i="3"/>
  <c r="H107" i="3"/>
  <c r="H7" i="3"/>
  <c r="H12" i="3"/>
  <c r="H79" i="3"/>
  <c r="H177" i="3"/>
  <c r="H170" i="3"/>
  <c r="H52" i="3"/>
  <c r="H110" i="3"/>
  <c r="H82" i="3"/>
  <c r="L21" i="5" l="1"/>
  <c r="K16" i="5"/>
  <c r="L4" i="5"/>
  <c r="L20" i="5"/>
  <c r="L167" i="5"/>
  <c r="L145" i="5"/>
  <c r="L130" i="5"/>
  <c r="L54" i="5"/>
  <c r="L137" i="5"/>
  <c r="L143" i="5"/>
  <c r="L66" i="5"/>
  <c r="L87" i="5"/>
  <c r="L122" i="5"/>
  <c r="L176" i="5"/>
  <c r="L115" i="5"/>
  <c r="L84" i="5"/>
  <c r="L52" i="5"/>
  <c r="L73" i="5"/>
  <c r="I186" i="1"/>
  <c r="K49" i="1" s="1"/>
  <c r="H185" i="1"/>
  <c r="H186" i="1"/>
  <c r="J20" i="1" s="1"/>
  <c r="M20" i="1" s="1"/>
  <c r="AI24" i="2" s="1"/>
  <c r="J110" i="3"/>
  <c r="I110" i="3"/>
  <c r="L110" i="3" s="1"/>
  <c r="D114" i="2" s="1"/>
  <c r="K157" i="19"/>
  <c r="M157" i="19" s="1"/>
  <c r="H161" i="2" s="1"/>
  <c r="K177" i="19"/>
  <c r="M177" i="19" s="1"/>
  <c r="H181" i="2" s="1"/>
  <c r="J107" i="3"/>
  <c r="J177" i="3"/>
  <c r="J49" i="3"/>
  <c r="I109" i="3"/>
  <c r="L109" i="3" s="1"/>
  <c r="D113" i="2" s="1"/>
  <c r="I63" i="13"/>
  <c r="L63" i="13" s="1"/>
  <c r="M67" i="2" s="1"/>
  <c r="J176" i="4"/>
  <c r="M176" i="4" s="1"/>
  <c r="F180" i="2" s="1"/>
  <c r="H147" i="16"/>
  <c r="J147" i="16" s="1"/>
  <c r="W151" i="2" s="1"/>
  <c r="I8" i="3"/>
  <c r="L8" i="3" s="1"/>
  <c r="D12" i="2" s="1"/>
  <c r="I125" i="3"/>
  <c r="L125" i="3" s="1"/>
  <c r="D129" i="2" s="1"/>
  <c r="J52" i="3"/>
  <c r="J79" i="3"/>
  <c r="I122" i="3"/>
  <c r="L122" i="3" s="1"/>
  <c r="D126" i="2" s="1"/>
  <c r="J8" i="3"/>
  <c r="I49" i="3"/>
  <c r="L49" i="3" s="1"/>
  <c r="D53" i="2" s="1"/>
  <c r="J169" i="3"/>
  <c r="I52" i="3"/>
  <c r="L52" i="3" s="1"/>
  <c r="D56" i="2" s="1"/>
  <c r="I79" i="3"/>
  <c r="L79" i="3" s="1"/>
  <c r="D83" i="2" s="1"/>
  <c r="I92" i="3"/>
  <c r="L92" i="3" s="1"/>
  <c r="D96" i="2" s="1"/>
  <c r="J144" i="3"/>
  <c r="I11" i="3"/>
  <c r="L11" i="3" s="1"/>
  <c r="D15" i="2" s="1"/>
  <c r="J158" i="3"/>
  <c r="K32" i="19"/>
  <c r="M32" i="19" s="1"/>
  <c r="H36" i="2" s="1"/>
  <c r="J92" i="3"/>
  <c r="J161" i="3"/>
  <c r="J18" i="3"/>
  <c r="J22" i="3"/>
  <c r="J142" i="3"/>
  <c r="I159" i="3"/>
  <c r="L159" i="3" s="1"/>
  <c r="D163" i="2" s="1"/>
  <c r="J115" i="3"/>
  <c r="J15" i="3"/>
  <c r="I96" i="3"/>
  <c r="L96" i="3" s="1"/>
  <c r="D100" i="2" s="1"/>
  <c r="I103" i="3"/>
  <c r="L103" i="3" s="1"/>
  <c r="D107" i="2" s="1"/>
  <c r="J121" i="3"/>
  <c r="I18" i="3"/>
  <c r="L18" i="3" s="1"/>
  <c r="D22" i="2" s="1"/>
  <c r="I115" i="3"/>
  <c r="L115" i="3" s="1"/>
  <c r="D119" i="2" s="1"/>
  <c r="J41" i="3"/>
  <c r="I22" i="3"/>
  <c r="L22" i="3" s="1"/>
  <c r="D26" i="2" s="1"/>
  <c r="J96" i="3"/>
  <c r="J85" i="3"/>
  <c r="I177" i="3"/>
  <c r="L177" i="3" s="1"/>
  <c r="D181" i="2" s="1"/>
  <c r="I161" i="3"/>
  <c r="L161" i="3" s="1"/>
  <c r="D165" i="2" s="1"/>
  <c r="J157" i="3"/>
  <c r="J23" i="3"/>
  <c r="I34" i="3"/>
  <c r="L34" i="3" s="1"/>
  <c r="D38" i="2" s="1"/>
  <c r="J89" i="4"/>
  <c r="M89" i="4" s="1"/>
  <c r="F93" i="2" s="1"/>
  <c r="H79" i="7"/>
  <c r="J79" i="7" s="1"/>
  <c r="U83" i="2" s="1"/>
  <c r="H39" i="7"/>
  <c r="J39" i="7" s="1"/>
  <c r="U43" i="2" s="1"/>
  <c r="H143" i="7"/>
  <c r="J143" i="7" s="1"/>
  <c r="U147" i="2" s="1"/>
  <c r="H158" i="7"/>
  <c r="J158" i="7" s="1"/>
  <c r="U162" i="2" s="1"/>
  <c r="H61" i="7"/>
  <c r="J61" i="7" s="1"/>
  <c r="U65" i="2" s="1"/>
  <c r="H52" i="16"/>
  <c r="J52" i="16" s="1"/>
  <c r="W56" i="2" s="1"/>
  <c r="H77" i="16"/>
  <c r="J77" i="16" s="1"/>
  <c r="W81" i="2" s="1"/>
  <c r="H139" i="16"/>
  <c r="J139" i="16" s="1"/>
  <c r="W143" i="2" s="1"/>
  <c r="H164" i="16"/>
  <c r="J164" i="16" s="1"/>
  <c r="W168" i="2" s="1"/>
  <c r="H142" i="16"/>
  <c r="J142" i="16" s="1"/>
  <c r="W146" i="2" s="1"/>
  <c r="H54" i="16"/>
  <c r="J54" i="16" s="1"/>
  <c r="W58" i="2" s="1"/>
  <c r="H73" i="16"/>
  <c r="J73" i="16" s="1"/>
  <c r="W77" i="2" s="1"/>
  <c r="H57" i="16"/>
  <c r="J57" i="16" s="1"/>
  <c r="W61" i="2" s="1"/>
  <c r="H93" i="16"/>
  <c r="J93" i="16" s="1"/>
  <c r="W97" i="2" s="1"/>
  <c r="H79" i="16"/>
  <c r="J79" i="16" s="1"/>
  <c r="W83" i="2" s="1"/>
  <c r="H17" i="16"/>
  <c r="J17" i="16" s="1"/>
  <c r="W21" i="2" s="1"/>
  <c r="H78" i="16"/>
  <c r="J78" i="16" s="1"/>
  <c r="W82" i="2" s="1"/>
  <c r="H76" i="16"/>
  <c r="J76" i="16" s="1"/>
  <c r="W80" i="2" s="1"/>
  <c r="H36" i="16"/>
  <c r="J36" i="16" s="1"/>
  <c r="W40" i="2" s="1"/>
  <c r="H116" i="16"/>
  <c r="J116" i="16" s="1"/>
  <c r="W120" i="2" s="1"/>
  <c r="H88" i="16"/>
  <c r="J88" i="16" s="1"/>
  <c r="W92" i="2" s="1"/>
  <c r="H85" i="16"/>
  <c r="J85" i="16" s="1"/>
  <c r="W89" i="2" s="1"/>
  <c r="H161" i="16"/>
  <c r="J161" i="16" s="1"/>
  <c r="W165" i="2" s="1"/>
  <c r="H12" i="16"/>
  <c r="J12" i="16" s="1"/>
  <c r="W16" i="2" s="1"/>
  <c r="H70" i="16"/>
  <c r="J70" i="16" s="1"/>
  <c r="W74" i="2" s="1"/>
  <c r="H174" i="16"/>
  <c r="J174" i="16" s="1"/>
  <c r="W178" i="2" s="1"/>
  <c r="H141" i="16"/>
  <c r="J141" i="16" s="1"/>
  <c r="W145" i="2" s="1"/>
  <c r="H113" i="16"/>
  <c r="J113" i="16" s="1"/>
  <c r="W117" i="2" s="1"/>
  <c r="H16" i="16"/>
  <c r="J16" i="16" s="1"/>
  <c r="W20" i="2" s="1"/>
  <c r="H53" i="16"/>
  <c r="J53" i="16" s="1"/>
  <c r="W57" i="2" s="1"/>
  <c r="J6" i="16"/>
  <c r="W10" i="2" s="1"/>
  <c r="H104" i="16"/>
  <c r="J104" i="16" s="1"/>
  <c r="W108" i="2" s="1"/>
  <c r="H72" i="16"/>
  <c r="J72" i="16" s="1"/>
  <c r="W76" i="2" s="1"/>
  <c r="H46" i="16"/>
  <c r="J46" i="16" s="1"/>
  <c r="W50" i="2" s="1"/>
  <c r="H146" i="16"/>
  <c r="J146" i="16" s="1"/>
  <c r="W150" i="2" s="1"/>
  <c r="H168" i="16"/>
  <c r="J168" i="16" s="1"/>
  <c r="W172" i="2" s="1"/>
  <c r="H82" i="16"/>
  <c r="J82" i="16" s="1"/>
  <c r="W86" i="2" s="1"/>
  <c r="H119" i="16"/>
  <c r="J119" i="16" s="1"/>
  <c r="W123" i="2" s="1"/>
  <c r="H59" i="16"/>
  <c r="J59" i="16" s="1"/>
  <c r="W63" i="2" s="1"/>
  <c r="H50" i="16"/>
  <c r="J50" i="16" s="1"/>
  <c r="W54" i="2" s="1"/>
  <c r="H124" i="16"/>
  <c r="J124" i="16" s="1"/>
  <c r="W128" i="2" s="1"/>
  <c r="H62" i="16"/>
  <c r="J62" i="16" s="1"/>
  <c r="W66" i="2" s="1"/>
  <c r="H125" i="16"/>
  <c r="J125" i="16" s="1"/>
  <c r="W129" i="2" s="1"/>
  <c r="H144" i="16"/>
  <c r="J144" i="16" s="1"/>
  <c r="W148" i="2" s="1"/>
  <c r="H74" i="16"/>
  <c r="J74" i="16" s="1"/>
  <c r="W78" i="2" s="1"/>
  <c r="H137" i="16"/>
  <c r="J137" i="16" s="1"/>
  <c r="W141" i="2" s="1"/>
  <c r="H40" i="16"/>
  <c r="J40" i="16" s="1"/>
  <c r="W44" i="2" s="1"/>
  <c r="H84" i="16"/>
  <c r="J84" i="16" s="1"/>
  <c r="W88" i="2" s="1"/>
  <c r="H169" i="16"/>
  <c r="J169" i="16" s="1"/>
  <c r="W173" i="2" s="1"/>
  <c r="H114" i="16"/>
  <c r="J114" i="16" s="1"/>
  <c r="W118" i="2" s="1"/>
  <c r="H35" i="16"/>
  <c r="J35" i="16" s="1"/>
  <c r="W39" i="2" s="1"/>
  <c r="H108" i="16"/>
  <c r="J108" i="16" s="1"/>
  <c r="W112" i="2" s="1"/>
  <c r="H14" i="16"/>
  <c r="J14" i="16" s="1"/>
  <c r="W18" i="2" s="1"/>
  <c r="H34" i="16"/>
  <c r="J34" i="16" s="1"/>
  <c r="W38" i="2" s="1"/>
  <c r="H47" i="16"/>
  <c r="J47" i="16" s="1"/>
  <c r="W51" i="2" s="1"/>
  <c r="H71" i="16"/>
  <c r="J71" i="16" s="1"/>
  <c r="W75" i="2" s="1"/>
  <c r="H65" i="16"/>
  <c r="J65" i="16" s="1"/>
  <c r="W69" i="2" s="1"/>
  <c r="H128" i="16"/>
  <c r="J128" i="16" s="1"/>
  <c r="W132" i="2" s="1"/>
  <c r="H175" i="16"/>
  <c r="J175" i="16" s="1"/>
  <c r="W179" i="2" s="1"/>
  <c r="H129" i="16"/>
  <c r="J129" i="16" s="1"/>
  <c r="W133" i="2" s="1"/>
  <c r="H87" i="16"/>
  <c r="J87" i="16" s="1"/>
  <c r="W91" i="2" s="1"/>
  <c r="H160" i="16"/>
  <c r="J160" i="16" s="1"/>
  <c r="W164" i="2" s="1"/>
  <c r="H143" i="16"/>
  <c r="J143" i="16" s="1"/>
  <c r="W147" i="2" s="1"/>
  <c r="H81" i="16"/>
  <c r="J81" i="16" s="1"/>
  <c r="W85" i="2" s="1"/>
  <c r="H166" i="16"/>
  <c r="J166" i="16" s="1"/>
  <c r="W170" i="2" s="1"/>
  <c r="H41" i="16"/>
  <c r="J41" i="16" s="1"/>
  <c r="W45" i="2" s="1"/>
  <c r="H86" i="16"/>
  <c r="J86" i="16" s="1"/>
  <c r="W90" i="2" s="1"/>
  <c r="H37" i="16"/>
  <c r="J37" i="16" s="1"/>
  <c r="W41" i="2" s="1"/>
  <c r="H15" i="16"/>
  <c r="J15" i="16" s="1"/>
  <c r="W19" i="2" s="1"/>
  <c r="H112" i="16"/>
  <c r="J112" i="16" s="1"/>
  <c r="W116" i="2" s="1"/>
  <c r="H149" i="16"/>
  <c r="J149" i="16" s="1"/>
  <c r="W153" i="2" s="1"/>
  <c r="H56" i="16"/>
  <c r="J56" i="16" s="1"/>
  <c r="W60" i="2" s="1"/>
  <c r="H138" i="16"/>
  <c r="J138" i="16" s="1"/>
  <c r="W142" i="2" s="1"/>
  <c r="H135" i="16"/>
  <c r="J135" i="16" s="1"/>
  <c r="W139" i="2" s="1"/>
  <c r="H162" i="16"/>
  <c r="J162" i="16" s="1"/>
  <c r="W166" i="2" s="1"/>
  <c r="H83" i="16"/>
  <c r="J83" i="16" s="1"/>
  <c r="W87" i="2" s="1"/>
  <c r="H66" i="16"/>
  <c r="J66" i="16" s="1"/>
  <c r="W70" i="2" s="1"/>
  <c r="H91" i="16"/>
  <c r="J91" i="16" s="1"/>
  <c r="W95" i="2" s="1"/>
  <c r="H132" i="16"/>
  <c r="J132" i="16" s="1"/>
  <c r="W136" i="2" s="1"/>
  <c r="H9" i="16"/>
  <c r="J9" i="16" s="1"/>
  <c r="W13" i="2" s="1"/>
  <c r="H126" i="16"/>
  <c r="J126" i="16" s="1"/>
  <c r="W130" i="2" s="1"/>
  <c r="H131" i="16"/>
  <c r="J131" i="16" s="1"/>
  <c r="W135" i="2" s="1"/>
  <c r="H130" i="16"/>
  <c r="J130" i="16" s="1"/>
  <c r="W134" i="2" s="1"/>
  <c r="H117" i="16"/>
  <c r="J117" i="16" s="1"/>
  <c r="W121" i="2" s="1"/>
  <c r="H55" i="16"/>
  <c r="J55" i="16" s="1"/>
  <c r="W59" i="2" s="1"/>
  <c r="H11" i="16"/>
  <c r="J11" i="16" s="1"/>
  <c r="W15" i="2" s="1"/>
  <c r="H8" i="16"/>
  <c r="J8" i="16" s="1"/>
  <c r="W12" i="2" s="1"/>
  <c r="H67" i="7"/>
  <c r="J67" i="7" s="1"/>
  <c r="U71" i="2" s="1"/>
  <c r="H30" i="7"/>
  <c r="J30" i="7" s="1"/>
  <c r="U34" i="2" s="1"/>
  <c r="H161" i="7"/>
  <c r="J161" i="7" s="1"/>
  <c r="U165" i="2" s="1"/>
  <c r="H146" i="7"/>
  <c r="J146" i="7" s="1"/>
  <c r="U150" i="2" s="1"/>
  <c r="H149" i="7"/>
  <c r="J149" i="7" s="1"/>
  <c r="U153" i="2" s="1"/>
  <c r="H47" i="7"/>
  <c r="J47" i="7" s="1"/>
  <c r="U51" i="2" s="1"/>
  <c r="H16" i="7"/>
  <c r="J16" i="7" s="1"/>
  <c r="U20" i="2" s="1"/>
  <c r="H63" i="7"/>
  <c r="J63" i="7" s="1"/>
  <c r="U67" i="2" s="1"/>
  <c r="H119" i="7"/>
  <c r="J119" i="7" s="1"/>
  <c r="U123" i="2" s="1"/>
  <c r="H98" i="7"/>
  <c r="J98" i="7" s="1"/>
  <c r="U102" i="2" s="1"/>
  <c r="H163" i="7"/>
  <c r="J163" i="7" s="1"/>
  <c r="U167" i="2" s="1"/>
  <c r="H8" i="7"/>
  <c r="J8" i="7" s="1"/>
  <c r="U12" i="2" s="1"/>
  <c r="H167" i="7"/>
  <c r="J167" i="7" s="1"/>
  <c r="U171" i="2" s="1"/>
  <c r="H148" i="7"/>
  <c r="J148" i="7" s="1"/>
  <c r="U152" i="2" s="1"/>
  <c r="H21" i="7"/>
  <c r="J21" i="7" s="1"/>
  <c r="U25" i="2" s="1"/>
  <c r="H110" i="7"/>
  <c r="J110" i="7" s="1"/>
  <c r="U114" i="2" s="1"/>
  <c r="H113" i="7"/>
  <c r="J113" i="7" s="1"/>
  <c r="U117" i="2" s="1"/>
  <c r="H102" i="7"/>
  <c r="J102" i="7" s="1"/>
  <c r="U106" i="2" s="1"/>
  <c r="H80" i="7"/>
  <c r="J80" i="7" s="1"/>
  <c r="U84" i="2" s="1"/>
  <c r="H117" i="7"/>
  <c r="J117" i="7" s="1"/>
  <c r="U121" i="2" s="1"/>
  <c r="H22" i="7"/>
  <c r="J22" i="7" s="1"/>
  <c r="U26" i="2" s="1"/>
  <c r="H53" i="7"/>
  <c r="J53" i="7" s="1"/>
  <c r="U57" i="2" s="1"/>
  <c r="H43" i="7"/>
  <c r="J43" i="7" s="1"/>
  <c r="U47" i="2" s="1"/>
  <c r="H120" i="7"/>
  <c r="J120" i="7" s="1"/>
  <c r="U124" i="2" s="1"/>
  <c r="H72" i="7"/>
  <c r="J72" i="7" s="1"/>
  <c r="U76" i="2" s="1"/>
  <c r="H32" i="7"/>
  <c r="J32" i="7" s="1"/>
  <c r="U36" i="2" s="1"/>
  <c r="H160" i="7"/>
  <c r="J160" i="7" s="1"/>
  <c r="U164" i="2" s="1"/>
  <c r="H103" i="7"/>
  <c r="J103" i="7" s="1"/>
  <c r="U107" i="2" s="1"/>
  <c r="H177" i="7"/>
  <c r="J177" i="7" s="1"/>
  <c r="U181" i="2" s="1"/>
  <c r="H164" i="7"/>
  <c r="J164" i="7" s="1"/>
  <c r="U168" i="2" s="1"/>
  <c r="H55" i="7"/>
  <c r="J55" i="7" s="1"/>
  <c r="U59" i="2" s="1"/>
  <c r="H29" i="7"/>
  <c r="J29" i="7" s="1"/>
  <c r="U33" i="2" s="1"/>
  <c r="H27" i="7"/>
  <c r="J27" i="7" s="1"/>
  <c r="U31" i="2" s="1"/>
  <c r="H19" i="7"/>
  <c r="J19" i="7" s="1"/>
  <c r="U23" i="2" s="1"/>
  <c r="H139" i="7"/>
  <c r="J139" i="7" s="1"/>
  <c r="U143" i="2" s="1"/>
  <c r="H54" i="7"/>
  <c r="J54" i="7" s="1"/>
  <c r="U58" i="2" s="1"/>
  <c r="H157" i="7"/>
  <c r="J157" i="7" s="1"/>
  <c r="U161" i="2" s="1"/>
  <c r="H42" i="7"/>
  <c r="J42" i="7" s="1"/>
  <c r="U46" i="2" s="1"/>
  <c r="H152" i="7"/>
  <c r="J152" i="7" s="1"/>
  <c r="U156" i="2" s="1"/>
  <c r="H73" i="7"/>
  <c r="J73" i="7" s="1"/>
  <c r="U77" i="2" s="1"/>
  <c r="H75" i="7"/>
  <c r="J75" i="7" s="1"/>
  <c r="U79" i="2" s="1"/>
  <c r="H115" i="7"/>
  <c r="J115" i="7" s="1"/>
  <c r="U119" i="2" s="1"/>
  <c r="H51" i="7"/>
  <c r="J51" i="7" s="1"/>
  <c r="U55" i="2" s="1"/>
  <c r="H50" i="7"/>
  <c r="J50" i="7" s="1"/>
  <c r="U54" i="2" s="1"/>
  <c r="H171" i="7"/>
  <c r="J171" i="7" s="1"/>
  <c r="U175" i="2" s="1"/>
  <c r="H4" i="7"/>
  <c r="J4" i="7" s="1"/>
  <c r="U8" i="2" s="1"/>
  <c r="H12" i="7"/>
  <c r="J12" i="7" s="1"/>
  <c r="H173" i="7"/>
  <c r="J173" i="7" s="1"/>
  <c r="U177" i="2" s="1"/>
  <c r="H70" i="7"/>
  <c r="J70" i="7" s="1"/>
  <c r="U74" i="2" s="1"/>
  <c r="H41" i="7"/>
  <c r="J41" i="7" s="1"/>
  <c r="U45" i="2" s="1"/>
  <c r="H172" i="7"/>
  <c r="J172" i="7" s="1"/>
  <c r="U176" i="2" s="1"/>
  <c r="H5" i="7"/>
  <c r="J5" i="7" s="1"/>
  <c r="U9" i="2" s="1"/>
  <c r="H23" i="7"/>
  <c r="J23" i="7" s="1"/>
  <c r="U27" i="2" s="1"/>
  <c r="H87" i="7"/>
  <c r="J87" i="7" s="1"/>
  <c r="U91" i="2" s="1"/>
  <c r="H168" i="7"/>
  <c r="J168" i="7" s="1"/>
  <c r="U172" i="2" s="1"/>
  <c r="H165" i="7"/>
  <c r="J165" i="7" s="1"/>
  <c r="U169" i="2" s="1"/>
  <c r="H136" i="7"/>
  <c r="J136" i="7" s="1"/>
  <c r="U140" i="2" s="1"/>
  <c r="H150" i="7"/>
  <c r="J150" i="7" s="1"/>
  <c r="U154" i="2" s="1"/>
  <c r="H20" i="7"/>
  <c r="J20" i="7" s="1"/>
  <c r="U24" i="2" s="1"/>
  <c r="H156" i="7"/>
  <c r="J156" i="7" s="1"/>
  <c r="U160" i="2" s="1"/>
  <c r="H116" i="7"/>
  <c r="J116" i="7" s="1"/>
  <c r="U120" i="2" s="1"/>
  <c r="H86" i="7"/>
  <c r="J86" i="7" s="1"/>
  <c r="U90" i="2" s="1"/>
  <c r="H35" i="7"/>
  <c r="J35" i="7" s="1"/>
  <c r="U39" i="2" s="1"/>
  <c r="H10" i="7"/>
  <c r="J10" i="7" s="1"/>
  <c r="U14" i="2" s="1"/>
  <c r="H78" i="7"/>
  <c r="J78" i="7" s="1"/>
  <c r="U82" i="2" s="1"/>
  <c r="H64" i="7"/>
  <c r="J64" i="7" s="1"/>
  <c r="U68" i="2" s="1"/>
  <c r="H40" i="7"/>
  <c r="J40" i="7" s="1"/>
  <c r="U44" i="2" s="1"/>
  <c r="H127" i="7"/>
  <c r="J127" i="7" s="1"/>
  <c r="U131" i="2" s="1"/>
  <c r="H46" i="7"/>
  <c r="J46" i="7" s="1"/>
  <c r="U50" i="2" s="1"/>
  <c r="H159" i="7"/>
  <c r="J159" i="7" s="1"/>
  <c r="U163" i="2" s="1"/>
  <c r="H24" i="7"/>
  <c r="J24" i="7" s="1"/>
  <c r="U28" i="2" s="1"/>
  <c r="H31" i="7"/>
  <c r="J31" i="7" s="1"/>
  <c r="U35" i="2" s="1"/>
  <c r="H81" i="7"/>
  <c r="J81" i="7" s="1"/>
  <c r="U85" i="2" s="1"/>
  <c r="H122" i="7"/>
  <c r="J122" i="7" s="1"/>
  <c r="U126" i="2" s="1"/>
  <c r="H49" i="7"/>
  <c r="J49" i="7" s="1"/>
  <c r="U53" i="2" s="1"/>
  <c r="H169" i="7"/>
  <c r="J169" i="7" s="1"/>
  <c r="U173" i="2" s="1"/>
  <c r="H59" i="7"/>
  <c r="J59" i="7" s="1"/>
  <c r="U63" i="2" s="1"/>
  <c r="H45" i="7"/>
  <c r="J45" i="7" s="1"/>
  <c r="U49" i="2" s="1"/>
  <c r="H111" i="7"/>
  <c r="J111" i="7" s="1"/>
  <c r="H176" i="7"/>
  <c r="J176" i="7" s="1"/>
  <c r="U180" i="2" s="1"/>
  <c r="H28" i="7"/>
  <c r="J28" i="7" s="1"/>
  <c r="U32" i="2" s="1"/>
  <c r="H154" i="7"/>
  <c r="J154" i="7" s="1"/>
  <c r="U158" i="2" s="1"/>
  <c r="H129" i="7"/>
  <c r="J129" i="7" s="1"/>
  <c r="U133" i="2" s="1"/>
  <c r="H125" i="7"/>
  <c r="J125" i="7" s="1"/>
  <c r="U129" i="2" s="1"/>
  <c r="H9" i="7"/>
  <c r="J9" i="7" s="1"/>
  <c r="U13" i="2" s="1"/>
  <c r="H76" i="7"/>
  <c r="J76" i="7" s="1"/>
  <c r="U80" i="2" s="1"/>
  <c r="H82" i="7"/>
  <c r="J82" i="7" s="1"/>
  <c r="U86" i="2" s="1"/>
  <c r="H25" i="7"/>
  <c r="J25" i="7" s="1"/>
  <c r="U29" i="2" s="1"/>
  <c r="H155" i="7"/>
  <c r="J155" i="7" s="1"/>
  <c r="U159" i="2" s="1"/>
  <c r="H26" i="7"/>
  <c r="J26" i="7" s="1"/>
  <c r="U30" i="2" s="1"/>
  <c r="H37" i="7"/>
  <c r="J37" i="7" s="1"/>
  <c r="U41" i="2" s="1"/>
  <c r="H91" i="7"/>
  <c r="J91" i="7" s="1"/>
  <c r="U95" i="2" s="1"/>
  <c r="H112" i="7"/>
  <c r="J112" i="7" s="1"/>
  <c r="U116" i="2" s="1"/>
  <c r="H38" i="7"/>
  <c r="J38" i="7" s="1"/>
  <c r="U42" i="2" s="1"/>
  <c r="H133" i="7"/>
  <c r="J133" i="7" s="1"/>
  <c r="U137" i="2" s="1"/>
  <c r="H174" i="7"/>
  <c r="J174" i="7" s="1"/>
  <c r="U178" i="2" s="1"/>
  <c r="H13" i="7"/>
  <c r="J13" i="7" s="1"/>
  <c r="U17" i="2" s="1"/>
  <c r="H126" i="7"/>
  <c r="J126" i="7" s="1"/>
  <c r="U130" i="2" s="1"/>
  <c r="H52" i="7"/>
  <c r="J52" i="7" s="1"/>
  <c r="U56" i="2" s="1"/>
  <c r="H68" i="16"/>
  <c r="J68" i="16" s="1"/>
  <c r="W72" i="2" s="1"/>
  <c r="H167" i="16"/>
  <c r="J167" i="16" s="1"/>
  <c r="W171" i="2" s="1"/>
  <c r="H171" i="16"/>
  <c r="J171" i="16" s="1"/>
  <c r="W175" i="2" s="1"/>
  <c r="H61" i="16"/>
  <c r="J61" i="16" s="1"/>
  <c r="W65" i="2" s="1"/>
  <c r="H39" i="16"/>
  <c r="J39" i="16" s="1"/>
  <c r="W43" i="2" s="1"/>
  <c r="H134" i="16"/>
  <c r="J134" i="16" s="1"/>
  <c r="W138" i="2" s="1"/>
  <c r="H42" i="16"/>
  <c r="J42" i="16" s="1"/>
  <c r="W46" i="2" s="1"/>
  <c r="H22" i="16"/>
  <c r="J22" i="16" s="1"/>
  <c r="W26" i="2" s="1"/>
  <c r="H64" i="16"/>
  <c r="J64" i="16" s="1"/>
  <c r="W68" i="2" s="1"/>
  <c r="H120" i="16"/>
  <c r="J120" i="16" s="1"/>
  <c r="W124" i="2" s="1"/>
  <c r="H173" i="16"/>
  <c r="J173" i="16" s="1"/>
  <c r="W177" i="2" s="1"/>
  <c r="H18" i="16"/>
  <c r="J18" i="16" s="1"/>
  <c r="W22" i="2" s="1"/>
  <c r="H158" i="16"/>
  <c r="J158" i="16" s="1"/>
  <c r="W162" i="2" s="1"/>
  <c r="H136" i="16"/>
  <c r="J136" i="16" s="1"/>
  <c r="W140" i="2" s="1"/>
  <c r="H102" i="16"/>
  <c r="J102" i="16" s="1"/>
  <c r="W106" i="2" s="1"/>
  <c r="H96" i="16"/>
  <c r="J96" i="16" s="1"/>
  <c r="W100" i="2" s="1"/>
  <c r="H99" i="16"/>
  <c r="J99" i="16" s="1"/>
  <c r="W103" i="2" s="1"/>
  <c r="H97" i="16"/>
  <c r="J97" i="16" s="1"/>
  <c r="W101" i="2" s="1"/>
  <c r="H90" i="16"/>
  <c r="J90" i="16" s="1"/>
  <c r="W94" i="2" s="1"/>
  <c r="H105" i="16"/>
  <c r="J105" i="16" s="1"/>
  <c r="W109" i="2" s="1"/>
  <c r="H123" i="16"/>
  <c r="J123" i="16" s="1"/>
  <c r="W127" i="2" s="1"/>
  <c r="H75" i="16"/>
  <c r="J75" i="16" s="1"/>
  <c r="W79" i="2" s="1"/>
  <c r="H127" i="16"/>
  <c r="J127" i="16" s="1"/>
  <c r="W131" i="2" s="1"/>
  <c r="H13" i="16"/>
  <c r="J13" i="16" s="1"/>
  <c r="W17" i="2" s="1"/>
  <c r="H60" i="16"/>
  <c r="J60" i="16" s="1"/>
  <c r="W64" i="2" s="1"/>
  <c r="H28" i="16"/>
  <c r="J28" i="16" s="1"/>
  <c r="W32" i="2" s="1"/>
  <c r="H29" i="16"/>
  <c r="J29" i="16" s="1"/>
  <c r="W33" i="2" s="1"/>
  <c r="H89" i="16"/>
  <c r="J89" i="16" s="1"/>
  <c r="W93" i="2" s="1"/>
  <c r="H51" i="16"/>
  <c r="J51" i="16" s="1"/>
  <c r="W55" i="2" s="1"/>
  <c r="H4" i="16"/>
  <c r="J4" i="16" s="1"/>
  <c r="W8" i="2" s="1"/>
  <c r="H25" i="16"/>
  <c r="J25" i="16" s="1"/>
  <c r="W29" i="2" s="1"/>
  <c r="H58" i="16"/>
  <c r="J58" i="16" s="1"/>
  <c r="W62" i="2" s="1"/>
  <c r="H154" i="16"/>
  <c r="J154" i="16" s="1"/>
  <c r="W158" i="2" s="1"/>
  <c r="H95" i="16"/>
  <c r="J95" i="16" s="1"/>
  <c r="W99" i="2" s="1"/>
  <c r="H38" i="16"/>
  <c r="J38" i="16" s="1"/>
  <c r="W42" i="2" s="1"/>
  <c r="H24" i="16"/>
  <c r="J24" i="16" s="1"/>
  <c r="W28" i="2" s="1"/>
  <c r="H140" i="16"/>
  <c r="J140" i="16" s="1"/>
  <c r="W144" i="2" s="1"/>
  <c r="H155" i="16"/>
  <c r="J155" i="16" s="1"/>
  <c r="W159" i="2" s="1"/>
  <c r="H150" i="16"/>
  <c r="J150" i="16" s="1"/>
  <c r="W154" i="2" s="1"/>
  <c r="H165" i="16"/>
  <c r="J165" i="16" s="1"/>
  <c r="W169" i="2" s="1"/>
  <c r="H177" i="16"/>
  <c r="J177" i="16" s="1"/>
  <c r="W181" i="2" s="1"/>
  <c r="H110" i="16"/>
  <c r="J110" i="16" s="1"/>
  <c r="W114" i="2" s="1"/>
  <c r="H157" i="16"/>
  <c r="J157" i="16" s="1"/>
  <c r="W161" i="2" s="1"/>
  <c r="H23" i="16"/>
  <c r="J23" i="16" s="1"/>
  <c r="W27" i="2" s="1"/>
  <c r="H176" i="16"/>
  <c r="J176" i="16" s="1"/>
  <c r="W180" i="2" s="1"/>
  <c r="H153" i="16"/>
  <c r="J153" i="16" s="1"/>
  <c r="W157" i="2" s="1"/>
  <c r="H163" i="16"/>
  <c r="J163" i="16" s="1"/>
  <c r="W167" i="2" s="1"/>
  <c r="H121" i="16"/>
  <c r="J121" i="16" s="1"/>
  <c r="W125" i="2" s="1"/>
  <c r="H67" i="16"/>
  <c r="J67" i="16" s="1"/>
  <c r="W71" i="2" s="1"/>
  <c r="H151" i="16"/>
  <c r="J151" i="16" s="1"/>
  <c r="W155" i="2" s="1"/>
  <c r="H159" i="16"/>
  <c r="J159" i="16" s="1"/>
  <c r="W163" i="2" s="1"/>
  <c r="H49" i="16"/>
  <c r="J49" i="16" s="1"/>
  <c r="W53" i="2" s="1"/>
  <c r="H103" i="16"/>
  <c r="J103" i="16" s="1"/>
  <c r="W107" i="2" s="1"/>
  <c r="H80" i="16"/>
  <c r="J80" i="16" s="1"/>
  <c r="W84" i="2" s="1"/>
  <c r="H152" i="16"/>
  <c r="J152" i="16" s="1"/>
  <c r="W156" i="2" s="1"/>
  <c r="H148" i="16"/>
  <c r="J148" i="16" s="1"/>
  <c r="W152" i="2" s="1"/>
  <c r="H118" i="16"/>
  <c r="J118" i="16" s="1"/>
  <c r="W122" i="2" s="1"/>
  <c r="J5" i="16"/>
  <c r="W9" i="2" s="1"/>
  <c r="H107" i="16"/>
  <c r="J107" i="16" s="1"/>
  <c r="W111" i="2" s="1"/>
  <c r="H101" i="16"/>
  <c r="J101" i="16" s="1"/>
  <c r="W105" i="2" s="1"/>
  <c r="H30" i="16"/>
  <c r="J30" i="16" s="1"/>
  <c r="W34" i="2" s="1"/>
  <c r="H170" i="16"/>
  <c r="J170" i="16" s="1"/>
  <c r="W174" i="2" s="1"/>
  <c r="H43" i="16"/>
  <c r="J43" i="16" s="1"/>
  <c r="W47" i="2" s="1"/>
  <c r="H109" i="16"/>
  <c r="J109" i="16" s="1"/>
  <c r="W113" i="2" s="1"/>
  <c r="H145" i="16"/>
  <c r="J145" i="16" s="1"/>
  <c r="W149" i="2" s="1"/>
  <c r="H7" i="16"/>
  <c r="J7" i="16" s="1"/>
  <c r="W11" i="2" s="1"/>
  <c r="H32" i="16"/>
  <c r="J32" i="16" s="1"/>
  <c r="W36" i="2" s="1"/>
  <c r="H48" i="16"/>
  <c r="J48" i="16" s="1"/>
  <c r="W52" i="2" s="1"/>
  <c r="H115" i="16"/>
  <c r="J115" i="16" s="1"/>
  <c r="W119" i="2" s="1"/>
  <c r="H31" i="16"/>
  <c r="J31" i="16" s="1"/>
  <c r="W35" i="2" s="1"/>
  <c r="H26" i="16"/>
  <c r="J26" i="16" s="1"/>
  <c r="W30" i="2" s="1"/>
  <c r="H111" i="16"/>
  <c r="J111" i="16" s="1"/>
  <c r="W115" i="2" s="1"/>
  <c r="H33" i="16"/>
  <c r="J33" i="16" s="1"/>
  <c r="W37" i="2" s="1"/>
  <c r="H27" i="16"/>
  <c r="J27" i="16" s="1"/>
  <c r="W31" i="2" s="1"/>
  <c r="H133" i="16"/>
  <c r="J133" i="16" s="1"/>
  <c r="W137" i="2" s="1"/>
  <c r="H98" i="16"/>
  <c r="J98" i="16" s="1"/>
  <c r="W102" i="2" s="1"/>
  <c r="H45" i="16"/>
  <c r="J45" i="16" s="1"/>
  <c r="W49" i="2" s="1"/>
  <c r="H106" i="16"/>
  <c r="J106" i="16" s="1"/>
  <c r="W110" i="2" s="1"/>
  <c r="H172" i="16"/>
  <c r="J172" i="16" s="1"/>
  <c r="W176" i="2" s="1"/>
  <c r="H100" i="16"/>
  <c r="J100" i="16" s="1"/>
  <c r="W104" i="2" s="1"/>
  <c r="H20" i="16"/>
  <c r="J20" i="16" s="1"/>
  <c r="W24" i="2" s="1"/>
  <c r="H44" i="16"/>
  <c r="J44" i="16" s="1"/>
  <c r="W48" i="2" s="1"/>
  <c r="H92" i="16"/>
  <c r="J92" i="16" s="1"/>
  <c r="W96" i="2" s="1"/>
  <c r="H156" i="16"/>
  <c r="J156" i="16" s="1"/>
  <c r="W160" i="2" s="1"/>
  <c r="H94" i="16"/>
  <c r="J94" i="16" s="1"/>
  <c r="W98" i="2" s="1"/>
  <c r="H122" i="16"/>
  <c r="J122" i="16" s="1"/>
  <c r="W126" i="2" s="1"/>
  <c r="H19" i="16"/>
  <c r="J19" i="16" s="1"/>
  <c r="W23" i="2" s="1"/>
  <c r="H10" i="16"/>
  <c r="J10" i="16" s="1"/>
  <c r="W14" i="2" s="1"/>
  <c r="H69" i="16"/>
  <c r="J69" i="16" s="1"/>
  <c r="W73" i="2" s="1"/>
  <c r="H63" i="16"/>
  <c r="J63" i="16" s="1"/>
  <c r="W67" i="2" s="1"/>
  <c r="H21" i="16"/>
  <c r="J21" i="16" s="1"/>
  <c r="W25" i="2" s="1"/>
  <c r="H132" i="7"/>
  <c r="J132" i="7" s="1"/>
  <c r="U136" i="2" s="1"/>
  <c r="H34" i="7"/>
  <c r="J34" i="7" s="1"/>
  <c r="U38" i="2" s="1"/>
  <c r="H106" i="7"/>
  <c r="J106" i="7" s="1"/>
  <c r="U110" i="2" s="1"/>
  <c r="H97" i="7"/>
  <c r="J97" i="7" s="1"/>
  <c r="U101" i="2" s="1"/>
  <c r="H141" i="7"/>
  <c r="J141" i="7" s="1"/>
  <c r="U145" i="2" s="1"/>
  <c r="H62" i="7"/>
  <c r="J62" i="7" s="1"/>
  <c r="U66" i="2" s="1"/>
  <c r="H95" i="7"/>
  <c r="J95" i="7" s="1"/>
  <c r="U99" i="2" s="1"/>
  <c r="H105" i="7"/>
  <c r="J105" i="7" s="1"/>
  <c r="U109" i="2" s="1"/>
  <c r="H58" i="7"/>
  <c r="J58" i="7" s="1"/>
  <c r="U62" i="2" s="1"/>
  <c r="H71" i="7"/>
  <c r="J71" i="7" s="1"/>
  <c r="U75" i="2" s="1"/>
  <c r="H144" i="7"/>
  <c r="J144" i="7" s="1"/>
  <c r="U148" i="2" s="1"/>
  <c r="H166" i="7"/>
  <c r="J166" i="7" s="1"/>
  <c r="U170" i="2" s="1"/>
  <c r="H175" i="7"/>
  <c r="J175" i="7" s="1"/>
  <c r="U179" i="2" s="1"/>
  <c r="H142" i="7"/>
  <c r="J142" i="7" s="1"/>
  <c r="U146" i="2" s="1"/>
  <c r="H151" i="7"/>
  <c r="J151" i="7" s="1"/>
  <c r="U155" i="2" s="1"/>
  <c r="H107" i="7"/>
  <c r="J107" i="7" s="1"/>
  <c r="U111" i="2" s="1"/>
  <c r="H140" i="7"/>
  <c r="J140" i="7" s="1"/>
  <c r="U144" i="2" s="1"/>
  <c r="H101" i="7"/>
  <c r="J101" i="7" s="1"/>
  <c r="U105" i="2" s="1"/>
  <c r="H162" i="7"/>
  <c r="J162" i="7" s="1"/>
  <c r="U166" i="2" s="1"/>
  <c r="H128" i="7"/>
  <c r="J128" i="7" s="1"/>
  <c r="U132" i="2" s="1"/>
  <c r="H33" i="7"/>
  <c r="J33" i="7" s="1"/>
  <c r="U37" i="2" s="1"/>
  <c r="H65" i="7"/>
  <c r="J65" i="7" s="1"/>
  <c r="U69" i="2" s="1"/>
  <c r="H68" i="7"/>
  <c r="J68" i="7" s="1"/>
  <c r="U72" i="2" s="1"/>
  <c r="H100" i="7"/>
  <c r="J100" i="7" s="1"/>
  <c r="U104" i="2" s="1"/>
  <c r="H130" i="7"/>
  <c r="J130" i="7" s="1"/>
  <c r="U134" i="2" s="1"/>
  <c r="H44" i="7"/>
  <c r="J44" i="7" s="1"/>
  <c r="U48" i="2" s="1"/>
  <c r="H135" i="7"/>
  <c r="J135" i="7" s="1"/>
  <c r="U139" i="2" s="1"/>
  <c r="H69" i="7"/>
  <c r="J69" i="7" s="1"/>
  <c r="U73" i="2" s="1"/>
  <c r="H145" i="7"/>
  <c r="J145" i="7" s="1"/>
  <c r="U149" i="2" s="1"/>
  <c r="H17" i="7"/>
  <c r="J17" i="7" s="1"/>
  <c r="U21" i="2" s="1"/>
  <c r="H123" i="7"/>
  <c r="J123" i="7" s="1"/>
  <c r="U127" i="2" s="1"/>
  <c r="H92" i="7"/>
  <c r="J92" i="7" s="1"/>
  <c r="U96" i="2" s="1"/>
  <c r="H134" i="7"/>
  <c r="J134" i="7" s="1"/>
  <c r="H109" i="7"/>
  <c r="J109" i="7" s="1"/>
  <c r="U113" i="2" s="1"/>
  <c r="H94" i="7"/>
  <c r="J94" i="7" s="1"/>
  <c r="U98" i="2" s="1"/>
  <c r="H99" i="7"/>
  <c r="J99" i="7" s="1"/>
  <c r="U103" i="2" s="1"/>
  <c r="H85" i="7"/>
  <c r="J85" i="7" s="1"/>
  <c r="U89" i="2" s="1"/>
  <c r="H36" i="7"/>
  <c r="J36" i="7" s="1"/>
  <c r="U40" i="2" s="1"/>
  <c r="H121" i="7"/>
  <c r="J121" i="7" s="1"/>
  <c r="U125" i="2" s="1"/>
  <c r="H153" i="7"/>
  <c r="J153" i="7" s="1"/>
  <c r="U157" i="2" s="1"/>
  <c r="H60" i="7"/>
  <c r="J60" i="7" s="1"/>
  <c r="U64" i="2" s="1"/>
  <c r="H118" i="7"/>
  <c r="J118" i="7" s="1"/>
  <c r="U122" i="2" s="1"/>
  <c r="H137" i="7"/>
  <c r="J137" i="7" s="1"/>
  <c r="U141" i="2" s="1"/>
  <c r="H84" i="7"/>
  <c r="J84" i="7" s="1"/>
  <c r="U88" i="2" s="1"/>
  <c r="H7" i="7"/>
  <c r="J7" i="7" s="1"/>
  <c r="U11" i="2" s="1"/>
  <c r="H6" i="7"/>
  <c r="J6" i="7" s="1"/>
  <c r="U10" i="2" s="1"/>
  <c r="H170" i="7"/>
  <c r="J170" i="7" s="1"/>
  <c r="U174" i="2" s="1"/>
  <c r="H48" i="7"/>
  <c r="J48" i="7" s="1"/>
  <c r="U52" i="2" s="1"/>
  <c r="H147" i="7"/>
  <c r="J147" i="7" s="1"/>
  <c r="U151" i="2" s="1"/>
  <c r="H83" i="7"/>
  <c r="J83" i="7" s="1"/>
  <c r="U87" i="2" s="1"/>
  <c r="H89" i="7"/>
  <c r="J89" i="7" s="1"/>
  <c r="U93" i="2" s="1"/>
  <c r="H56" i="7"/>
  <c r="J56" i="7" s="1"/>
  <c r="U60" i="2" s="1"/>
  <c r="H11" i="7"/>
  <c r="J11" i="7" s="1"/>
  <c r="U15" i="2" s="1"/>
  <c r="H88" i="7"/>
  <c r="J88" i="7" s="1"/>
  <c r="U92" i="2" s="1"/>
  <c r="H108" i="7"/>
  <c r="J108" i="7" s="1"/>
  <c r="U112" i="2" s="1"/>
  <c r="H18" i="7"/>
  <c r="J18" i="7" s="1"/>
  <c r="U22" i="2" s="1"/>
  <c r="H138" i="7"/>
  <c r="J138" i="7" s="1"/>
  <c r="U142" i="2" s="1"/>
  <c r="H124" i="7"/>
  <c r="J124" i="7" s="1"/>
  <c r="U128" i="2" s="1"/>
  <c r="H14" i="7"/>
  <c r="J14" i="7" s="1"/>
  <c r="U18" i="2" s="1"/>
  <c r="H104" i="7"/>
  <c r="J104" i="7" s="1"/>
  <c r="U108" i="2" s="1"/>
  <c r="H77" i="7"/>
  <c r="J77" i="7" s="1"/>
  <c r="U81" i="2" s="1"/>
  <c r="H74" i="7"/>
  <c r="J74" i="7" s="1"/>
  <c r="U78" i="2" s="1"/>
  <c r="H57" i="7"/>
  <c r="J57" i="7" s="1"/>
  <c r="U61" i="2" s="1"/>
  <c r="H96" i="7"/>
  <c r="J96" i="7" s="1"/>
  <c r="U100" i="2" s="1"/>
  <c r="H15" i="7"/>
  <c r="J15" i="7" s="1"/>
  <c r="H93" i="7"/>
  <c r="J93" i="7" s="1"/>
  <c r="U97" i="2" s="1"/>
  <c r="H66" i="7"/>
  <c r="J66" i="7" s="1"/>
  <c r="U70" i="2" s="1"/>
  <c r="H131" i="7"/>
  <c r="J131" i="7" s="1"/>
  <c r="U135" i="2" s="1"/>
  <c r="H90" i="7"/>
  <c r="J90" i="7" s="1"/>
  <c r="U94" i="2" s="1"/>
  <c r="J127" i="1"/>
  <c r="M127" i="1" s="1"/>
  <c r="AI131" i="2" s="1"/>
  <c r="J125" i="1"/>
  <c r="M125" i="1" s="1"/>
  <c r="AI129" i="2" s="1"/>
  <c r="J136" i="1"/>
  <c r="M136" i="1" s="1"/>
  <c r="AI140" i="2" s="1"/>
  <c r="K148" i="1"/>
  <c r="J167" i="1"/>
  <c r="M167" i="1" s="1"/>
  <c r="AI171" i="2" s="1"/>
  <c r="J19" i="1"/>
  <c r="M19" i="1" s="1"/>
  <c r="AI23" i="2" s="1"/>
  <c r="J37" i="1"/>
  <c r="M37" i="1" s="1"/>
  <c r="AI41" i="2" s="1"/>
  <c r="K19" i="1"/>
  <c r="K24" i="1"/>
  <c r="K41" i="1"/>
  <c r="J79" i="1"/>
  <c r="M79" i="1" s="1"/>
  <c r="AI83" i="2" s="1"/>
  <c r="K138" i="1"/>
  <c r="J23" i="1"/>
  <c r="M23" i="1" s="1"/>
  <c r="AI27" i="2" s="1"/>
  <c r="J57" i="1"/>
  <c r="M57" i="1" s="1"/>
  <c r="AI61" i="2" s="1"/>
  <c r="J94" i="1"/>
  <c r="M94" i="1" s="1"/>
  <c r="AI98" i="2" s="1"/>
  <c r="J63" i="1"/>
  <c r="M63" i="1" s="1"/>
  <c r="AI67" i="2" s="1"/>
  <c r="K171" i="1"/>
  <c r="J40" i="1"/>
  <c r="M40" i="1" s="1"/>
  <c r="AI44" i="2" s="1"/>
  <c r="J10" i="1"/>
  <c r="M10" i="1" s="1"/>
  <c r="AI14" i="2" s="1"/>
  <c r="K136" i="1"/>
  <c r="J169" i="1"/>
  <c r="M169" i="1" s="1"/>
  <c r="AI173" i="2" s="1"/>
  <c r="J135" i="1"/>
  <c r="M135" i="1" s="1"/>
  <c r="AI139" i="2" s="1"/>
  <c r="K85" i="1"/>
  <c r="J75" i="1"/>
  <c r="M75" i="1" s="1"/>
  <c r="AI79" i="2" s="1"/>
  <c r="J107" i="1"/>
  <c r="M107" i="1" s="1"/>
  <c r="AI111" i="2" s="1"/>
  <c r="J61" i="1"/>
  <c r="M61" i="1" s="1"/>
  <c r="AI65" i="2" s="1"/>
  <c r="J56" i="1"/>
  <c r="M56" i="1" s="1"/>
  <c r="AI60" i="2" s="1"/>
  <c r="J158" i="1"/>
  <c r="M158" i="1" s="1"/>
  <c r="AI162" i="2" s="1"/>
  <c r="K14" i="1"/>
  <c r="K149" i="1"/>
  <c r="K84" i="1"/>
  <c r="J133" i="1"/>
  <c r="M133" i="1" s="1"/>
  <c r="AI137" i="2" s="1"/>
  <c r="J123" i="1"/>
  <c r="M123" i="1" s="1"/>
  <c r="AI127" i="2" s="1"/>
  <c r="K48" i="1"/>
  <c r="J27" i="1"/>
  <c r="M27" i="1" s="1"/>
  <c r="AI31" i="2" s="1"/>
  <c r="J12" i="1"/>
  <c r="M12" i="1" s="1"/>
  <c r="AI16" i="2" s="1"/>
  <c r="J96" i="1"/>
  <c r="M96" i="1" s="1"/>
  <c r="AI100" i="2" s="1"/>
  <c r="J43" i="1"/>
  <c r="M43" i="1" s="1"/>
  <c r="AI47" i="2" s="1"/>
  <c r="K15" i="1"/>
  <c r="K22" i="1"/>
  <c r="K7" i="1"/>
  <c r="K168" i="1"/>
  <c r="K155" i="1"/>
  <c r="J16" i="1"/>
  <c r="M16" i="1" s="1"/>
  <c r="AI20" i="2" s="1"/>
  <c r="J14" i="1"/>
  <c r="M14" i="1" s="1"/>
  <c r="AI18" i="2" s="1"/>
  <c r="J134" i="1"/>
  <c r="M134" i="1" s="1"/>
  <c r="AI138" i="2" s="1"/>
  <c r="J173" i="1"/>
  <c r="M173" i="1" s="1"/>
  <c r="AI177" i="2" s="1"/>
  <c r="K32" i="1"/>
  <c r="J144" i="1"/>
  <c r="M144" i="1" s="1"/>
  <c r="AI148" i="2" s="1"/>
  <c r="J52" i="1"/>
  <c r="M52" i="1" s="1"/>
  <c r="AI56" i="2" s="1"/>
  <c r="J88" i="1"/>
  <c r="M88" i="1" s="1"/>
  <c r="K116" i="1"/>
  <c r="J77" i="1"/>
  <c r="M77" i="1" s="1"/>
  <c r="AI81" i="2" s="1"/>
  <c r="J34" i="1"/>
  <c r="M34" i="1" s="1"/>
  <c r="AI38" i="2" s="1"/>
  <c r="J11" i="1"/>
  <c r="M11" i="1" s="1"/>
  <c r="AI15" i="2" s="1"/>
  <c r="K86" i="1"/>
  <c r="K110" i="1"/>
  <c r="K114" i="1"/>
  <c r="K8" i="1"/>
  <c r="K160" i="1"/>
  <c r="J101" i="1"/>
  <c r="M101" i="1" s="1"/>
  <c r="AI105" i="2" s="1"/>
  <c r="J149" i="1"/>
  <c r="M149" i="1" s="1"/>
  <c r="AI153" i="2" s="1"/>
  <c r="J104" i="1"/>
  <c r="M104" i="1" s="1"/>
  <c r="AI108" i="2" s="1"/>
  <c r="J131" i="1"/>
  <c r="M131" i="1" s="1"/>
  <c r="AI135" i="2" s="1"/>
  <c r="J64" i="1"/>
  <c r="M64" i="1" s="1"/>
  <c r="AI68" i="2" s="1"/>
  <c r="J65" i="1"/>
  <c r="M65" i="1" s="1"/>
  <c r="AI69" i="2" s="1"/>
  <c r="J53" i="1"/>
  <c r="M53" i="1" s="1"/>
  <c r="AI57" i="2" s="1"/>
  <c r="J67" i="1"/>
  <c r="M67" i="1" s="1"/>
  <c r="AI71" i="2" s="1"/>
  <c r="K46" i="1"/>
  <c r="K59" i="1"/>
  <c r="K67" i="1"/>
  <c r="K169" i="1"/>
  <c r="K61" i="1"/>
  <c r="J78" i="1"/>
  <c r="M78" i="1" s="1"/>
  <c r="AI82" i="2" s="1"/>
  <c r="J73" i="1"/>
  <c r="M73" i="1" s="1"/>
  <c r="AI77" i="2" s="1"/>
  <c r="J59" i="1"/>
  <c r="M59" i="1" s="1"/>
  <c r="AI63" i="2" s="1"/>
  <c r="K104" i="1"/>
  <c r="K65" i="1"/>
  <c r="J13" i="1"/>
  <c r="M13" i="1" s="1"/>
  <c r="AI17" i="2" s="1"/>
  <c r="K42" i="1"/>
  <c r="J99" i="1"/>
  <c r="M99" i="1" s="1"/>
  <c r="AI103" i="2" s="1"/>
  <c r="J24" i="1"/>
  <c r="M24" i="1" s="1"/>
  <c r="AI28" i="2" s="1"/>
  <c r="K134" i="1"/>
  <c r="K126" i="1"/>
  <c r="J137" i="1"/>
  <c r="M137" i="1" s="1"/>
  <c r="AI141" i="2" s="1"/>
  <c r="K150" i="1"/>
  <c r="J36" i="1"/>
  <c r="M36" i="1" s="1"/>
  <c r="AI40" i="2" s="1"/>
  <c r="K146" i="1"/>
  <c r="K107" i="1"/>
  <c r="J108" i="1"/>
  <c r="M108" i="1" s="1"/>
  <c r="AI112" i="2" s="1"/>
  <c r="K170" i="1"/>
  <c r="J161" i="1"/>
  <c r="M161" i="1" s="1"/>
  <c r="AI165" i="2" s="1"/>
  <c r="J153" i="1"/>
  <c r="M153" i="1" s="1"/>
  <c r="AI157" i="2" s="1"/>
  <c r="J32" i="1"/>
  <c r="M32" i="1" s="1"/>
  <c r="AI36" i="2" s="1"/>
  <c r="J159" i="1"/>
  <c r="M159" i="1" s="1"/>
  <c r="AI163" i="2" s="1"/>
  <c r="J62" i="1"/>
  <c r="M62" i="1" s="1"/>
  <c r="AI66" i="2" s="1"/>
  <c r="K43" i="1"/>
  <c r="K6" i="1"/>
  <c r="K87" i="1"/>
  <c r="J28" i="1"/>
  <c r="M28" i="1" s="1"/>
  <c r="AI32" i="2" s="1"/>
  <c r="J39" i="1"/>
  <c r="M39" i="1" s="1"/>
  <c r="AI43" i="2" s="1"/>
  <c r="J25" i="1"/>
  <c r="M25" i="1" s="1"/>
  <c r="AI29" i="2" s="1"/>
  <c r="K112" i="1"/>
  <c r="K90" i="1"/>
  <c r="J111" i="1"/>
  <c r="M111" i="1" s="1"/>
  <c r="AI115" i="2" s="1"/>
  <c r="K79" i="1"/>
  <c r="J119" i="1"/>
  <c r="M119" i="1" s="1"/>
  <c r="AI123" i="2" s="1"/>
  <c r="K64" i="1"/>
  <c r="K34" i="1"/>
  <c r="J6" i="1"/>
  <c r="M6" i="1" s="1"/>
  <c r="AI10" i="2" s="1"/>
  <c r="J128" i="1"/>
  <c r="M128" i="1" s="1"/>
  <c r="AI132" i="2" s="1"/>
  <c r="K127" i="1"/>
  <c r="K57" i="1"/>
  <c r="K89" i="1"/>
  <c r="K158" i="1"/>
  <c r="K142" i="1"/>
  <c r="J165" i="1"/>
  <c r="M165" i="1" s="1"/>
  <c r="AI169" i="2" s="1"/>
  <c r="K27" i="1"/>
  <c r="J92" i="1"/>
  <c r="M92" i="1" s="1"/>
  <c r="K10" i="1"/>
  <c r="J82" i="1"/>
  <c r="M82" i="1" s="1"/>
  <c r="AI86" i="2" s="1"/>
  <c r="J46" i="1"/>
  <c r="M46" i="1" s="1"/>
  <c r="AI50" i="2" s="1"/>
  <c r="K55" i="1"/>
  <c r="K135" i="1"/>
  <c r="K123" i="1"/>
  <c r="J85" i="1"/>
  <c r="M85" i="1" s="1"/>
  <c r="AI89" i="2" s="1"/>
  <c r="K147" i="1"/>
  <c r="K77" i="1"/>
  <c r="K161" i="1"/>
  <c r="K151" i="1"/>
  <c r="J109" i="1"/>
  <c r="M109" i="1" s="1"/>
  <c r="AI113" i="2" s="1"/>
  <c r="J160" i="1"/>
  <c r="M160" i="1" s="1"/>
  <c r="AI164" i="2" s="1"/>
  <c r="J163" i="1"/>
  <c r="M163" i="1" s="1"/>
  <c r="AI167" i="2" s="1"/>
  <c r="J71" i="1"/>
  <c r="M71" i="1" s="1"/>
  <c r="AI75" i="2" s="1"/>
  <c r="J175" i="1"/>
  <c r="M175" i="1" s="1"/>
  <c r="AI179" i="2" s="1"/>
  <c r="J49" i="1"/>
  <c r="M49" i="1" s="1"/>
  <c r="AI53" i="2" s="1"/>
  <c r="J157" i="1"/>
  <c r="M157" i="1" s="1"/>
  <c r="AI161" i="2" s="1"/>
  <c r="K162" i="1"/>
  <c r="J177" i="1"/>
  <c r="M177" i="1" s="1"/>
  <c r="AI181" i="2" s="1"/>
  <c r="J33" i="1"/>
  <c r="M33" i="1" s="1"/>
  <c r="AI37" i="2" s="1"/>
  <c r="J95" i="1"/>
  <c r="M95" i="1" s="1"/>
  <c r="AI99" i="2" s="1"/>
  <c r="J120" i="1"/>
  <c r="M120" i="1" s="1"/>
  <c r="AI124" i="2" s="1"/>
  <c r="J72" i="1"/>
  <c r="M72" i="1" s="1"/>
  <c r="AI76" i="2" s="1"/>
  <c r="K133" i="1"/>
  <c r="J171" i="1"/>
  <c r="M171" i="1" s="1"/>
  <c r="AI175" i="2" s="1"/>
  <c r="K128" i="1"/>
  <c r="J48" i="1"/>
  <c r="M48" i="1" s="1"/>
  <c r="AI52" i="2" s="1"/>
  <c r="K173" i="1"/>
  <c r="J140" i="1"/>
  <c r="M140" i="1" s="1"/>
  <c r="AI144" i="2" s="1"/>
  <c r="J176" i="1"/>
  <c r="M176" i="1" s="1"/>
  <c r="AI180" i="2" s="1"/>
  <c r="J7" i="1"/>
  <c r="M7" i="1" s="1"/>
  <c r="AI11" i="2" s="1"/>
  <c r="J129" i="1"/>
  <c r="M129" i="1" s="1"/>
  <c r="AI133" i="2" s="1"/>
  <c r="J42" i="1"/>
  <c r="M42" i="1" s="1"/>
  <c r="AI46" i="2" s="1"/>
  <c r="J147" i="1"/>
  <c r="M147" i="1" s="1"/>
  <c r="AI151" i="2" s="1"/>
  <c r="K117" i="1"/>
  <c r="K98" i="1"/>
  <c r="K140" i="1"/>
  <c r="J26" i="1"/>
  <c r="M26" i="1" s="1"/>
  <c r="AI30" i="2" s="1"/>
  <c r="J69" i="1"/>
  <c r="M69" i="1" s="1"/>
  <c r="AI73" i="2" s="1"/>
  <c r="J164" i="1"/>
  <c r="M164" i="1" s="1"/>
  <c r="AI168" i="2" s="1"/>
  <c r="K30" i="1"/>
  <c r="K5" i="1"/>
  <c r="J166" i="1"/>
  <c r="M166" i="1" s="1"/>
  <c r="AI170" i="2" s="1"/>
  <c r="K78" i="1"/>
  <c r="J80" i="1"/>
  <c r="M80" i="1" s="1"/>
  <c r="AI84" i="2" s="1"/>
  <c r="J139" i="1"/>
  <c r="M139" i="1" s="1"/>
  <c r="AI143" i="2" s="1"/>
  <c r="K25" i="1"/>
  <c r="K75" i="1"/>
  <c r="J44" i="1"/>
  <c r="M44" i="1" s="1"/>
  <c r="AI48" i="2" s="1"/>
  <c r="J89" i="1"/>
  <c r="M89" i="1" s="1"/>
  <c r="K70" i="1"/>
  <c r="J170" i="1"/>
  <c r="M170" i="1" s="1"/>
  <c r="AI174" i="2" s="1"/>
  <c r="J18" i="1"/>
  <c r="M18" i="1" s="1"/>
  <c r="AI22" i="2" s="1"/>
  <c r="J55" i="1"/>
  <c r="M55" i="1" s="1"/>
  <c r="AI59" i="2" s="1"/>
  <c r="J117" i="1"/>
  <c r="M117" i="1" s="1"/>
  <c r="AI121" i="2" s="1"/>
  <c r="J9" i="1"/>
  <c r="M9" i="1" s="1"/>
  <c r="AI13" i="2" s="1"/>
  <c r="J31" i="1"/>
  <c r="M31" i="1" s="1"/>
  <c r="AI35" i="2" s="1"/>
  <c r="J66" i="1"/>
  <c r="M66" i="1" s="1"/>
  <c r="AI70" i="2" s="1"/>
  <c r="K72" i="1"/>
  <c r="K105" i="1"/>
  <c r="K118" i="1"/>
  <c r="K11" i="1"/>
  <c r="K131" i="1"/>
  <c r="J152" i="1"/>
  <c r="M152" i="1" s="1"/>
  <c r="AI156" i="2" s="1"/>
  <c r="J121" i="1"/>
  <c r="M121" i="1" s="1"/>
  <c r="AI125" i="2" s="1"/>
  <c r="J81" i="1"/>
  <c r="M81" i="1" s="1"/>
  <c r="AI85" i="2" s="1"/>
  <c r="K50" i="1"/>
  <c r="J4" i="1"/>
  <c r="M4" i="1" s="1"/>
  <c r="AI8" i="2" s="1"/>
  <c r="J103" i="1"/>
  <c r="M103" i="1" s="1"/>
  <c r="AI107" i="2" s="1"/>
  <c r="J76" i="1"/>
  <c r="M76" i="1" s="1"/>
  <c r="AI80" i="2" s="1"/>
  <c r="J70" i="1"/>
  <c r="M70" i="1" s="1"/>
  <c r="AI74" i="2" s="1"/>
  <c r="K153" i="1"/>
  <c r="J51" i="1"/>
  <c r="M51" i="1" s="1"/>
  <c r="AI55" i="2" s="1"/>
  <c r="K108" i="1"/>
  <c r="J118" i="1"/>
  <c r="M118" i="1" s="1"/>
  <c r="AI122" i="2" s="1"/>
  <c r="J124" i="1"/>
  <c r="M124" i="1" s="1"/>
  <c r="AI128" i="2" s="1"/>
  <c r="J35" i="1"/>
  <c r="M35" i="1" s="1"/>
  <c r="AI39" i="2" s="1"/>
  <c r="J68" i="1"/>
  <c r="M68" i="1" s="1"/>
  <c r="AI72" i="2" s="1"/>
  <c r="K159" i="1"/>
  <c r="K99" i="1"/>
  <c r="K68" i="1"/>
  <c r="K119" i="1"/>
  <c r="K120" i="1"/>
  <c r="K58" i="1"/>
  <c r="J116" i="1"/>
  <c r="M116" i="1" s="1"/>
  <c r="AI120" i="2" s="1"/>
  <c r="K76" i="1"/>
  <c r="K56" i="1"/>
  <c r="J97" i="1"/>
  <c r="M97" i="1" s="1"/>
  <c r="AI101" i="2" s="1"/>
  <c r="K47" i="1"/>
  <c r="K167" i="1"/>
  <c r="J41" i="1"/>
  <c r="M41" i="1" s="1"/>
  <c r="AI45" i="2" s="1"/>
  <c r="K165" i="1"/>
  <c r="J50" i="1"/>
  <c r="M50" i="1" s="1"/>
  <c r="AI54" i="2" s="1"/>
  <c r="J5" i="1"/>
  <c r="M5" i="1" s="1"/>
  <c r="AI9" i="2" s="1"/>
  <c r="J21" i="1"/>
  <c r="M21" i="1" s="1"/>
  <c r="AI25" i="2" s="1"/>
  <c r="J156" i="1"/>
  <c r="M156" i="1" s="1"/>
  <c r="AI160" i="2" s="1"/>
  <c r="K31" i="1"/>
  <c r="K145" i="1"/>
  <c r="K62" i="1"/>
  <c r="K60" i="1"/>
  <c r="J58" i="1"/>
  <c r="M58" i="1" s="1"/>
  <c r="AI62" i="2" s="1"/>
  <c r="J29" i="1"/>
  <c r="M29" i="1" s="1"/>
  <c r="AI33" i="2" s="1"/>
  <c r="K23" i="1"/>
  <c r="J132" i="1"/>
  <c r="M132" i="1" s="1"/>
  <c r="AI136" i="2" s="1"/>
  <c r="K106" i="1"/>
  <c r="J102" i="1"/>
  <c r="M102" i="1" s="1"/>
  <c r="AI106" i="2" s="1"/>
  <c r="K130" i="1"/>
  <c r="J45" i="1"/>
  <c r="M45" i="1" s="1"/>
  <c r="AI49" i="2" s="1"/>
  <c r="J22" i="1"/>
  <c r="M22" i="1" s="1"/>
  <c r="AI26" i="2" s="1"/>
  <c r="J87" i="1"/>
  <c r="M87" i="1" s="1"/>
  <c r="K52" i="1"/>
  <c r="K124" i="1"/>
  <c r="K129" i="1"/>
  <c r="K35" i="1"/>
  <c r="K53" i="1"/>
  <c r="K66" i="1"/>
  <c r="K176" i="1"/>
  <c r="K16" i="1"/>
  <c r="J100" i="1"/>
  <c r="M100" i="1" s="1"/>
  <c r="AI104" i="2" s="1"/>
  <c r="K38" i="1"/>
  <c r="J174" i="1"/>
  <c r="M174" i="1" s="1"/>
  <c r="AI178" i="2" s="1"/>
  <c r="J130" i="1"/>
  <c r="M130" i="1" s="1"/>
  <c r="AI134" i="2" s="1"/>
  <c r="K28" i="1"/>
  <c r="J114" i="1"/>
  <c r="M114" i="1" s="1"/>
  <c r="AI118" i="2" s="1"/>
  <c r="K141" i="1"/>
  <c r="J138" i="1"/>
  <c r="M138" i="1" s="1"/>
  <c r="AI142" i="2" s="1"/>
  <c r="J83" i="1"/>
  <c r="M83" i="1" s="1"/>
  <c r="AI87" i="2" s="1"/>
  <c r="J84" i="1"/>
  <c r="M84" i="1" s="1"/>
  <c r="AI88" i="2" s="1"/>
  <c r="J74" i="1"/>
  <c r="M74" i="1" s="1"/>
  <c r="AI78" i="2" s="1"/>
  <c r="J60" i="1"/>
  <c r="M60" i="1" s="1"/>
  <c r="AI64" i="2" s="1"/>
  <c r="K51" i="1"/>
  <c r="K63" i="1"/>
  <c r="K44" i="1"/>
  <c r="J151" i="1"/>
  <c r="M151" i="1" s="1"/>
  <c r="AI155" i="2" s="1"/>
  <c r="J142" i="1"/>
  <c r="M142" i="1" s="1"/>
  <c r="AI146" i="2" s="1"/>
  <c r="J98" i="1"/>
  <c r="M98" i="1" s="1"/>
  <c r="AI102" i="2" s="1"/>
  <c r="J145" i="1"/>
  <c r="M145" i="1" s="1"/>
  <c r="AI149" i="2" s="1"/>
  <c r="J105" i="1"/>
  <c r="M105" i="1" s="1"/>
  <c r="AI109" i="2" s="1"/>
  <c r="J15" i="1"/>
  <c r="M15" i="1" s="1"/>
  <c r="AI19" i="2" s="1"/>
  <c r="J86" i="1"/>
  <c r="M86" i="1" s="1"/>
  <c r="AI90" i="2" s="1"/>
  <c r="K18" i="1"/>
  <c r="K13" i="1"/>
  <c r="K94" i="1"/>
  <c r="K37" i="1"/>
  <c r="K9" i="1"/>
  <c r="K82" i="1"/>
  <c r="K111" i="1"/>
  <c r="J162" i="1"/>
  <c r="M162" i="1" s="1"/>
  <c r="AI166" i="2" s="1"/>
  <c r="J113" i="1"/>
  <c r="M113" i="1" s="1"/>
  <c r="AI117" i="2" s="1"/>
  <c r="J143" i="1"/>
  <c r="M143" i="1" s="1"/>
  <c r="AI147" i="2" s="1"/>
  <c r="J30" i="1"/>
  <c r="M30" i="1" s="1"/>
  <c r="AI34" i="2" s="1"/>
  <c r="K100" i="1"/>
  <c r="J146" i="1"/>
  <c r="M146" i="1" s="1"/>
  <c r="AI150" i="2" s="1"/>
  <c r="K102" i="1"/>
  <c r="J91" i="1"/>
  <c r="M91" i="1" s="1"/>
  <c r="K144" i="1"/>
  <c r="J122" i="1"/>
  <c r="M122" i="1" s="1"/>
  <c r="AI126" i="2" s="1"/>
  <c r="J172" i="1"/>
  <c r="M172" i="1" s="1"/>
  <c r="AI176" i="2" s="1"/>
  <c r="J38" i="1"/>
  <c r="M38" i="1" s="1"/>
  <c r="AI42" i="2" s="1"/>
  <c r="K17" i="1"/>
  <c r="K97" i="1"/>
  <c r="J154" i="1"/>
  <c r="M154" i="1" s="1"/>
  <c r="AI158" i="2" s="1"/>
  <c r="K69" i="1"/>
  <c r="J141" i="1"/>
  <c r="M141" i="1" s="1"/>
  <c r="AI145" i="2" s="1"/>
  <c r="J90" i="1"/>
  <c r="M90" i="1" s="1"/>
  <c r="J115" i="1"/>
  <c r="M115" i="1" s="1"/>
  <c r="AI119" i="2" s="1"/>
  <c r="J106" i="1"/>
  <c r="M106" i="1" s="1"/>
  <c r="AI110" i="2" s="1"/>
  <c r="K132" i="1"/>
  <c r="J126" i="1"/>
  <c r="M126" i="1" s="1"/>
  <c r="AI130" i="2" s="1"/>
  <c r="K40" i="1"/>
  <c r="K21" i="1"/>
  <c r="K137" i="1"/>
  <c r="J150" i="1"/>
  <c r="M150" i="1" s="1"/>
  <c r="AI154" i="2" s="1"/>
  <c r="K12" i="1"/>
  <c r="K174" i="1"/>
  <c r="K93" i="1"/>
  <c r="J168" i="1"/>
  <c r="M168" i="1" s="1"/>
  <c r="AI172" i="2" s="1"/>
  <c r="J47" i="1"/>
  <c r="M47" i="1" s="1"/>
  <c r="AI51" i="2" s="1"/>
  <c r="K143" i="1"/>
  <c r="K121" i="1"/>
  <c r="K83" i="1"/>
  <c r="K36" i="1"/>
  <c r="K39" i="1"/>
  <c r="J112" i="1"/>
  <c r="M112" i="1" s="1"/>
  <c r="AI116" i="2" s="1"/>
  <c r="J155" i="1"/>
  <c r="M155" i="1" s="1"/>
  <c r="AI159" i="2" s="1"/>
  <c r="K74" i="1"/>
  <c r="K29" i="1"/>
  <c r="K109" i="1"/>
  <c r="J54" i="1"/>
  <c r="M54" i="1" s="1"/>
  <c r="AI58" i="2" s="1"/>
  <c r="K88" i="1"/>
  <c r="J17" i="1"/>
  <c r="M17" i="1" s="1"/>
  <c r="AI21" i="2" s="1"/>
  <c r="K54" i="1"/>
  <c r="K154" i="1"/>
  <c r="J110" i="1"/>
  <c r="M110" i="1" s="1"/>
  <c r="AI114" i="2" s="1"/>
  <c r="J148" i="1"/>
  <c r="M148" i="1" s="1"/>
  <c r="AI152" i="2" s="1"/>
  <c r="K164" i="1"/>
  <c r="J93" i="1"/>
  <c r="M93" i="1" s="1"/>
  <c r="AI97" i="2" s="1"/>
  <c r="K139" i="1"/>
  <c r="K92" i="1"/>
  <c r="K103" i="1"/>
  <c r="K175" i="1"/>
  <c r="K95" i="1"/>
  <c r="K73" i="1"/>
  <c r="K101" i="1"/>
  <c r="K33" i="1"/>
  <c r="K71" i="1"/>
  <c r="K172" i="1"/>
  <c r="K156" i="1"/>
  <c r="K115" i="1"/>
  <c r="K157" i="1"/>
  <c r="K166" i="1"/>
  <c r="K163" i="1"/>
  <c r="K177" i="1"/>
  <c r="K80" i="1"/>
  <c r="K96" i="1"/>
  <c r="K91" i="1"/>
  <c r="K26" i="1"/>
  <c r="K20" i="1"/>
  <c r="K125" i="1"/>
  <c r="K4" i="1"/>
  <c r="K152" i="1"/>
  <c r="K45" i="1"/>
  <c r="K113" i="1"/>
  <c r="K122" i="1"/>
  <c r="K81" i="1"/>
  <c r="G157" i="18"/>
  <c r="G151" i="18"/>
  <c r="G163" i="18"/>
  <c r="G50" i="18"/>
  <c r="G120" i="18"/>
  <c r="G143" i="18"/>
  <c r="G123" i="18"/>
  <c r="G162" i="18"/>
  <c r="G83" i="18"/>
  <c r="G35" i="18"/>
  <c r="G171" i="18"/>
  <c r="G155" i="18"/>
  <c r="G20" i="18"/>
  <c r="G113" i="18"/>
  <c r="G68" i="18"/>
  <c r="G138" i="18"/>
  <c r="G152" i="18"/>
  <c r="G11" i="18"/>
  <c r="G130" i="18"/>
  <c r="G32" i="18"/>
  <c r="G38" i="18"/>
  <c r="G160" i="18"/>
  <c r="G131" i="18"/>
  <c r="G52" i="18"/>
  <c r="G172" i="18"/>
  <c r="G31" i="18"/>
  <c r="G101" i="18"/>
  <c r="G91" i="18"/>
  <c r="G27" i="18"/>
  <c r="F186" i="18"/>
  <c r="H33" i="18" s="1"/>
  <c r="K33" i="18" s="1"/>
  <c r="AK37" i="2" s="1"/>
  <c r="F185" i="18"/>
  <c r="I123" i="18" s="1"/>
  <c r="G4" i="18"/>
  <c r="G14" i="18"/>
  <c r="G26" i="18"/>
  <c r="G169" i="18"/>
  <c r="G6" i="18"/>
  <c r="G86" i="18"/>
  <c r="G156" i="18"/>
  <c r="G53" i="18"/>
  <c r="G41" i="18"/>
  <c r="G177" i="18"/>
  <c r="G110" i="18"/>
  <c r="G98" i="18"/>
  <c r="G37" i="18"/>
  <c r="G127" i="18"/>
  <c r="G71" i="18"/>
  <c r="G129" i="18"/>
  <c r="G111" i="18"/>
  <c r="G42" i="18"/>
  <c r="G84" i="18"/>
  <c r="G15" i="18"/>
  <c r="G166" i="18"/>
  <c r="G58" i="18"/>
  <c r="G132" i="18"/>
  <c r="G60" i="18"/>
  <c r="G28" i="18"/>
  <c r="G125" i="18"/>
  <c r="G89" i="18"/>
  <c r="G85" i="18"/>
  <c r="G81" i="18"/>
  <c r="G18" i="18"/>
  <c r="G176" i="18"/>
  <c r="G121" i="18"/>
  <c r="G17" i="18"/>
  <c r="G114" i="18"/>
  <c r="G167" i="18"/>
  <c r="G149" i="18"/>
  <c r="G34" i="18"/>
  <c r="G112" i="18"/>
  <c r="G90" i="18"/>
  <c r="G126" i="18"/>
  <c r="G70" i="18"/>
  <c r="G76" i="18"/>
  <c r="G115" i="18"/>
  <c r="G146" i="18"/>
  <c r="G148" i="18"/>
  <c r="G159" i="18"/>
  <c r="G154" i="18"/>
  <c r="G13" i="18"/>
  <c r="G175" i="18"/>
  <c r="G150" i="18"/>
  <c r="G139" i="18"/>
  <c r="G73" i="18"/>
  <c r="G74" i="18"/>
  <c r="G80" i="18"/>
  <c r="G66" i="18"/>
  <c r="G40" i="18"/>
  <c r="G161" i="18"/>
  <c r="G174" i="18"/>
  <c r="G94" i="18"/>
  <c r="G165" i="18"/>
  <c r="G88" i="18"/>
  <c r="G65" i="18"/>
  <c r="G92" i="18"/>
  <c r="G45" i="18"/>
  <c r="G23" i="18"/>
  <c r="G119" i="18"/>
  <c r="G64" i="18"/>
  <c r="G117" i="18"/>
  <c r="G106" i="18"/>
  <c r="G100" i="18"/>
  <c r="G82" i="18"/>
  <c r="G95" i="18"/>
  <c r="G170" i="18"/>
  <c r="G63" i="18"/>
  <c r="G147" i="18"/>
  <c r="G134" i="18"/>
  <c r="G25" i="18"/>
  <c r="G168" i="18"/>
  <c r="G137" i="18"/>
  <c r="G158" i="18"/>
  <c r="G128" i="18"/>
  <c r="G145" i="18"/>
  <c r="G96" i="18"/>
  <c r="G54" i="18"/>
  <c r="G10" i="18"/>
  <c r="G97" i="18"/>
  <c r="G79" i="18"/>
  <c r="G39" i="18"/>
  <c r="G108" i="18"/>
  <c r="G21" i="18"/>
  <c r="G87" i="18"/>
  <c r="G122" i="18"/>
  <c r="G103" i="18"/>
  <c r="G153" i="18"/>
  <c r="G135" i="18"/>
  <c r="G124" i="18"/>
  <c r="G5" i="18"/>
  <c r="G44" i="18"/>
  <c r="G104" i="18"/>
  <c r="G55" i="18"/>
  <c r="G77" i="18"/>
  <c r="G173" i="18"/>
  <c r="G47" i="18"/>
  <c r="G8" i="18"/>
  <c r="G46" i="18"/>
  <c r="G109" i="18"/>
  <c r="G78" i="18"/>
  <c r="G93" i="18"/>
  <c r="I26" i="13"/>
  <c r="L26" i="13" s="1"/>
  <c r="M30" i="2" s="1"/>
  <c r="I41" i="13"/>
  <c r="L41" i="13" s="1"/>
  <c r="M45" i="2" s="1"/>
  <c r="J112" i="13"/>
  <c r="J161" i="13"/>
  <c r="I88" i="13"/>
  <c r="L88" i="13" s="1"/>
  <c r="M92" i="2" s="1"/>
  <c r="J33" i="13"/>
  <c r="I173" i="13"/>
  <c r="L173" i="13" s="1"/>
  <c r="M177" i="2" s="1"/>
  <c r="I152" i="13"/>
  <c r="L152" i="13" s="1"/>
  <c r="M156" i="2" s="1"/>
  <c r="I106" i="13"/>
  <c r="L106" i="13" s="1"/>
  <c r="M110" i="2" s="1"/>
  <c r="J41" i="13"/>
  <c r="J163" i="13"/>
  <c r="J110" i="13"/>
  <c r="J49" i="13"/>
  <c r="I56" i="13"/>
  <c r="L56" i="13" s="1"/>
  <c r="M60" i="2" s="1"/>
  <c r="J71" i="13"/>
  <c r="J177" i="13"/>
  <c r="I49" i="13"/>
  <c r="L49" i="13" s="1"/>
  <c r="M53" i="2" s="1"/>
  <c r="I78" i="13"/>
  <c r="L78" i="13" s="1"/>
  <c r="M82" i="2" s="1"/>
  <c r="I33" i="13"/>
  <c r="L33" i="13" s="1"/>
  <c r="M37" i="2" s="1"/>
  <c r="J90" i="13"/>
  <c r="I127" i="13"/>
  <c r="L127" i="13" s="1"/>
  <c r="M131" i="2" s="1"/>
  <c r="J59" i="13"/>
  <c r="I25" i="13"/>
  <c r="L25" i="13" s="1"/>
  <c r="M29" i="2" s="1"/>
  <c r="I172" i="13"/>
  <c r="L172" i="13" s="1"/>
  <c r="M176" i="2" s="1"/>
  <c r="J140" i="13"/>
  <c r="I27" i="13"/>
  <c r="L27" i="13" s="1"/>
  <c r="M31" i="2" s="1"/>
  <c r="J7" i="13"/>
  <c r="J50" i="13"/>
  <c r="J81" i="13"/>
  <c r="J64" i="13"/>
  <c r="I53" i="13"/>
  <c r="L53" i="13" s="1"/>
  <c r="M57" i="2" s="1"/>
  <c r="I92" i="13"/>
  <c r="L92" i="13" s="1"/>
  <c r="M96" i="2" s="1"/>
  <c r="I96" i="13"/>
  <c r="L96" i="13" s="1"/>
  <c r="M100" i="2" s="1"/>
  <c r="J37" i="13"/>
  <c r="I20" i="13"/>
  <c r="L20" i="13" s="1"/>
  <c r="M24" i="2" s="1"/>
  <c r="J114" i="13"/>
  <c r="J79" i="13"/>
  <c r="I46" i="13"/>
  <c r="L46" i="13" s="1"/>
  <c r="M50" i="2" s="1"/>
  <c r="J142" i="13"/>
  <c r="J84" i="13"/>
  <c r="I81" i="13"/>
  <c r="L81" i="13" s="1"/>
  <c r="M85" i="2" s="1"/>
  <c r="J100" i="13"/>
  <c r="J153" i="13"/>
  <c r="J175" i="13"/>
  <c r="J157" i="13"/>
  <c r="I112" i="13"/>
  <c r="L112" i="13" s="1"/>
  <c r="M116" i="2" s="1"/>
  <c r="I118" i="13"/>
  <c r="L118" i="13" s="1"/>
  <c r="M122" i="2" s="1"/>
  <c r="I126" i="13"/>
  <c r="L126" i="13" s="1"/>
  <c r="M130" i="2" s="1"/>
  <c r="I166" i="13"/>
  <c r="L166" i="13" s="1"/>
  <c r="M170" i="2" s="1"/>
  <c r="J138" i="13"/>
  <c r="I107" i="13"/>
  <c r="L107" i="13" s="1"/>
  <c r="M111" i="2" s="1"/>
  <c r="J137" i="13"/>
  <c r="I18" i="13"/>
  <c r="L18" i="13" s="1"/>
  <c r="M22" i="2" s="1"/>
  <c r="I109" i="13"/>
  <c r="L109" i="13" s="1"/>
  <c r="M113" i="2" s="1"/>
  <c r="I100" i="13"/>
  <c r="L100" i="13" s="1"/>
  <c r="M104" i="2" s="1"/>
  <c r="I59" i="13"/>
  <c r="L59" i="13" s="1"/>
  <c r="M63" i="2" s="1"/>
  <c r="I108" i="13"/>
  <c r="L108" i="13" s="1"/>
  <c r="M112" i="2" s="1"/>
  <c r="I6" i="13"/>
  <c r="L6" i="13" s="1"/>
  <c r="M10" i="2" s="1"/>
  <c r="I64" i="13"/>
  <c r="L64" i="13" s="1"/>
  <c r="M68" i="2" s="1"/>
  <c r="J127" i="13"/>
  <c r="I124" i="13"/>
  <c r="L124" i="13" s="1"/>
  <c r="M128" i="2" s="1"/>
  <c r="J62" i="13"/>
  <c r="J166" i="13"/>
  <c r="J150" i="13"/>
  <c r="J136" i="13"/>
  <c r="I113" i="13"/>
  <c r="L113" i="13" s="1"/>
  <c r="M117" i="2" s="1"/>
  <c r="I120" i="13"/>
  <c r="L120" i="13" s="1"/>
  <c r="M124" i="2" s="1"/>
  <c r="J30" i="13"/>
  <c r="J152" i="13"/>
  <c r="I153" i="13"/>
  <c r="L153" i="13" s="1"/>
  <c r="M157" i="2" s="1"/>
  <c r="I35" i="13"/>
  <c r="L35" i="13" s="1"/>
  <c r="M39" i="2" s="1"/>
  <c r="J128" i="13"/>
  <c r="J56" i="13"/>
  <c r="J31" i="13"/>
  <c r="J40" i="13"/>
  <c r="J43" i="13"/>
  <c r="J87" i="13"/>
  <c r="J168" i="13"/>
  <c r="I11" i="13"/>
  <c r="L11" i="13" s="1"/>
  <c r="M15" i="2" s="1"/>
  <c r="I51" i="13"/>
  <c r="L51" i="13" s="1"/>
  <c r="M55" i="2" s="1"/>
  <c r="J176" i="13"/>
  <c r="J26" i="13"/>
  <c r="J4" i="13"/>
  <c r="J171" i="13"/>
  <c r="J80" i="13"/>
  <c r="I44" i="13"/>
  <c r="L44" i="13" s="1"/>
  <c r="M48" i="2" s="1"/>
  <c r="I80" i="13"/>
  <c r="L80" i="13" s="1"/>
  <c r="M84" i="2" s="1"/>
  <c r="I129" i="13"/>
  <c r="L129" i="13" s="1"/>
  <c r="M133" i="2" s="1"/>
  <c r="J118" i="13"/>
  <c r="J35" i="13"/>
  <c r="J117" i="13"/>
  <c r="I94" i="13"/>
  <c r="L94" i="13" s="1"/>
  <c r="M98" i="2" s="1"/>
  <c r="J162" i="13"/>
  <c r="J13" i="13"/>
  <c r="I157" i="13"/>
  <c r="L157" i="13" s="1"/>
  <c r="M161" i="2" s="1"/>
  <c r="J16" i="13"/>
  <c r="J108" i="13"/>
  <c r="J74" i="13"/>
  <c r="J170" i="13"/>
  <c r="J91" i="13"/>
  <c r="J129" i="13"/>
  <c r="J77" i="13"/>
  <c r="J126" i="13"/>
  <c r="I95" i="13"/>
  <c r="L95" i="13" s="1"/>
  <c r="M99" i="2" s="1"/>
  <c r="J101" i="13"/>
  <c r="J148" i="13"/>
  <c r="J72" i="13"/>
  <c r="J122" i="13"/>
  <c r="I16" i="13"/>
  <c r="L16" i="13" s="1"/>
  <c r="M20" i="2" s="1"/>
  <c r="J124" i="13"/>
  <c r="I154" i="13"/>
  <c r="L154" i="13" s="1"/>
  <c r="M158" i="2" s="1"/>
  <c r="I87" i="13"/>
  <c r="L87" i="13" s="1"/>
  <c r="M91" i="2" s="1"/>
  <c r="I161" i="13"/>
  <c r="L161" i="13" s="1"/>
  <c r="M165" i="2" s="1"/>
  <c r="I43" i="13"/>
  <c r="L43" i="13" s="1"/>
  <c r="M47" i="2" s="1"/>
  <c r="I74" i="13"/>
  <c r="L74" i="13" s="1"/>
  <c r="M78" i="2" s="1"/>
  <c r="I71" i="13"/>
  <c r="L71" i="13" s="1"/>
  <c r="M75" i="2" s="1"/>
  <c r="I111" i="13"/>
  <c r="L111" i="13" s="1"/>
  <c r="M115" i="2" s="1"/>
  <c r="I8" i="13"/>
  <c r="L8" i="13" s="1"/>
  <c r="M12" i="2" s="1"/>
  <c r="I91" i="13"/>
  <c r="L91" i="13" s="1"/>
  <c r="M95" i="2" s="1"/>
  <c r="I97" i="13"/>
  <c r="L97" i="13" s="1"/>
  <c r="M101" i="2" s="1"/>
  <c r="I114" i="13"/>
  <c r="L114" i="13" s="1"/>
  <c r="M118" i="2" s="1"/>
  <c r="J111" i="13"/>
  <c r="I160" i="13"/>
  <c r="L160" i="13" s="1"/>
  <c r="M164" i="2" s="1"/>
  <c r="J27" i="13"/>
  <c r="I24" i="13"/>
  <c r="L24" i="13" s="1"/>
  <c r="M28" i="2" s="1"/>
  <c r="I137" i="13"/>
  <c r="L137" i="13" s="1"/>
  <c r="M141" i="2" s="1"/>
  <c r="I102" i="13"/>
  <c r="L102" i="13" s="1"/>
  <c r="M106" i="2" s="1"/>
  <c r="I146" i="13"/>
  <c r="L146" i="13" s="1"/>
  <c r="M150" i="2" s="1"/>
  <c r="I23" i="13"/>
  <c r="L23" i="13" s="1"/>
  <c r="M27" i="2" s="1"/>
  <c r="J115" i="13"/>
  <c r="I133" i="13"/>
  <c r="L133" i="13" s="1"/>
  <c r="M137" i="2" s="1"/>
  <c r="I28" i="13"/>
  <c r="L28" i="13" s="1"/>
  <c r="M32" i="2" s="1"/>
  <c r="I176" i="13"/>
  <c r="L176" i="13" s="1"/>
  <c r="M180" i="2" s="1"/>
  <c r="I177" i="13"/>
  <c r="L177" i="13" s="1"/>
  <c r="M181" i="2" s="1"/>
  <c r="I62" i="13"/>
  <c r="L62" i="13" s="1"/>
  <c r="M66" i="2" s="1"/>
  <c r="I82" i="13"/>
  <c r="L82" i="13" s="1"/>
  <c r="M86" i="2" s="1"/>
  <c r="J88" i="13"/>
  <c r="I130" i="13"/>
  <c r="L130" i="13" s="1"/>
  <c r="M134" i="2" s="1"/>
  <c r="I85" i="13"/>
  <c r="L85" i="13" s="1"/>
  <c r="M89" i="2" s="1"/>
  <c r="J174" i="13"/>
  <c r="J85" i="13"/>
  <c r="I52" i="13"/>
  <c r="L52" i="13" s="1"/>
  <c r="M56" i="2" s="1"/>
  <c r="I148" i="13"/>
  <c r="L148" i="13" s="1"/>
  <c r="M152" i="2" s="1"/>
  <c r="J24" i="13"/>
  <c r="J21" i="13"/>
  <c r="I149" i="13"/>
  <c r="L149" i="13" s="1"/>
  <c r="M153" i="2" s="1"/>
  <c r="J169" i="13"/>
  <c r="I138" i="13"/>
  <c r="L138" i="13" s="1"/>
  <c r="M142" i="2" s="1"/>
  <c r="J160" i="13"/>
  <c r="J154" i="13"/>
  <c r="I34" i="13"/>
  <c r="L34" i="13" s="1"/>
  <c r="M38" i="2" s="1"/>
  <c r="I175" i="13"/>
  <c r="L175" i="13" s="1"/>
  <c r="M179" i="2" s="1"/>
  <c r="I144" i="13"/>
  <c r="L144" i="13" s="1"/>
  <c r="M148" i="2" s="1"/>
  <c r="J121" i="13"/>
  <c r="J32" i="13"/>
  <c r="I32" i="13"/>
  <c r="L32" i="13" s="1"/>
  <c r="M36" i="2" s="1"/>
  <c r="I128" i="13"/>
  <c r="L128" i="13" s="1"/>
  <c r="M132" i="2" s="1"/>
  <c r="I57" i="13"/>
  <c r="L57" i="13" s="1"/>
  <c r="M61" i="2" s="1"/>
  <c r="I4" i="13"/>
  <c r="L4" i="13" s="1"/>
  <c r="M8" i="2" s="1"/>
  <c r="J57" i="13"/>
  <c r="I110" i="13"/>
  <c r="L110" i="13" s="1"/>
  <c r="M114" i="2" s="1"/>
  <c r="J89" i="13"/>
  <c r="J8" i="13"/>
  <c r="I89" i="13"/>
  <c r="L89" i="13" s="1"/>
  <c r="M93" i="2" s="1"/>
  <c r="I77" i="13"/>
  <c r="L77" i="13" s="1"/>
  <c r="M81" i="2" s="1"/>
  <c r="J63" i="13"/>
  <c r="I99" i="13"/>
  <c r="L99" i="13" s="1"/>
  <c r="M103" i="2" s="1"/>
  <c r="J86" i="13"/>
  <c r="I73" i="13"/>
  <c r="L73" i="13" s="1"/>
  <c r="M77" i="2" s="1"/>
  <c r="J132" i="13"/>
  <c r="I39" i="13"/>
  <c r="L39" i="13" s="1"/>
  <c r="M43" i="2" s="1"/>
  <c r="I86" i="13"/>
  <c r="L86" i="13" s="1"/>
  <c r="M90" i="2" s="1"/>
  <c r="J83" i="13"/>
  <c r="J134" i="13"/>
  <c r="J93" i="13"/>
  <c r="I13" i="13"/>
  <c r="L13" i="13" s="1"/>
  <c r="M17" i="2" s="1"/>
  <c r="J34" i="13"/>
  <c r="I119" i="13"/>
  <c r="L119" i="13" s="1"/>
  <c r="M123" i="2" s="1"/>
  <c r="J119" i="13"/>
  <c r="J20" i="13"/>
  <c r="I171" i="13"/>
  <c r="L171" i="13" s="1"/>
  <c r="M175" i="2" s="1"/>
  <c r="I22" i="13"/>
  <c r="L22" i="13" s="1"/>
  <c r="M26" i="2" s="1"/>
  <c r="I93" i="13"/>
  <c r="L93" i="13" s="1"/>
  <c r="M97" i="2" s="1"/>
  <c r="I70" i="13"/>
  <c r="L70" i="13" s="1"/>
  <c r="M74" i="2" s="1"/>
  <c r="J29" i="13"/>
  <c r="I115" i="13"/>
  <c r="L115" i="13" s="1"/>
  <c r="M119" i="2" s="1"/>
  <c r="J68" i="13"/>
  <c r="J5" i="13"/>
  <c r="I141" i="13"/>
  <c r="L141" i="13" s="1"/>
  <c r="M145" i="2" s="1"/>
  <c r="J102" i="13"/>
  <c r="J143" i="13"/>
  <c r="J10" i="13"/>
  <c r="I123" i="13"/>
  <c r="L123" i="13" s="1"/>
  <c r="M127" i="2" s="1"/>
  <c r="J82" i="13"/>
  <c r="I163" i="13"/>
  <c r="L163" i="13" s="1"/>
  <c r="M167" i="2" s="1"/>
  <c r="J173" i="13"/>
  <c r="I170" i="13"/>
  <c r="L170" i="13" s="1"/>
  <c r="M174" i="2" s="1"/>
  <c r="I37" i="13"/>
  <c r="L37" i="13" s="1"/>
  <c r="M41" i="2" s="1"/>
  <c r="J144" i="13"/>
  <c r="I121" i="13"/>
  <c r="L121" i="13" s="1"/>
  <c r="M125" i="2" s="1"/>
  <c r="J44" i="13"/>
  <c r="J6" i="13"/>
  <c r="J53" i="13"/>
  <c r="J22" i="13"/>
  <c r="J95" i="13"/>
  <c r="I31" i="13"/>
  <c r="L31" i="13" s="1"/>
  <c r="M35" i="2" s="1"/>
  <c r="J25" i="13"/>
  <c r="J97" i="13"/>
  <c r="J106" i="13"/>
  <c r="I40" i="13"/>
  <c r="L40" i="13" s="1"/>
  <c r="M44" i="2" s="1"/>
  <c r="I72" i="13"/>
  <c r="L72" i="13" s="1"/>
  <c r="M76" i="2" s="1"/>
  <c r="I101" i="13"/>
  <c r="L101" i="13" s="1"/>
  <c r="M105" i="2" s="1"/>
  <c r="J76" i="13"/>
  <c r="J66" i="13"/>
  <c r="J146" i="13"/>
  <c r="J39" i="13"/>
  <c r="J73" i="13"/>
  <c r="J103" i="13"/>
  <c r="I10" i="13"/>
  <c r="L10" i="13" s="1"/>
  <c r="M14" i="2" s="1"/>
  <c r="J18" i="13"/>
  <c r="I45" i="13"/>
  <c r="L45" i="13" s="1"/>
  <c r="M49" i="2" s="1"/>
  <c r="J12" i="13"/>
  <c r="I61" i="13"/>
  <c r="L61" i="13" s="1"/>
  <c r="M65" i="2" s="1"/>
  <c r="I29" i="13"/>
  <c r="L29" i="13" s="1"/>
  <c r="M33" i="2" s="1"/>
  <c r="J9" i="13"/>
  <c r="I14" i="13"/>
  <c r="L14" i="13" s="1"/>
  <c r="M18" i="2" s="1"/>
  <c r="I36" i="13"/>
  <c r="L36" i="13" s="1"/>
  <c r="M40" i="2" s="1"/>
  <c r="I69" i="13"/>
  <c r="L69" i="13" s="1"/>
  <c r="M73" i="2" s="1"/>
  <c r="J51" i="13"/>
  <c r="J131" i="13"/>
  <c r="J139" i="13"/>
  <c r="J55" i="13"/>
  <c r="J23" i="13"/>
  <c r="J67" i="13"/>
  <c r="I116" i="13"/>
  <c r="L116" i="13" s="1"/>
  <c r="M120" i="2" s="1"/>
  <c r="J113" i="13"/>
  <c r="J135" i="13"/>
  <c r="J105" i="13"/>
  <c r="J151" i="13"/>
  <c r="J96" i="13"/>
  <c r="J58" i="13"/>
  <c r="J120" i="13"/>
  <c r="J133" i="13"/>
  <c r="I54" i="13"/>
  <c r="L54" i="13" s="1"/>
  <c r="M58" i="2" s="1"/>
  <c r="J92" i="13"/>
  <c r="J61" i="13"/>
  <c r="I15" i="13"/>
  <c r="L15" i="13" s="1"/>
  <c r="M19" i="2" s="1"/>
  <c r="I12" i="13"/>
  <c r="L12" i="13" s="1"/>
  <c r="M16" i="2" s="1"/>
  <c r="J45" i="13"/>
  <c r="I9" i="13"/>
  <c r="L9" i="13" s="1"/>
  <c r="M13" i="2" s="1"/>
  <c r="J14" i="13"/>
  <c r="I84" i="13"/>
  <c r="L84" i="13" s="1"/>
  <c r="M88" i="2" s="1"/>
  <c r="I17" i="13"/>
  <c r="L17" i="13" s="1"/>
  <c r="M21" i="2" s="1"/>
  <c r="J99" i="13"/>
  <c r="I162" i="13"/>
  <c r="L162" i="13" s="1"/>
  <c r="M166" i="2" s="1"/>
  <c r="I174" i="13"/>
  <c r="L174" i="13" s="1"/>
  <c r="M178" i="2" s="1"/>
  <c r="J156" i="13"/>
  <c r="I151" i="13"/>
  <c r="L151" i="13" s="1"/>
  <c r="M155" i="2" s="1"/>
  <c r="I165" i="13"/>
  <c r="L165" i="13" s="1"/>
  <c r="M169" i="2" s="1"/>
  <c r="J94" i="13"/>
  <c r="J104" i="13"/>
  <c r="J11" i="13"/>
  <c r="I167" i="13"/>
  <c r="L167" i="13" s="1"/>
  <c r="M171" i="2" s="1"/>
  <c r="I117" i="13"/>
  <c r="L117" i="13" s="1"/>
  <c r="M121" i="2" s="1"/>
  <c r="I156" i="13"/>
  <c r="L156" i="13" s="1"/>
  <c r="M160" i="2" s="1"/>
  <c r="I65" i="13"/>
  <c r="L65" i="13" s="1"/>
  <c r="M69" i="2" s="1"/>
  <c r="I143" i="13"/>
  <c r="L143" i="13" s="1"/>
  <c r="M147" i="2" s="1"/>
  <c r="J172" i="13"/>
  <c r="J60" i="13"/>
  <c r="J123" i="13"/>
  <c r="I169" i="13"/>
  <c r="L169" i="13" s="1"/>
  <c r="M173" i="2" s="1"/>
  <c r="I50" i="13"/>
  <c r="L50" i="13" s="1"/>
  <c r="M54" i="2" s="1"/>
  <c r="I155" i="13"/>
  <c r="L155" i="13" s="1"/>
  <c r="M159" i="2" s="1"/>
  <c r="J15" i="13"/>
  <c r="J19" i="13"/>
  <c r="J47" i="13"/>
  <c r="J70" i="13"/>
  <c r="J69" i="13"/>
  <c r="J17" i="13"/>
  <c r="I47" i="13"/>
  <c r="L47" i="13" s="1"/>
  <c r="M51" i="2" s="1"/>
  <c r="I55" i="13"/>
  <c r="L55" i="13" s="1"/>
  <c r="M59" i="2" s="1"/>
  <c r="J116" i="13"/>
  <c r="J42" i="13"/>
  <c r="I75" i="13"/>
  <c r="L75" i="13" s="1"/>
  <c r="M79" i="2" s="1"/>
  <c r="J145" i="13"/>
  <c r="I5" i="13"/>
  <c r="L5" i="13" s="1"/>
  <c r="M9" i="2" s="1"/>
  <c r="I98" i="13"/>
  <c r="L98" i="13" s="1"/>
  <c r="M102" i="2" s="1"/>
  <c r="I48" i="13"/>
  <c r="L48" i="13" s="1"/>
  <c r="M52" i="2" s="1"/>
  <c r="J167" i="13"/>
  <c r="J141" i="13"/>
  <c r="I125" i="13"/>
  <c r="L125" i="13" s="1"/>
  <c r="M129" i="2" s="1"/>
  <c r="I19" i="13"/>
  <c r="L19" i="13" s="1"/>
  <c r="M23" i="2" s="1"/>
  <c r="J54" i="13"/>
  <c r="J28" i="13"/>
  <c r="I159" i="13"/>
  <c r="L159" i="13" s="1"/>
  <c r="M163" i="2" s="1"/>
  <c r="I30" i="13"/>
  <c r="L30" i="13" s="1"/>
  <c r="M34" i="2" s="1"/>
  <c r="J109" i="13"/>
  <c r="I103" i="13"/>
  <c r="L103" i="13" s="1"/>
  <c r="M107" i="2" s="1"/>
  <c r="I58" i="13"/>
  <c r="L58" i="13" s="1"/>
  <c r="M62" i="2" s="1"/>
  <c r="I150" i="13"/>
  <c r="L150" i="13" s="1"/>
  <c r="M154" i="2" s="1"/>
  <c r="J65" i="13"/>
  <c r="I79" i="13"/>
  <c r="L79" i="13" s="1"/>
  <c r="M83" i="2" s="1"/>
  <c r="J38" i="13"/>
  <c r="I168" i="13"/>
  <c r="L168" i="13" s="1"/>
  <c r="M172" i="2" s="1"/>
  <c r="J36" i="13"/>
  <c r="J78" i="13"/>
  <c r="I145" i="13"/>
  <c r="L145" i="13" s="1"/>
  <c r="M149" i="2" s="1"/>
  <c r="I90" i="13"/>
  <c r="L90" i="13" s="1"/>
  <c r="M94" i="2" s="1"/>
  <c r="I136" i="13"/>
  <c r="L136" i="13" s="1"/>
  <c r="M140" i="2" s="1"/>
  <c r="I132" i="13"/>
  <c r="L132" i="13" s="1"/>
  <c r="M136" i="2" s="1"/>
  <c r="J52" i="13"/>
  <c r="I135" i="13"/>
  <c r="L135" i="13" s="1"/>
  <c r="M139" i="2" s="1"/>
  <c r="I131" i="13"/>
  <c r="L131" i="13" s="1"/>
  <c r="M135" i="2" s="1"/>
  <c r="I83" i="13"/>
  <c r="L83" i="13" s="1"/>
  <c r="M87" i="2" s="1"/>
  <c r="J75" i="13"/>
  <c r="J165" i="13"/>
  <c r="I140" i="13"/>
  <c r="L140" i="13" s="1"/>
  <c r="M144" i="2" s="1"/>
  <c r="J149" i="13"/>
  <c r="I122" i="13"/>
  <c r="L122" i="13" s="1"/>
  <c r="M126" i="2" s="1"/>
  <c r="J164" i="13"/>
  <c r="I147" i="13"/>
  <c r="L147" i="13" s="1"/>
  <c r="M151" i="2" s="1"/>
  <c r="J147" i="13"/>
  <c r="I60" i="13"/>
  <c r="L60" i="13" s="1"/>
  <c r="M64" i="2" s="1"/>
  <c r="I164" i="13"/>
  <c r="L164" i="13" s="1"/>
  <c r="M168" i="2" s="1"/>
  <c r="J155" i="13"/>
  <c r="J158" i="13"/>
  <c r="I104" i="13"/>
  <c r="L104" i="13" s="1"/>
  <c r="M108" i="2" s="1"/>
  <c r="I66" i="13"/>
  <c r="L66" i="13" s="1"/>
  <c r="M70" i="2" s="1"/>
  <c r="I67" i="13"/>
  <c r="L67" i="13" s="1"/>
  <c r="M71" i="2" s="1"/>
  <c r="I76" i="13"/>
  <c r="L76" i="13" s="1"/>
  <c r="M80" i="2" s="1"/>
  <c r="I21" i="13"/>
  <c r="L21" i="13" s="1"/>
  <c r="M25" i="2" s="1"/>
  <c r="I105" i="13"/>
  <c r="L105" i="13" s="1"/>
  <c r="M109" i="2" s="1"/>
  <c r="I158" i="13"/>
  <c r="L158" i="13" s="1"/>
  <c r="M162" i="2" s="1"/>
  <c r="I139" i="13"/>
  <c r="L139" i="13" s="1"/>
  <c r="M143" i="2" s="1"/>
  <c r="I68" i="13"/>
  <c r="L68" i="13" s="1"/>
  <c r="M72" i="2" s="1"/>
  <c r="I42" i="13"/>
  <c r="L42" i="13" s="1"/>
  <c r="M46" i="2" s="1"/>
  <c r="I38" i="13"/>
  <c r="L38" i="13" s="1"/>
  <c r="M42" i="2" s="1"/>
  <c r="J98" i="13"/>
  <c r="J48" i="13"/>
  <c r="J125" i="13"/>
  <c r="I7" i="13"/>
  <c r="L7" i="13" s="1"/>
  <c r="M11" i="2" s="1"/>
  <c r="J107" i="13"/>
  <c r="J159" i="13"/>
  <c r="I134" i="13"/>
  <c r="L134" i="13" s="1"/>
  <c r="M138" i="2" s="1"/>
  <c r="J46" i="13"/>
  <c r="I142" i="13"/>
  <c r="L142" i="13" s="1"/>
  <c r="M146" i="2" s="1"/>
  <c r="L79" i="5"/>
  <c r="L129" i="5"/>
  <c r="L138" i="5"/>
  <c r="L81" i="5"/>
  <c r="L10" i="5"/>
  <c r="L89" i="5"/>
  <c r="L58" i="5"/>
  <c r="K79" i="5"/>
  <c r="N79" i="5" s="1"/>
  <c r="K83" i="2" s="1"/>
  <c r="L150" i="5"/>
  <c r="L43" i="5"/>
  <c r="L8" i="5"/>
  <c r="L80" i="5"/>
  <c r="L49" i="5"/>
  <c r="L76" i="5"/>
  <c r="L132" i="5"/>
  <c r="L13" i="5"/>
  <c r="L18" i="5"/>
  <c r="L45" i="5"/>
  <c r="L88" i="5"/>
  <c r="L161" i="5"/>
  <c r="L125" i="5"/>
  <c r="L14" i="5"/>
  <c r="L83" i="5"/>
  <c r="L32" i="5"/>
  <c r="L170" i="5"/>
  <c r="L177" i="5"/>
  <c r="L156" i="5"/>
  <c r="L162" i="5"/>
  <c r="L117" i="5"/>
  <c r="L172" i="5"/>
  <c r="L131" i="5"/>
  <c r="L100" i="5"/>
  <c r="L53" i="5"/>
  <c r="L37" i="5"/>
  <c r="L75" i="5"/>
  <c r="L173" i="5"/>
  <c r="L86" i="5"/>
  <c r="L65" i="5"/>
  <c r="L155" i="5"/>
  <c r="L135" i="5"/>
  <c r="L70" i="5"/>
  <c r="K66" i="5"/>
  <c r="N66" i="5" s="1"/>
  <c r="K70" i="2" s="1"/>
  <c r="K5" i="5"/>
  <c r="N5" i="5" s="1"/>
  <c r="K9" i="2" s="1"/>
  <c r="L7" i="5"/>
  <c r="L22" i="5"/>
  <c r="K63" i="5"/>
  <c r="N63" i="5" s="1"/>
  <c r="K67" i="2" s="1"/>
  <c r="L92" i="5"/>
  <c r="L31" i="5"/>
  <c r="K71" i="5"/>
  <c r="N71" i="5" s="1"/>
  <c r="K75" i="2" s="1"/>
  <c r="L16" i="5"/>
  <c r="K27" i="5"/>
  <c r="N27" i="5" s="1"/>
  <c r="K31" i="2" s="1"/>
  <c r="L95" i="5"/>
  <c r="L27" i="5"/>
  <c r="L119" i="5"/>
  <c r="K31" i="5"/>
  <c r="N31" i="5" s="1"/>
  <c r="K35" i="2" s="1"/>
  <c r="K171" i="5"/>
  <c r="N171" i="5" s="1"/>
  <c r="K175" i="2" s="1"/>
  <c r="K64" i="5"/>
  <c r="N64" i="5" s="1"/>
  <c r="K68" i="2" s="1"/>
  <c r="L36" i="5"/>
  <c r="L159" i="5"/>
  <c r="K91" i="5"/>
  <c r="N91" i="5" s="1"/>
  <c r="K95" i="2" s="1"/>
  <c r="L57" i="5"/>
  <c r="N16" i="5"/>
  <c r="K20" i="2" s="1"/>
  <c r="K9" i="5"/>
  <c r="N9" i="5" s="1"/>
  <c r="K13" i="2" s="1"/>
  <c r="L104" i="5"/>
  <c r="L91" i="5"/>
  <c r="L9" i="5"/>
  <c r="L105" i="5"/>
  <c r="K26" i="5"/>
  <c r="N26" i="5" s="1"/>
  <c r="K30" i="2" s="1"/>
  <c r="L153" i="5"/>
  <c r="K124" i="5"/>
  <c r="N124" i="5" s="1"/>
  <c r="K128" i="2" s="1"/>
  <c r="K92" i="5"/>
  <c r="N92" i="5" s="1"/>
  <c r="K96" i="2" s="1"/>
  <c r="L15" i="5"/>
  <c r="K104" i="5"/>
  <c r="N104" i="5" s="1"/>
  <c r="K108" i="2" s="1"/>
  <c r="L148" i="5"/>
  <c r="K114" i="5"/>
  <c r="N114" i="5" s="1"/>
  <c r="K118" i="2" s="1"/>
  <c r="K55" i="5"/>
  <c r="N55" i="5" s="1"/>
  <c r="K59" i="2" s="1"/>
  <c r="K97" i="5"/>
  <c r="N97" i="5" s="1"/>
  <c r="K101" i="2" s="1"/>
  <c r="K33" i="5"/>
  <c r="N33" i="5" s="1"/>
  <c r="K37" i="2" s="1"/>
  <c r="L63" i="5"/>
  <c r="K105" i="5"/>
  <c r="N105" i="5" s="1"/>
  <c r="K109" i="2" s="1"/>
  <c r="K133" i="5"/>
  <c r="N133" i="5" s="1"/>
  <c r="K137" i="2" s="1"/>
  <c r="K46" i="5"/>
  <c r="N46" i="5" s="1"/>
  <c r="K50" i="2" s="1"/>
  <c r="K15" i="5"/>
  <c r="N15" i="5" s="1"/>
  <c r="K19" i="2" s="1"/>
  <c r="L46" i="5"/>
  <c r="L85" i="5"/>
  <c r="L60" i="5"/>
  <c r="L109" i="5"/>
  <c r="L123" i="5"/>
  <c r="L124" i="5"/>
  <c r="L118" i="5"/>
  <c r="K30" i="5"/>
  <c r="N30" i="5" s="1"/>
  <c r="K34" i="2" s="1"/>
  <c r="L77" i="5"/>
  <c r="K7" i="5"/>
  <c r="N7" i="5" s="1"/>
  <c r="K11" i="2" s="1"/>
  <c r="K159" i="5"/>
  <c r="N159" i="5" s="1"/>
  <c r="K163" i="2" s="1"/>
  <c r="K127" i="5"/>
  <c r="N127" i="5" s="1"/>
  <c r="K131" i="2" s="1"/>
  <c r="L114" i="5"/>
  <c r="L55" i="5"/>
  <c r="K95" i="5"/>
  <c r="N95" i="5" s="1"/>
  <c r="K99" i="2" s="1"/>
  <c r="L33" i="5"/>
  <c r="K109" i="5"/>
  <c r="N109" i="5" s="1"/>
  <c r="K113" i="2" s="1"/>
  <c r="K153" i="5"/>
  <c r="N153" i="5" s="1"/>
  <c r="K157" i="2" s="1"/>
  <c r="L133" i="5"/>
  <c r="K12" i="5"/>
  <c r="N12" i="5" s="1"/>
  <c r="K16" i="2" s="1"/>
  <c r="L69" i="5"/>
  <c r="K22" i="5"/>
  <c r="N22" i="5" s="1"/>
  <c r="K26" i="2" s="1"/>
  <c r="K128" i="5"/>
  <c r="N128" i="5" s="1"/>
  <c r="K132" i="2" s="1"/>
  <c r="L136" i="5"/>
  <c r="L5" i="5"/>
  <c r="L98" i="5"/>
  <c r="K36" i="5"/>
  <c r="N36" i="5" s="1"/>
  <c r="K40" i="2" s="1"/>
  <c r="K57" i="5"/>
  <c r="N57" i="5" s="1"/>
  <c r="K61" i="2" s="1"/>
  <c r="L26" i="5"/>
  <c r="L12" i="5"/>
  <c r="K50" i="5"/>
  <c r="N50" i="5" s="1"/>
  <c r="K54" i="2" s="1"/>
  <c r="L74" i="5"/>
  <c r="K40" i="5"/>
  <c r="N40" i="5" s="1"/>
  <c r="K44" i="2" s="1"/>
  <c r="K121" i="5"/>
  <c r="N121" i="5" s="1"/>
  <c r="K125" i="2" s="1"/>
  <c r="L110" i="5"/>
  <c r="L51" i="5"/>
  <c r="K118" i="5"/>
  <c r="N118" i="5" s="1"/>
  <c r="K122" i="2" s="1"/>
  <c r="K37" i="5"/>
  <c r="N37" i="5" s="1"/>
  <c r="K41" i="2" s="1"/>
  <c r="K108" i="5"/>
  <c r="N108" i="5" s="1"/>
  <c r="K112" i="2" s="1"/>
  <c r="L41" i="5"/>
  <c r="K130" i="5"/>
  <c r="N130" i="5" s="1"/>
  <c r="K134" i="2" s="1"/>
  <c r="K80" i="5"/>
  <c r="N80" i="5" s="1"/>
  <c r="K84" i="2" s="1"/>
  <c r="K38" i="5"/>
  <c r="N38" i="5" s="1"/>
  <c r="K42" i="2" s="1"/>
  <c r="K117" i="5"/>
  <c r="N117" i="5" s="1"/>
  <c r="K121" i="2" s="1"/>
  <c r="K140" i="5"/>
  <c r="N140" i="5" s="1"/>
  <c r="K144" i="2" s="1"/>
  <c r="K59" i="5"/>
  <c r="N59" i="5" s="1"/>
  <c r="K63" i="2" s="1"/>
  <c r="K11" i="5"/>
  <c r="N11" i="5" s="1"/>
  <c r="K15" i="2" s="1"/>
  <c r="L116" i="5"/>
  <c r="K52" i="5"/>
  <c r="N52" i="5" s="1"/>
  <c r="K56" i="2" s="1"/>
  <c r="K129" i="5"/>
  <c r="N129" i="5" s="1"/>
  <c r="K133" i="2" s="1"/>
  <c r="K147" i="5"/>
  <c r="N147" i="5" s="1"/>
  <c r="K151" i="2" s="1"/>
  <c r="K8" i="5"/>
  <c r="N8" i="5" s="1"/>
  <c r="K12" i="2" s="1"/>
  <c r="L147" i="5"/>
  <c r="K141" i="5"/>
  <c r="N141" i="5" s="1"/>
  <c r="K145" i="2" s="1"/>
  <c r="L30" i="5"/>
  <c r="K111" i="5"/>
  <c r="N111" i="5" s="1"/>
  <c r="K115" i="2" s="1"/>
  <c r="K29" i="5"/>
  <c r="N29" i="5" s="1"/>
  <c r="K33" i="2" s="1"/>
  <c r="K167" i="5"/>
  <c r="N167" i="5" s="1"/>
  <c r="K171" i="2" s="1"/>
  <c r="K74" i="5"/>
  <c r="N74" i="5" s="1"/>
  <c r="K78" i="2" s="1"/>
  <c r="L56" i="5"/>
  <c r="K42" i="5"/>
  <c r="N42" i="5" s="1"/>
  <c r="K46" i="2" s="1"/>
  <c r="K145" i="5"/>
  <c r="N145" i="5" s="1"/>
  <c r="K149" i="2" s="1"/>
  <c r="K98" i="5"/>
  <c r="N98" i="5" s="1"/>
  <c r="K102" i="2" s="1"/>
  <c r="L11" i="5"/>
  <c r="K10" i="5"/>
  <c r="N10" i="5" s="1"/>
  <c r="K14" i="2" s="1"/>
  <c r="K87" i="5"/>
  <c r="N87" i="5" s="1"/>
  <c r="K91" i="2" s="1"/>
  <c r="L106" i="5"/>
  <c r="L146" i="5"/>
  <c r="K77" i="5"/>
  <c r="N77" i="5" s="1"/>
  <c r="K81" i="2" s="1"/>
  <c r="K116" i="5"/>
  <c r="N116" i="5" s="1"/>
  <c r="K120" i="2" s="1"/>
  <c r="L126" i="5"/>
  <c r="K123" i="5"/>
  <c r="N123" i="5" s="1"/>
  <c r="K127" i="2" s="1"/>
  <c r="L71" i="5"/>
  <c r="K112" i="5"/>
  <c r="N112" i="5" s="1"/>
  <c r="K116" i="2" s="1"/>
  <c r="K17" i="5"/>
  <c r="N17" i="5" s="1"/>
  <c r="K21" i="2" s="1"/>
  <c r="L128" i="5"/>
  <c r="K23" i="5"/>
  <c r="N23" i="5" s="1"/>
  <c r="K27" i="2" s="1"/>
  <c r="K161" i="5"/>
  <c r="N161" i="5" s="1"/>
  <c r="K165" i="2" s="1"/>
  <c r="K162" i="5"/>
  <c r="N162" i="5" s="1"/>
  <c r="K166" i="2" s="1"/>
  <c r="K4" i="5"/>
  <c r="N4" i="5" s="1"/>
  <c r="K8" i="2" s="1"/>
  <c r="L23" i="5"/>
  <c r="K110" i="5"/>
  <c r="N110" i="5" s="1"/>
  <c r="K114" i="2" s="1"/>
  <c r="K19" i="5"/>
  <c r="N19" i="5" s="1"/>
  <c r="K23" i="2" s="1"/>
  <c r="K139" i="5"/>
  <c r="N139" i="5" s="1"/>
  <c r="K143" i="2" s="1"/>
  <c r="L99" i="5"/>
  <c r="K125" i="5"/>
  <c r="N125" i="5" s="1"/>
  <c r="K129" i="2" s="1"/>
  <c r="L67" i="5"/>
  <c r="K152" i="5"/>
  <c r="N152" i="5" s="1"/>
  <c r="K156" i="2" s="1"/>
  <c r="K47" i="5"/>
  <c r="N47" i="5" s="1"/>
  <c r="K51" i="2" s="1"/>
  <c r="K18" i="5"/>
  <c r="N18" i="5" s="1"/>
  <c r="K22" i="2" s="1"/>
  <c r="K60" i="5"/>
  <c r="N60" i="5" s="1"/>
  <c r="K64" i="2" s="1"/>
  <c r="K49" i="5"/>
  <c r="N49" i="5" s="1"/>
  <c r="K53" i="2" s="1"/>
  <c r="L101" i="5"/>
  <c r="L141" i="5"/>
  <c r="K136" i="5"/>
  <c r="N136" i="5" s="1"/>
  <c r="K140" i="2" s="1"/>
  <c r="K160" i="5"/>
  <c r="N160" i="5" s="1"/>
  <c r="K164" i="2" s="1"/>
  <c r="K84" i="5"/>
  <c r="N84" i="5" s="1"/>
  <c r="K88" i="2" s="1"/>
  <c r="K132" i="5"/>
  <c r="N132" i="5" s="1"/>
  <c r="K136" i="2" s="1"/>
  <c r="K54" i="5"/>
  <c r="N54" i="5" s="1"/>
  <c r="K58" i="2" s="1"/>
  <c r="K175" i="5"/>
  <c r="N175" i="5" s="1"/>
  <c r="K179" i="2" s="1"/>
  <c r="K68" i="5"/>
  <c r="N68" i="5" s="1"/>
  <c r="K72" i="2" s="1"/>
  <c r="K170" i="5"/>
  <c r="N170" i="5" s="1"/>
  <c r="K174" i="2" s="1"/>
  <c r="K83" i="5"/>
  <c r="N83" i="5" s="1"/>
  <c r="K87" i="2" s="1"/>
  <c r="K45" i="5"/>
  <c r="N45" i="5" s="1"/>
  <c r="K49" i="2" s="1"/>
  <c r="K6" i="5"/>
  <c r="N6" i="5" s="1"/>
  <c r="K10" i="2" s="1"/>
  <c r="K158" i="5"/>
  <c r="N158" i="5" s="1"/>
  <c r="K162" i="2" s="1"/>
  <c r="K103" i="5"/>
  <c r="N103" i="5" s="1"/>
  <c r="K107" i="2" s="1"/>
  <c r="K174" i="5"/>
  <c r="N174" i="5" s="1"/>
  <c r="K178" i="2" s="1"/>
  <c r="K14" i="5"/>
  <c r="N14" i="5" s="1"/>
  <c r="K18" i="2" s="1"/>
  <c r="K100" i="5"/>
  <c r="N100" i="5" s="1"/>
  <c r="K104" i="2" s="1"/>
  <c r="K61" i="5"/>
  <c r="N61" i="5" s="1"/>
  <c r="K65" i="2" s="1"/>
  <c r="K86" i="5"/>
  <c r="N86" i="5" s="1"/>
  <c r="K90" i="2" s="1"/>
  <c r="K115" i="5"/>
  <c r="N115" i="5" s="1"/>
  <c r="K119" i="2" s="1"/>
  <c r="K39" i="5"/>
  <c r="N39" i="5" s="1"/>
  <c r="K43" i="2" s="1"/>
  <c r="K113" i="5"/>
  <c r="N113" i="5" s="1"/>
  <c r="K117" i="2" s="1"/>
  <c r="K135" i="5"/>
  <c r="N135" i="5" s="1"/>
  <c r="K139" i="2" s="1"/>
  <c r="K169" i="5"/>
  <c r="N169" i="5" s="1"/>
  <c r="K173" i="2" s="1"/>
  <c r="K122" i="5"/>
  <c r="N122" i="5" s="1"/>
  <c r="K126" i="2" s="1"/>
  <c r="K177" i="5"/>
  <c r="N177" i="5" s="1"/>
  <c r="K181" i="2" s="1"/>
  <c r="K131" i="5"/>
  <c r="N131" i="5" s="1"/>
  <c r="K135" i="2" s="1"/>
  <c r="K78" i="5"/>
  <c r="N78" i="5" s="1"/>
  <c r="K82" i="2" s="1"/>
  <c r="K168" i="5"/>
  <c r="N168" i="5" s="1"/>
  <c r="K172" i="2" s="1"/>
  <c r="K166" i="5"/>
  <c r="N166" i="5" s="1"/>
  <c r="K170" i="2" s="1"/>
  <c r="K34" i="5"/>
  <c r="N34" i="5" s="1"/>
  <c r="K38" i="2" s="1"/>
  <c r="K43" i="5"/>
  <c r="N43" i="5" s="1"/>
  <c r="K47" i="2" s="1"/>
  <c r="K96" i="5"/>
  <c r="N96" i="5" s="1"/>
  <c r="K100" i="2" s="1"/>
  <c r="L96" i="5"/>
  <c r="K172" i="5"/>
  <c r="N172" i="5" s="1"/>
  <c r="K176" i="2" s="1"/>
  <c r="K13" i="5"/>
  <c r="N13" i="5" s="1"/>
  <c r="K17" i="2" s="1"/>
  <c r="L107" i="5"/>
  <c r="L121" i="5"/>
  <c r="L50" i="5"/>
  <c r="K58" i="5"/>
  <c r="N58" i="5" s="1"/>
  <c r="K62" i="2" s="1"/>
  <c r="K72" i="5"/>
  <c r="N72" i="5" s="1"/>
  <c r="K76" i="2" s="1"/>
  <c r="L93" i="5"/>
  <c r="L19" i="5"/>
  <c r="K62" i="5"/>
  <c r="N62" i="5" s="1"/>
  <c r="K66" i="2" s="1"/>
  <c r="K120" i="5"/>
  <c r="N120" i="5" s="1"/>
  <c r="K124" i="2" s="1"/>
  <c r="L62" i="5"/>
  <c r="K20" i="5"/>
  <c r="N20" i="5" s="1"/>
  <c r="K24" i="2" s="1"/>
  <c r="K150" i="5"/>
  <c r="N150" i="5" s="1"/>
  <c r="K154" i="2" s="1"/>
  <c r="L90" i="5"/>
  <c r="K94" i="5"/>
  <c r="N94" i="5" s="1"/>
  <c r="K98" i="2" s="1"/>
  <c r="K51" i="5"/>
  <c r="N51" i="5" s="1"/>
  <c r="K55" i="2" s="1"/>
  <c r="L157" i="5"/>
  <c r="K88" i="5"/>
  <c r="N88" i="5" s="1"/>
  <c r="K92" i="2" s="1"/>
  <c r="K81" i="5"/>
  <c r="N81" i="5" s="1"/>
  <c r="K85" i="2" s="1"/>
  <c r="K176" i="5"/>
  <c r="N176" i="5" s="1"/>
  <c r="K180" i="2" s="1"/>
  <c r="K164" i="5"/>
  <c r="N164" i="5" s="1"/>
  <c r="K168" i="2" s="1"/>
  <c r="L97" i="5"/>
  <c r="K41" i="5"/>
  <c r="N41" i="5" s="1"/>
  <c r="K45" i="2" s="1"/>
  <c r="K149" i="5"/>
  <c r="N149" i="5" s="1"/>
  <c r="K153" i="2" s="1"/>
  <c r="L42" i="5"/>
  <c r="L120" i="5"/>
  <c r="K148" i="5"/>
  <c r="N148" i="5" s="1"/>
  <c r="K152" i="2" s="1"/>
  <c r="K119" i="5"/>
  <c r="N119" i="5" s="1"/>
  <c r="K123" i="2" s="1"/>
  <c r="K56" i="5"/>
  <c r="N56" i="5" s="1"/>
  <c r="K60" i="2" s="1"/>
  <c r="K155" i="5"/>
  <c r="N155" i="5" s="1"/>
  <c r="K159" i="2" s="1"/>
  <c r="K48" i="5"/>
  <c r="N48" i="5" s="1"/>
  <c r="K52" i="2" s="1"/>
  <c r="K90" i="5"/>
  <c r="N90" i="5" s="1"/>
  <c r="K94" i="2" s="1"/>
  <c r="L142" i="5"/>
  <c r="K21" i="5"/>
  <c r="N21" i="5" s="1"/>
  <c r="K25" i="2" s="1"/>
  <c r="L59" i="5"/>
  <c r="L127" i="5"/>
  <c r="K137" i="5"/>
  <c r="N137" i="5" s="1"/>
  <c r="K141" i="2" s="1"/>
  <c r="L44" i="5"/>
  <c r="K101" i="5"/>
  <c r="N101" i="5" s="1"/>
  <c r="K105" i="2" s="1"/>
  <c r="K107" i="5"/>
  <c r="N107" i="5" s="1"/>
  <c r="K111" i="2" s="1"/>
  <c r="K99" i="5"/>
  <c r="N99" i="5" s="1"/>
  <c r="K103" i="2" s="1"/>
  <c r="K75" i="5"/>
  <c r="N75" i="5" s="1"/>
  <c r="K79" i="2" s="1"/>
  <c r="K67" i="5"/>
  <c r="N67" i="5" s="1"/>
  <c r="K71" i="2" s="1"/>
  <c r="L29" i="5"/>
  <c r="K151" i="5"/>
  <c r="N151" i="5" s="1"/>
  <c r="K155" i="2" s="1"/>
  <c r="K28" i="5"/>
  <c r="N28" i="5" s="1"/>
  <c r="K32" i="2" s="1"/>
  <c r="K70" i="5"/>
  <c r="N70" i="5" s="1"/>
  <c r="K74" i="2" s="1"/>
  <c r="K65" i="5"/>
  <c r="N65" i="5" s="1"/>
  <c r="K69" i="2" s="1"/>
  <c r="K89" i="5"/>
  <c r="N89" i="5" s="1"/>
  <c r="K93" i="2" s="1"/>
  <c r="K138" i="5"/>
  <c r="N138" i="5" s="1"/>
  <c r="K142" i="2" s="1"/>
  <c r="K156" i="5"/>
  <c r="N156" i="5" s="1"/>
  <c r="K160" i="2" s="1"/>
  <c r="K24" i="5"/>
  <c r="N24" i="5" s="1"/>
  <c r="K28" i="2" s="1"/>
  <c r="K93" i="5"/>
  <c r="N93" i="5" s="1"/>
  <c r="K97" i="2" s="1"/>
  <c r="K69" i="5"/>
  <c r="N69" i="5" s="1"/>
  <c r="K73" i="2" s="1"/>
  <c r="K73" i="5"/>
  <c r="N73" i="5" s="1"/>
  <c r="K77" i="2" s="1"/>
  <c r="K146" i="5"/>
  <c r="N146" i="5" s="1"/>
  <c r="K150" i="2" s="1"/>
  <c r="L17" i="5"/>
  <c r="K154" i="5"/>
  <c r="N154" i="5" s="1"/>
  <c r="K158" i="2" s="1"/>
  <c r="K53" i="5"/>
  <c r="N53" i="5" s="1"/>
  <c r="K57" i="2" s="1"/>
  <c r="K126" i="5"/>
  <c r="N126" i="5" s="1"/>
  <c r="K130" i="2" s="1"/>
  <c r="L139" i="5"/>
  <c r="L140" i="5"/>
  <c r="K76" i="5"/>
  <c r="N76" i="5" s="1"/>
  <c r="K80" i="2" s="1"/>
  <c r="L163" i="5"/>
  <c r="K106" i="5"/>
  <c r="N106" i="5" s="1"/>
  <c r="K110" i="2" s="1"/>
  <c r="K163" i="5"/>
  <c r="N163" i="5" s="1"/>
  <c r="K167" i="2" s="1"/>
  <c r="K82" i="5"/>
  <c r="N82" i="5" s="1"/>
  <c r="K86" i="2" s="1"/>
  <c r="K165" i="5"/>
  <c r="N165" i="5" s="1"/>
  <c r="K169" i="2" s="1"/>
  <c r="K25" i="5"/>
  <c r="N25" i="5" s="1"/>
  <c r="K29" i="2" s="1"/>
  <c r="K102" i="5"/>
  <c r="N102" i="5" s="1"/>
  <c r="K106" i="2" s="1"/>
  <c r="L171" i="5"/>
  <c r="K32" i="5"/>
  <c r="N32" i="5" s="1"/>
  <c r="K36" i="2" s="1"/>
  <c r="L164" i="5"/>
  <c r="K143" i="5"/>
  <c r="N143" i="5" s="1"/>
  <c r="K147" i="2" s="1"/>
  <c r="L82" i="5"/>
  <c r="L94" i="5"/>
  <c r="K142" i="5"/>
  <c r="N142" i="5" s="1"/>
  <c r="K146" i="2" s="1"/>
  <c r="K157" i="5"/>
  <c r="N157" i="5" s="1"/>
  <c r="K161" i="2" s="1"/>
  <c r="L151" i="5"/>
  <c r="L24" i="5"/>
  <c r="L72" i="5"/>
  <c r="K85" i="5"/>
  <c r="N85" i="5" s="1"/>
  <c r="K89" i="2" s="1"/>
  <c r="K144" i="5"/>
  <c r="N144" i="5" s="1"/>
  <c r="K148" i="2" s="1"/>
  <c r="L64" i="5"/>
  <c r="K173" i="5"/>
  <c r="N173" i="5" s="1"/>
  <c r="K177" i="2" s="1"/>
  <c r="L134" i="5"/>
  <c r="L160" i="5"/>
  <c r="K44" i="5"/>
  <c r="N44" i="5" s="1"/>
  <c r="K48" i="2" s="1"/>
  <c r="K35" i="5"/>
  <c r="N35" i="5" s="1"/>
  <c r="K39" i="2" s="1"/>
  <c r="K134" i="5"/>
  <c r="N134" i="5" s="1"/>
  <c r="K138" i="2" s="1"/>
  <c r="K139" i="19"/>
  <c r="M139" i="19" s="1"/>
  <c r="H143" i="2" s="1"/>
  <c r="K49" i="19"/>
  <c r="M49" i="19" s="1"/>
  <c r="H53" i="2" s="1"/>
  <c r="K94" i="19"/>
  <c r="M94" i="19" s="1"/>
  <c r="H98" i="2" s="1"/>
  <c r="K103" i="19"/>
  <c r="M103" i="19" s="1"/>
  <c r="H107" i="2" s="1"/>
  <c r="K120" i="19"/>
  <c r="M120" i="19" s="1"/>
  <c r="H124" i="2" s="1"/>
  <c r="K18" i="19"/>
  <c r="M18" i="19" s="1"/>
  <c r="H22" i="2" s="1"/>
  <c r="K65" i="19"/>
  <c r="M65" i="19" s="1"/>
  <c r="H69" i="2" s="1"/>
  <c r="K73" i="19"/>
  <c r="M73" i="19" s="1"/>
  <c r="H77" i="2" s="1"/>
  <c r="K110" i="19"/>
  <c r="M110" i="19" s="1"/>
  <c r="H114" i="2" s="1"/>
  <c r="K41" i="19"/>
  <c r="M41" i="19" s="1"/>
  <c r="H45" i="2" s="1"/>
  <c r="K98" i="19"/>
  <c r="M98" i="19" s="1"/>
  <c r="H102" i="2" s="1"/>
  <c r="K173" i="19"/>
  <c r="M173" i="19" s="1"/>
  <c r="H177" i="2" s="1"/>
  <c r="K123" i="19"/>
  <c r="M123" i="19" s="1"/>
  <c r="H127" i="2" s="1"/>
  <c r="K168" i="19"/>
  <c r="M168" i="19" s="1"/>
  <c r="H172" i="2" s="1"/>
  <c r="K47" i="19"/>
  <c r="M47" i="19" s="1"/>
  <c r="H51" i="2" s="1"/>
  <c r="K128" i="19"/>
  <c r="M128" i="19" s="1"/>
  <c r="H132" i="2" s="1"/>
  <c r="K69" i="19"/>
  <c r="M69" i="19" s="1"/>
  <c r="H73" i="2" s="1"/>
  <c r="K160" i="19"/>
  <c r="M160" i="19" s="1"/>
  <c r="H164" i="2" s="1"/>
  <c r="K146" i="19"/>
  <c r="M146" i="19" s="1"/>
  <c r="H150" i="2" s="1"/>
  <c r="K57" i="19"/>
  <c r="M57" i="19" s="1"/>
  <c r="H61" i="2" s="1"/>
  <c r="K114" i="19"/>
  <c r="M114" i="19" s="1"/>
  <c r="H118" i="2" s="1"/>
  <c r="K4" i="19"/>
  <c r="M4" i="19" s="1"/>
  <c r="H8" i="2" s="1"/>
  <c r="K127" i="19"/>
  <c r="M127" i="19" s="1"/>
  <c r="H131" i="2" s="1"/>
  <c r="K50" i="19"/>
  <c r="M50" i="19" s="1"/>
  <c r="H54" i="2" s="1"/>
  <c r="K170" i="19"/>
  <c r="M170" i="19" s="1"/>
  <c r="H174" i="2" s="1"/>
  <c r="K159" i="19"/>
  <c r="M159" i="19" s="1"/>
  <c r="H163" i="2" s="1"/>
  <c r="K19" i="19"/>
  <c r="M19" i="19" s="1"/>
  <c r="H23" i="2" s="1"/>
  <c r="K61" i="19"/>
  <c r="M61" i="19" s="1"/>
  <c r="H65" i="2" s="1"/>
  <c r="K147" i="19"/>
  <c r="M147" i="19" s="1"/>
  <c r="H151" i="2" s="1"/>
  <c r="K79" i="19"/>
  <c r="M79" i="19" s="1"/>
  <c r="H83" i="2" s="1"/>
  <c r="K68" i="19"/>
  <c r="M68" i="19" s="1"/>
  <c r="H72" i="2" s="1"/>
  <c r="K21" i="19"/>
  <c r="M21" i="19" s="1"/>
  <c r="H25" i="2" s="1"/>
  <c r="K143" i="19"/>
  <c r="M143" i="19" s="1"/>
  <c r="H147" i="2" s="1"/>
  <c r="K80" i="19"/>
  <c r="M80" i="19" s="1"/>
  <c r="H84" i="2" s="1"/>
  <c r="K37" i="19"/>
  <c r="M37" i="19" s="1"/>
  <c r="H41" i="2" s="1"/>
  <c r="K22" i="19"/>
  <c r="M22" i="19" s="1"/>
  <c r="H26" i="2" s="1"/>
  <c r="K43" i="19"/>
  <c r="M43" i="19" s="1"/>
  <c r="H47" i="2" s="1"/>
  <c r="K88" i="19"/>
  <c r="M88" i="19" s="1"/>
  <c r="H92" i="2" s="1"/>
  <c r="K15" i="19"/>
  <c r="M15" i="19" s="1"/>
  <c r="H19" i="2" s="1"/>
  <c r="K5" i="19"/>
  <c r="M5" i="19" s="1"/>
  <c r="H9" i="2" s="1"/>
  <c r="K46" i="19"/>
  <c r="M46" i="19" s="1"/>
  <c r="H50" i="2" s="1"/>
  <c r="K130" i="19"/>
  <c r="M130" i="19" s="1"/>
  <c r="H134" i="2" s="1"/>
  <c r="K101" i="19"/>
  <c r="M101" i="19" s="1"/>
  <c r="H105" i="2" s="1"/>
  <c r="K117" i="19"/>
  <c r="M117" i="19" s="1"/>
  <c r="H121" i="2" s="1"/>
  <c r="K60" i="19"/>
  <c r="M60" i="19" s="1"/>
  <c r="H64" i="2" s="1"/>
  <c r="K33" i="19"/>
  <c r="M33" i="19" s="1"/>
  <c r="H37" i="2" s="1"/>
  <c r="K90" i="19"/>
  <c r="M90" i="19" s="1"/>
  <c r="H94" i="2" s="1"/>
  <c r="K66" i="19"/>
  <c r="M66" i="19" s="1"/>
  <c r="H70" i="2" s="1"/>
  <c r="K145" i="19"/>
  <c r="M145" i="19" s="1"/>
  <c r="H149" i="2" s="1"/>
  <c r="K167" i="19"/>
  <c r="M167" i="19" s="1"/>
  <c r="H171" i="2" s="1"/>
  <c r="K77" i="19"/>
  <c r="M77" i="19" s="1"/>
  <c r="H81" i="2" s="1"/>
  <c r="K131" i="19"/>
  <c r="M131" i="19" s="1"/>
  <c r="H135" i="2" s="1"/>
  <c r="K82" i="19"/>
  <c r="M82" i="19" s="1"/>
  <c r="H86" i="2" s="1"/>
  <c r="K89" i="19"/>
  <c r="M89" i="19" s="1"/>
  <c r="H93" i="2" s="1"/>
  <c r="K138" i="19"/>
  <c r="M138" i="19" s="1"/>
  <c r="H142" i="2" s="1"/>
  <c r="K132" i="19"/>
  <c r="M132" i="19" s="1"/>
  <c r="H136" i="2" s="1"/>
  <c r="K107" i="19"/>
  <c r="M107" i="19" s="1"/>
  <c r="H111" i="2" s="1"/>
  <c r="K142" i="19"/>
  <c r="M142" i="19" s="1"/>
  <c r="H146" i="2" s="1"/>
  <c r="K64" i="19"/>
  <c r="M64" i="19" s="1"/>
  <c r="H68" i="2" s="1"/>
  <c r="K27" i="19"/>
  <c r="M27" i="19" s="1"/>
  <c r="H31" i="2" s="1"/>
  <c r="K75" i="19"/>
  <c r="M75" i="19" s="1"/>
  <c r="H79" i="2" s="1"/>
  <c r="K126" i="19"/>
  <c r="M126" i="19" s="1"/>
  <c r="H130" i="2" s="1"/>
  <c r="K70" i="19"/>
  <c r="M70" i="19" s="1"/>
  <c r="H74" i="2" s="1"/>
  <c r="K152" i="19"/>
  <c r="M152" i="19" s="1"/>
  <c r="H156" i="2" s="1"/>
  <c r="K84" i="19"/>
  <c r="M84" i="19" s="1"/>
  <c r="H88" i="2" s="1"/>
  <c r="K141" i="19"/>
  <c r="M141" i="19" s="1"/>
  <c r="H145" i="2" s="1"/>
  <c r="K129" i="19"/>
  <c r="M129" i="19" s="1"/>
  <c r="H133" i="2" s="1"/>
  <c r="K108" i="19"/>
  <c r="M108" i="19" s="1"/>
  <c r="H112" i="2" s="1"/>
  <c r="K153" i="19"/>
  <c r="M153" i="19" s="1"/>
  <c r="H157" i="2" s="1"/>
  <c r="K102" i="19"/>
  <c r="M102" i="19" s="1"/>
  <c r="H106" i="2" s="1"/>
  <c r="K81" i="19"/>
  <c r="M81" i="19" s="1"/>
  <c r="H85" i="2" s="1"/>
  <c r="K42" i="19"/>
  <c r="M42" i="19" s="1"/>
  <c r="H46" i="2" s="1"/>
  <c r="K34" i="19"/>
  <c r="M34" i="19" s="1"/>
  <c r="H38" i="2" s="1"/>
  <c r="K113" i="19"/>
  <c r="M113" i="19" s="1"/>
  <c r="H117" i="2" s="1"/>
  <c r="K14" i="19"/>
  <c r="M14" i="19" s="1"/>
  <c r="H18" i="2" s="1"/>
  <c r="K144" i="19"/>
  <c r="M144" i="19" s="1"/>
  <c r="H148" i="2" s="1"/>
  <c r="K174" i="19"/>
  <c r="M174" i="19" s="1"/>
  <c r="H178" i="2" s="1"/>
  <c r="K150" i="19"/>
  <c r="M150" i="19" s="1"/>
  <c r="H154" i="2" s="1"/>
  <c r="K148" i="19"/>
  <c r="M148" i="19" s="1"/>
  <c r="H152" i="2" s="1"/>
  <c r="K172" i="19"/>
  <c r="M172" i="19" s="1"/>
  <c r="H176" i="2" s="1"/>
  <c r="K136" i="19"/>
  <c r="M136" i="19" s="1"/>
  <c r="H140" i="2" s="1"/>
  <c r="K30" i="19"/>
  <c r="M30" i="19" s="1"/>
  <c r="H34" i="2" s="1"/>
  <c r="K72" i="19"/>
  <c r="M72" i="19" s="1"/>
  <c r="H76" i="2" s="1"/>
  <c r="K59" i="19"/>
  <c r="M59" i="19" s="1"/>
  <c r="H63" i="2" s="1"/>
  <c r="K166" i="19"/>
  <c r="M166" i="19" s="1"/>
  <c r="H170" i="2" s="1"/>
  <c r="K25" i="19"/>
  <c r="M25" i="19" s="1"/>
  <c r="H29" i="2" s="1"/>
  <c r="K175" i="19"/>
  <c r="M175" i="19" s="1"/>
  <c r="H179" i="2" s="1"/>
  <c r="K40" i="19"/>
  <c r="M40" i="19" s="1"/>
  <c r="H44" i="2" s="1"/>
  <c r="K137" i="19"/>
  <c r="M137" i="19" s="1"/>
  <c r="H141" i="2" s="1"/>
  <c r="K165" i="19"/>
  <c r="M165" i="19" s="1"/>
  <c r="H169" i="2" s="1"/>
  <c r="K83" i="19"/>
  <c r="M83" i="19" s="1"/>
  <c r="H87" i="2" s="1"/>
  <c r="K38" i="19"/>
  <c r="M38" i="19" s="1"/>
  <c r="H42" i="2" s="1"/>
  <c r="K17" i="19"/>
  <c r="M17" i="19" s="1"/>
  <c r="H21" i="2" s="1"/>
  <c r="K16" i="19"/>
  <c r="M16" i="19" s="1"/>
  <c r="H20" i="2" s="1"/>
  <c r="K156" i="19"/>
  <c r="M156" i="19" s="1"/>
  <c r="H160" i="2" s="1"/>
  <c r="K122" i="19"/>
  <c r="M122" i="19" s="1"/>
  <c r="H126" i="2" s="1"/>
  <c r="K78" i="19"/>
  <c r="M78" i="19" s="1"/>
  <c r="H82" i="2" s="1"/>
  <c r="K155" i="19"/>
  <c r="M155" i="19" s="1"/>
  <c r="H159" i="2" s="1"/>
  <c r="K58" i="19"/>
  <c r="M58" i="19" s="1"/>
  <c r="H62" i="2" s="1"/>
  <c r="K115" i="19"/>
  <c r="M115" i="19" s="1"/>
  <c r="H119" i="2" s="1"/>
  <c r="K86" i="19"/>
  <c r="M86" i="19" s="1"/>
  <c r="H90" i="2" s="1"/>
  <c r="K161" i="19"/>
  <c r="M161" i="19" s="1"/>
  <c r="H165" i="2" s="1"/>
  <c r="K154" i="19"/>
  <c r="M154" i="19" s="1"/>
  <c r="H158" i="2" s="1"/>
  <c r="K11" i="19"/>
  <c r="M11" i="19" s="1"/>
  <c r="H15" i="2" s="1"/>
  <c r="K56" i="19"/>
  <c r="M56" i="19" s="1"/>
  <c r="H60" i="2" s="1"/>
  <c r="K109" i="19"/>
  <c r="M109" i="19" s="1"/>
  <c r="H113" i="2" s="1"/>
  <c r="K95" i="19"/>
  <c r="M95" i="19" s="1"/>
  <c r="H99" i="2" s="1"/>
  <c r="K44" i="19"/>
  <c r="M44" i="19" s="1"/>
  <c r="H48" i="2" s="1"/>
  <c r="K9" i="19"/>
  <c r="M9" i="19" s="1"/>
  <c r="H13" i="2" s="1"/>
  <c r="K39" i="19"/>
  <c r="M39" i="19" s="1"/>
  <c r="H43" i="2" s="1"/>
  <c r="K140" i="19"/>
  <c r="M140" i="19" s="1"/>
  <c r="H144" i="2" s="1"/>
  <c r="K52" i="19"/>
  <c r="M52" i="19" s="1"/>
  <c r="H56" i="2" s="1"/>
  <c r="K151" i="19"/>
  <c r="M151" i="19" s="1"/>
  <c r="H155" i="2" s="1"/>
  <c r="K119" i="19"/>
  <c r="M119" i="19" s="1"/>
  <c r="H123" i="2" s="1"/>
  <c r="K53" i="19"/>
  <c r="M53" i="19" s="1"/>
  <c r="H57" i="2" s="1"/>
  <c r="K93" i="19"/>
  <c r="M93" i="19" s="1"/>
  <c r="H97" i="2" s="1"/>
  <c r="K104" i="19"/>
  <c r="M104" i="19" s="1"/>
  <c r="H108" i="2" s="1"/>
  <c r="K26" i="19"/>
  <c r="M26" i="19" s="1"/>
  <c r="H30" i="2" s="1"/>
  <c r="K112" i="19"/>
  <c r="M112" i="19" s="1"/>
  <c r="H116" i="2" s="1"/>
  <c r="K111" i="19"/>
  <c r="M111" i="19" s="1"/>
  <c r="H115" i="2" s="1"/>
  <c r="K91" i="19"/>
  <c r="M91" i="19" s="1"/>
  <c r="H95" i="2" s="1"/>
  <c r="K31" i="19"/>
  <c r="M31" i="19" s="1"/>
  <c r="H35" i="2" s="1"/>
  <c r="K63" i="19"/>
  <c r="M63" i="19" s="1"/>
  <c r="H67" i="2" s="1"/>
  <c r="K85" i="19"/>
  <c r="M85" i="19" s="1"/>
  <c r="H89" i="2" s="1"/>
  <c r="K163" i="19"/>
  <c r="M163" i="19" s="1"/>
  <c r="H167" i="2" s="1"/>
  <c r="K6" i="19"/>
  <c r="M6" i="19" s="1"/>
  <c r="H10" i="2" s="1"/>
  <c r="K121" i="19"/>
  <c r="M121" i="19" s="1"/>
  <c r="H125" i="2" s="1"/>
  <c r="K124" i="19"/>
  <c r="M124" i="19" s="1"/>
  <c r="H128" i="2" s="1"/>
  <c r="K28" i="19"/>
  <c r="M28" i="19" s="1"/>
  <c r="H32" i="2" s="1"/>
  <c r="K54" i="19"/>
  <c r="M54" i="19" s="1"/>
  <c r="H58" i="2" s="1"/>
  <c r="K171" i="19"/>
  <c r="M171" i="19" s="1"/>
  <c r="H175" i="2" s="1"/>
  <c r="K135" i="19"/>
  <c r="M135" i="19" s="1"/>
  <c r="H139" i="2" s="1"/>
  <c r="K100" i="19"/>
  <c r="M100" i="19" s="1"/>
  <c r="H104" i="2" s="1"/>
  <c r="K55" i="19"/>
  <c r="M55" i="19" s="1"/>
  <c r="H59" i="2" s="1"/>
  <c r="K74" i="19"/>
  <c r="M74" i="19" s="1"/>
  <c r="H78" i="2" s="1"/>
  <c r="K149" i="19"/>
  <c r="M149" i="19" s="1"/>
  <c r="H153" i="2" s="1"/>
  <c r="K162" i="19"/>
  <c r="M162" i="19" s="1"/>
  <c r="H166" i="2" s="1"/>
  <c r="K10" i="19"/>
  <c r="M10" i="19" s="1"/>
  <c r="H14" i="2" s="1"/>
  <c r="K13" i="19"/>
  <c r="M13" i="19" s="1"/>
  <c r="H17" i="2" s="1"/>
  <c r="K62" i="19"/>
  <c r="M62" i="19" s="1"/>
  <c r="H66" i="2" s="1"/>
  <c r="K92" i="19"/>
  <c r="M92" i="19" s="1"/>
  <c r="H96" i="2" s="1"/>
  <c r="K169" i="19"/>
  <c r="M169" i="19" s="1"/>
  <c r="H173" i="2" s="1"/>
  <c r="K67" i="19"/>
  <c r="M67" i="19" s="1"/>
  <c r="H71" i="2" s="1"/>
  <c r="K24" i="19"/>
  <c r="M24" i="19" s="1"/>
  <c r="H28" i="2" s="1"/>
  <c r="K158" i="19"/>
  <c r="M158" i="19" s="1"/>
  <c r="H162" i="2" s="1"/>
  <c r="K87" i="19"/>
  <c r="M87" i="19" s="1"/>
  <c r="H91" i="2" s="1"/>
  <c r="K8" i="19"/>
  <c r="M8" i="19" s="1"/>
  <c r="H12" i="2" s="1"/>
  <c r="K105" i="19"/>
  <c r="M105" i="19" s="1"/>
  <c r="H109" i="2" s="1"/>
  <c r="K176" i="19"/>
  <c r="M176" i="19" s="1"/>
  <c r="H180" i="2" s="1"/>
  <c r="K97" i="19"/>
  <c r="M97" i="19" s="1"/>
  <c r="H101" i="2" s="1"/>
  <c r="K164" i="19"/>
  <c r="M164" i="19" s="1"/>
  <c r="H168" i="2" s="1"/>
  <c r="K99" i="19"/>
  <c r="M99" i="19" s="1"/>
  <c r="H103" i="2" s="1"/>
  <c r="K20" i="19"/>
  <c r="M20" i="19" s="1"/>
  <c r="H24" i="2" s="1"/>
  <c r="K116" i="19"/>
  <c r="M116" i="19" s="1"/>
  <c r="H120" i="2" s="1"/>
  <c r="K7" i="19"/>
  <c r="M7" i="19" s="1"/>
  <c r="H11" i="2" s="1"/>
  <c r="K96" i="19"/>
  <c r="M96" i="19" s="1"/>
  <c r="H100" i="2" s="1"/>
  <c r="K48" i="19"/>
  <c r="M48" i="19" s="1"/>
  <c r="H52" i="2" s="1"/>
  <c r="K29" i="19"/>
  <c r="M29" i="19" s="1"/>
  <c r="H33" i="2" s="1"/>
  <c r="K12" i="19"/>
  <c r="M12" i="19" s="1"/>
  <c r="H16" i="2" s="1"/>
  <c r="K134" i="19"/>
  <c r="M134" i="19" s="1"/>
  <c r="H138" i="2" s="1"/>
  <c r="K133" i="19"/>
  <c r="M133" i="19" s="1"/>
  <c r="H137" i="2" s="1"/>
  <c r="K76" i="19"/>
  <c r="M76" i="19" s="1"/>
  <c r="H80" i="2" s="1"/>
  <c r="K118" i="19"/>
  <c r="M118" i="19" s="1"/>
  <c r="H122" i="2" s="1"/>
  <c r="K36" i="19"/>
  <c r="M36" i="19" s="1"/>
  <c r="H40" i="2" s="1"/>
  <c r="K45" i="19"/>
  <c r="M45" i="19" s="1"/>
  <c r="H49" i="2" s="1"/>
  <c r="K35" i="19"/>
  <c r="M35" i="19" s="1"/>
  <c r="H39" i="2" s="1"/>
  <c r="K71" i="19"/>
  <c r="M71" i="19" s="1"/>
  <c r="H75" i="2" s="1"/>
  <c r="K106" i="19"/>
  <c r="M106" i="19" s="1"/>
  <c r="H110" i="2" s="1"/>
  <c r="K51" i="19"/>
  <c r="M51" i="19" s="1"/>
  <c r="H55" i="2" s="1"/>
  <c r="K23" i="19"/>
  <c r="M23" i="19" s="1"/>
  <c r="H27" i="2" s="1"/>
  <c r="K125" i="19"/>
  <c r="M125" i="19" s="1"/>
  <c r="H129" i="2" s="1"/>
  <c r="J155" i="4"/>
  <c r="M155" i="4" s="1"/>
  <c r="F159" i="2" s="1"/>
  <c r="J75" i="4"/>
  <c r="M75" i="4" s="1"/>
  <c r="F79" i="2" s="1"/>
  <c r="J79" i="4"/>
  <c r="M79" i="4" s="1"/>
  <c r="F83" i="2" s="1"/>
  <c r="J173" i="4"/>
  <c r="M173" i="4" s="1"/>
  <c r="F177" i="2" s="1"/>
  <c r="J175" i="4"/>
  <c r="M175" i="4" s="1"/>
  <c r="F179" i="2" s="1"/>
  <c r="J77" i="4"/>
  <c r="M77" i="4" s="1"/>
  <c r="F81" i="2" s="1"/>
  <c r="K102" i="4"/>
  <c r="J166" i="4"/>
  <c r="M166" i="4" s="1"/>
  <c r="F170" i="2" s="1"/>
  <c r="J78" i="4"/>
  <c r="M78" i="4" s="1"/>
  <c r="F82" i="2" s="1"/>
  <c r="J4" i="4"/>
  <c r="M4" i="4" s="1"/>
  <c r="F8" i="2" s="1"/>
  <c r="J29" i="4"/>
  <c r="M29" i="4" s="1"/>
  <c r="F33" i="2" s="1"/>
  <c r="J39" i="4"/>
  <c r="M39" i="4" s="1"/>
  <c r="F43" i="2" s="1"/>
  <c r="J154" i="4"/>
  <c r="M154" i="4" s="1"/>
  <c r="F158" i="2" s="1"/>
  <c r="J101" i="4"/>
  <c r="M101" i="4" s="1"/>
  <c r="F105" i="2" s="1"/>
  <c r="J26" i="4"/>
  <c r="M26" i="4" s="1"/>
  <c r="F30" i="2" s="1"/>
  <c r="J102" i="4"/>
  <c r="M102" i="4" s="1"/>
  <c r="F106" i="2" s="1"/>
  <c r="J150" i="4"/>
  <c r="M150" i="4" s="1"/>
  <c r="F154" i="2" s="1"/>
  <c r="J143" i="4"/>
  <c r="M143" i="4" s="1"/>
  <c r="F147" i="2" s="1"/>
  <c r="J177" i="4"/>
  <c r="M177" i="4" s="1"/>
  <c r="F181" i="2" s="1"/>
  <c r="J24" i="4"/>
  <c r="M24" i="4" s="1"/>
  <c r="F28" i="2" s="1"/>
  <c r="J30" i="4"/>
  <c r="M30" i="4" s="1"/>
  <c r="F34" i="2" s="1"/>
  <c r="K130" i="4"/>
  <c r="J111" i="4"/>
  <c r="M111" i="4" s="1"/>
  <c r="F115" i="2" s="1"/>
  <c r="J9" i="4"/>
  <c r="M9" i="4" s="1"/>
  <c r="F13" i="2" s="1"/>
  <c r="J67" i="4"/>
  <c r="M67" i="4" s="1"/>
  <c r="F71" i="2" s="1"/>
  <c r="J135" i="4"/>
  <c r="M135" i="4" s="1"/>
  <c r="F139" i="2" s="1"/>
  <c r="J19" i="4"/>
  <c r="M19" i="4" s="1"/>
  <c r="F23" i="2" s="1"/>
  <c r="J161" i="4"/>
  <c r="M161" i="4" s="1"/>
  <c r="F165" i="2" s="1"/>
  <c r="J129" i="4"/>
  <c r="M129" i="4" s="1"/>
  <c r="F133" i="2" s="1"/>
  <c r="J98" i="4"/>
  <c r="M98" i="4" s="1"/>
  <c r="F102" i="2" s="1"/>
  <c r="J68" i="4"/>
  <c r="M68" i="4" s="1"/>
  <c r="F72" i="2" s="1"/>
  <c r="J81" i="4"/>
  <c r="M81" i="4" s="1"/>
  <c r="F85" i="2" s="1"/>
  <c r="J172" i="4"/>
  <c r="M172" i="4" s="1"/>
  <c r="F176" i="2" s="1"/>
  <c r="J49" i="4"/>
  <c r="M49" i="4" s="1"/>
  <c r="J48" i="4"/>
  <c r="M48" i="4" s="1"/>
  <c r="F52" i="2" s="1"/>
  <c r="J14" i="4"/>
  <c r="M14" i="4" s="1"/>
  <c r="F18" i="2" s="1"/>
  <c r="J25" i="4"/>
  <c r="M25" i="4" s="1"/>
  <c r="F29" i="2" s="1"/>
  <c r="J142" i="4"/>
  <c r="M142" i="4" s="1"/>
  <c r="F146" i="2" s="1"/>
  <c r="J158" i="4"/>
  <c r="M158" i="4" s="1"/>
  <c r="F162" i="2" s="1"/>
  <c r="J12" i="4"/>
  <c r="M12" i="4" s="1"/>
  <c r="F16" i="2" s="1"/>
  <c r="J140" i="4"/>
  <c r="M140" i="4" s="1"/>
  <c r="F144" i="2" s="1"/>
  <c r="J116" i="4"/>
  <c r="M116" i="4" s="1"/>
  <c r="F120" i="2" s="1"/>
  <c r="J53" i="4"/>
  <c r="M53" i="4" s="1"/>
  <c r="F56" i="2" s="1"/>
  <c r="J113" i="4"/>
  <c r="M113" i="4" s="1"/>
  <c r="F117" i="2" s="1"/>
  <c r="J171" i="4"/>
  <c r="M171" i="4" s="1"/>
  <c r="F175" i="2" s="1"/>
  <c r="J22" i="4"/>
  <c r="M22" i="4" s="1"/>
  <c r="F26" i="2" s="1"/>
  <c r="J147" i="4"/>
  <c r="M147" i="4" s="1"/>
  <c r="F151" i="2" s="1"/>
  <c r="J43" i="4"/>
  <c r="M43" i="4" s="1"/>
  <c r="F47" i="2" s="1"/>
  <c r="J97" i="4"/>
  <c r="M97" i="4" s="1"/>
  <c r="F101" i="2" s="1"/>
  <c r="J153" i="4"/>
  <c r="M153" i="4" s="1"/>
  <c r="F157" i="2" s="1"/>
  <c r="K183" i="4"/>
  <c r="K35" i="4" s="1"/>
  <c r="J7" i="4"/>
  <c r="M7" i="4" s="1"/>
  <c r="F11" i="2" s="1"/>
  <c r="J10" i="4"/>
  <c r="M10" i="4" s="1"/>
  <c r="F14" i="2" s="1"/>
  <c r="J60" i="4"/>
  <c r="M60" i="4" s="1"/>
  <c r="F64" i="2" s="1"/>
  <c r="J151" i="4"/>
  <c r="M151" i="4" s="1"/>
  <c r="F155" i="2" s="1"/>
  <c r="J120" i="4"/>
  <c r="M120" i="4" s="1"/>
  <c r="F124" i="2" s="1"/>
  <c r="J35" i="4"/>
  <c r="M35" i="4" s="1"/>
  <c r="F39" i="2" s="1"/>
  <c r="J61" i="4"/>
  <c r="M61" i="4" s="1"/>
  <c r="F65" i="2" s="1"/>
  <c r="J51" i="4"/>
  <c r="M51" i="4" s="1"/>
  <c r="F54" i="2" s="1"/>
  <c r="K144" i="4"/>
  <c r="J92" i="4"/>
  <c r="M92" i="4" s="1"/>
  <c r="F96" i="2" s="1"/>
  <c r="J37" i="4"/>
  <c r="M37" i="4" s="1"/>
  <c r="F41" i="2" s="1"/>
  <c r="J169" i="4"/>
  <c r="M169" i="4" s="1"/>
  <c r="F173" i="2" s="1"/>
  <c r="J157" i="4"/>
  <c r="M157" i="4" s="1"/>
  <c r="F161" i="2" s="1"/>
  <c r="J152" i="4"/>
  <c r="M152" i="4" s="1"/>
  <c r="F156" i="2" s="1"/>
  <c r="J164" i="4"/>
  <c r="M164" i="4" s="1"/>
  <c r="F168" i="2" s="1"/>
  <c r="J6" i="4"/>
  <c r="M6" i="4" s="1"/>
  <c r="F10" i="2" s="1"/>
  <c r="J174" i="4"/>
  <c r="M174" i="4" s="1"/>
  <c r="F178" i="2" s="1"/>
  <c r="J141" i="4"/>
  <c r="M141" i="4" s="1"/>
  <c r="F145" i="2" s="1"/>
  <c r="J8" i="4"/>
  <c r="M8" i="4" s="1"/>
  <c r="F12" i="2" s="1"/>
  <c r="J130" i="4"/>
  <c r="M130" i="4" s="1"/>
  <c r="F134" i="2" s="1"/>
  <c r="J115" i="4"/>
  <c r="M115" i="4" s="1"/>
  <c r="F119" i="2" s="1"/>
  <c r="J46" i="4"/>
  <c r="M46" i="4" s="1"/>
  <c r="F50" i="2" s="1"/>
  <c r="J121" i="4"/>
  <c r="M121" i="4" s="1"/>
  <c r="F125" i="2" s="1"/>
  <c r="J107" i="4"/>
  <c r="M107" i="4" s="1"/>
  <c r="F111" i="2" s="1"/>
  <c r="J42" i="4"/>
  <c r="M42" i="4" s="1"/>
  <c r="F46" i="2" s="1"/>
  <c r="J20" i="4"/>
  <c r="M20" i="4" s="1"/>
  <c r="F24" i="2" s="1"/>
  <c r="J125" i="4"/>
  <c r="M125" i="4" s="1"/>
  <c r="F129" i="2" s="1"/>
  <c r="J38" i="4"/>
  <c r="M38" i="4" s="1"/>
  <c r="F42" i="2" s="1"/>
  <c r="J32" i="4"/>
  <c r="M32" i="4" s="1"/>
  <c r="F36" i="2" s="1"/>
  <c r="J136" i="4"/>
  <c r="M136" i="4" s="1"/>
  <c r="F140" i="2" s="1"/>
  <c r="J168" i="4"/>
  <c r="M168" i="4" s="1"/>
  <c r="F172" i="2" s="1"/>
  <c r="J134" i="4"/>
  <c r="M134" i="4" s="1"/>
  <c r="F138" i="2" s="1"/>
  <c r="J100" i="4"/>
  <c r="M100" i="4" s="1"/>
  <c r="F104" i="2" s="1"/>
  <c r="J96" i="4"/>
  <c r="M96" i="4" s="1"/>
  <c r="F100" i="2" s="1"/>
  <c r="J33" i="4"/>
  <c r="M33" i="4" s="1"/>
  <c r="F37" i="2" s="1"/>
  <c r="J18" i="4"/>
  <c r="M18" i="4" s="1"/>
  <c r="F22" i="2" s="1"/>
  <c r="J112" i="4"/>
  <c r="M112" i="4" s="1"/>
  <c r="F116" i="2" s="1"/>
  <c r="J133" i="4"/>
  <c r="M133" i="4" s="1"/>
  <c r="F137" i="2" s="1"/>
  <c r="J62" i="4"/>
  <c r="M62" i="4" s="1"/>
  <c r="F66" i="2" s="1"/>
  <c r="J167" i="4"/>
  <c r="M167" i="4" s="1"/>
  <c r="F171" i="2" s="1"/>
  <c r="J41" i="4"/>
  <c r="M41" i="4" s="1"/>
  <c r="F45" i="2" s="1"/>
  <c r="J17" i="4"/>
  <c r="M17" i="4" s="1"/>
  <c r="F21" i="2" s="1"/>
  <c r="J146" i="4"/>
  <c r="M146" i="4" s="1"/>
  <c r="F150" i="2" s="1"/>
  <c r="J85" i="4"/>
  <c r="M85" i="4" s="1"/>
  <c r="F89" i="2" s="1"/>
  <c r="J127" i="4"/>
  <c r="M127" i="4" s="1"/>
  <c r="F131" i="2" s="1"/>
  <c r="J159" i="4"/>
  <c r="M159" i="4" s="1"/>
  <c r="F163" i="2" s="1"/>
  <c r="J149" i="4"/>
  <c r="M149" i="4" s="1"/>
  <c r="F153" i="2" s="1"/>
  <c r="J124" i="4"/>
  <c r="M124" i="4" s="1"/>
  <c r="F128" i="2" s="1"/>
  <c r="J54" i="4"/>
  <c r="M54" i="4" s="1"/>
  <c r="J106" i="4"/>
  <c r="M106" i="4" s="1"/>
  <c r="F110" i="2" s="1"/>
  <c r="J163" i="4"/>
  <c r="M163" i="4" s="1"/>
  <c r="F167" i="2" s="1"/>
  <c r="J76" i="4"/>
  <c r="M76" i="4" s="1"/>
  <c r="F80" i="2" s="1"/>
  <c r="J34" i="4"/>
  <c r="M34" i="4" s="1"/>
  <c r="F38" i="2" s="1"/>
  <c r="J104" i="4"/>
  <c r="M104" i="4" s="1"/>
  <c r="F108" i="2" s="1"/>
  <c r="J63" i="4"/>
  <c r="M63" i="4" s="1"/>
  <c r="F67" i="2" s="1"/>
  <c r="J13" i="4"/>
  <c r="M13" i="4" s="1"/>
  <c r="F17" i="2" s="1"/>
  <c r="J11" i="4"/>
  <c r="M11" i="4" s="1"/>
  <c r="F15" i="2" s="1"/>
  <c r="J31" i="4"/>
  <c r="M31" i="4" s="1"/>
  <c r="F35" i="2" s="1"/>
  <c r="J162" i="4"/>
  <c r="M162" i="4" s="1"/>
  <c r="F166" i="2" s="1"/>
  <c r="J47" i="4"/>
  <c r="M47" i="4" s="1"/>
  <c r="F51" i="2" s="1"/>
  <c r="J114" i="4"/>
  <c r="M114" i="4" s="1"/>
  <c r="F118" i="2" s="1"/>
  <c r="J103" i="4"/>
  <c r="M103" i="4" s="1"/>
  <c r="F107" i="2" s="1"/>
  <c r="J59" i="4"/>
  <c r="M59" i="4" s="1"/>
  <c r="F63" i="2" s="1"/>
  <c r="J55" i="4"/>
  <c r="M55" i="4" s="1"/>
  <c r="F59" i="2" s="1"/>
  <c r="J123" i="4"/>
  <c r="M123" i="4" s="1"/>
  <c r="F127" i="2" s="1"/>
  <c r="J28" i="4"/>
  <c r="M28" i="4" s="1"/>
  <c r="F32" i="2" s="1"/>
  <c r="J16" i="4"/>
  <c r="M16" i="4" s="1"/>
  <c r="F20" i="2" s="1"/>
  <c r="J86" i="4"/>
  <c r="M86" i="4" s="1"/>
  <c r="F90" i="2" s="1"/>
  <c r="K128" i="4"/>
  <c r="J57" i="4"/>
  <c r="M57" i="4" s="1"/>
  <c r="F61" i="2" s="1"/>
  <c r="J64" i="4"/>
  <c r="M64" i="4" s="1"/>
  <c r="F68" i="2" s="1"/>
  <c r="J45" i="4"/>
  <c r="M45" i="4" s="1"/>
  <c r="F49" i="2" s="1"/>
  <c r="J71" i="4"/>
  <c r="M71" i="4" s="1"/>
  <c r="F75" i="2" s="1"/>
  <c r="J74" i="4"/>
  <c r="M74" i="4" s="1"/>
  <c r="F78" i="2" s="1"/>
  <c r="J108" i="4"/>
  <c r="M108" i="4" s="1"/>
  <c r="F112" i="2" s="1"/>
  <c r="J83" i="4"/>
  <c r="M83" i="4" s="1"/>
  <c r="F87" i="2" s="1"/>
  <c r="K54" i="4"/>
  <c r="J5" i="4"/>
  <c r="M5" i="4" s="1"/>
  <c r="F9" i="2" s="1"/>
  <c r="K82" i="4"/>
  <c r="J165" i="4"/>
  <c r="M165" i="4" s="1"/>
  <c r="F169" i="2" s="1"/>
  <c r="J110" i="4"/>
  <c r="M110" i="4" s="1"/>
  <c r="F114" i="2" s="1"/>
  <c r="J87" i="4"/>
  <c r="M87" i="4" s="1"/>
  <c r="F91" i="2" s="1"/>
  <c r="J72" i="4"/>
  <c r="M72" i="4" s="1"/>
  <c r="F76" i="2" s="1"/>
  <c r="J119" i="4"/>
  <c r="M119" i="4" s="1"/>
  <c r="F123" i="2" s="1"/>
  <c r="J118" i="4"/>
  <c r="M118" i="4" s="1"/>
  <c r="F122" i="2" s="1"/>
  <c r="J36" i="4"/>
  <c r="M36" i="4" s="1"/>
  <c r="F40" i="2" s="1"/>
  <c r="J132" i="4"/>
  <c r="M132" i="4" s="1"/>
  <c r="F136" i="2" s="1"/>
  <c r="J160" i="4"/>
  <c r="M160" i="4" s="1"/>
  <c r="F164" i="2" s="1"/>
  <c r="J21" i="4"/>
  <c r="M21" i="4" s="1"/>
  <c r="F25" i="2" s="1"/>
  <c r="J138" i="4"/>
  <c r="M138" i="4" s="1"/>
  <c r="F142" i="2" s="1"/>
  <c r="J156" i="4"/>
  <c r="M156" i="4" s="1"/>
  <c r="F160" i="2" s="1"/>
  <c r="J50" i="4"/>
  <c r="M50" i="4" s="1"/>
  <c r="F53" i="2" s="1"/>
  <c r="J44" i="4"/>
  <c r="M44" i="4" s="1"/>
  <c r="F48" i="2" s="1"/>
  <c r="J117" i="4"/>
  <c r="M117" i="4" s="1"/>
  <c r="F121" i="2" s="1"/>
  <c r="J91" i="4"/>
  <c r="M91" i="4" s="1"/>
  <c r="J93" i="4"/>
  <c r="M93" i="4" s="1"/>
  <c r="F97" i="2" s="1"/>
  <c r="J139" i="4"/>
  <c r="M139" i="4" s="1"/>
  <c r="F143" i="2" s="1"/>
  <c r="J126" i="4"/>
  <c r="M126" i="4" s="1"/>
  <c r="F130" i="2" s="1"/>
  <c r="J27" i="4"/>
  <c r="M27" i="4" s="1"/>
  <c r="F31" i="2" s="1"/>
  <c r="J69" i="4"/>
  <c r="M69" i="4" s="1"/>
  <c r="F73" i="2" s="1"/>
  <c r="J80" i="4"/>
  <c r="M80" i="4" s="1"/>
  <c r="F84" i="2" s="1"/>
  <c r="J90" i="4"/>
  <c r="M90" i="4" s="1"/>
  <c r="J137" i="4"/>
  <c r="M137" i="4" s="1"/>
  <c r="F141" i="2" s="1"/>
  <c r="J15" i="4"/>
  <c r="M15" i="4" s="1"/>
  <c r="F19" i="2" s="1"/>
  <c r="J82" i="4"/>
  <c r="M82" i="4" s="1"/>
  <c r="F86" i="2" s="1"/>
  <c r="K131" i="4"/>
  <c r="J122" i="4"/>
  <c r="M122" i="4" s="1"/>
  <c r="F126" i="2" s="1"/>
  <c r="J23" i="4"/>
  <c r="M23" i="4" s="1"/>
  <c r="F27" i="2" s="1"/>
  <c r="J109" i="4"/>
  <c r="M109" i="4" s="1"/>
  <c r="F113" i="2" s="1"/>
  <c r="J65" i="4"/>
  <c r="M65" i="4" s="1"/>
  <c r="F69" i="2" s="1"/>
  <c r="J40" i="4"/>
  <c r="M40" i="4" s="1"/>
  <c r="F44" i="2" s="1"/>
  <c r="J73" i="4"/>
  <c r="M73" i="4" s="1"/>
  <c r="F77" i="2" s="1"/>
  <c r="J58" i="4"/>
  <c r="M58" i="4" s="1"/>
  <c r="F62" i="2" s="1"/>
  <c r="J56" i="4"/>
  <c r="M56" i="4" s="1"/>
  <c r="F60" i="2" s="1"/>
  <c r="J84" i="4"/>
  <c r="M84" i="4" s="1"/>
  <c r="F88" i="2" s="1"/>
  <c r="J95" i="4"/>
  <c r="M95" i="4" s="1"/>
  <c r="F99" i="2" s="1"/>
  <c r="J94" i="4"/>
  <c r="M94" i="4" s="1"/>
  <c r="F98" i="2" s="1"/>
  <c r="J144" i="4"/>
  <c r="M144" i="4" s="1"/>
  <c r="F148" i="2" s="1"/>
  <c r="J128" i="4"/>
  <c r="M128" i="4" s="1"/>
  <c r="F132" i="2" s="1"/>
  <c r="J105" i="4"/>
  <c r="M105" i="4" s="1"/>
  <c r="F109" i="2" s="1"/>
  <c r="J99" i="4"/>
  <c r="M99" i="4" s="1"/>
  <c r="F103" i="2" s="1"/>
  <c r="J88" i="4"/>
  <c r="M88" i="4" s="1"/>
  <c r="F92" i="2" s="1"/>
  <c r="J66" i="4"/>
  <c r="M66" i="4" s="1"/>
  <c r="F70" i="2" s="1"/>
  <c r="J170" i="4"/>
  <c r="M170" i="4" s="1"/>
  <c r="F174" i="2" s="1"/>
  <c r="J131" i="4"/>
  <c r="M131" i="4" s="1"/>
  <c r="F135" i="2" s="1"/>
  <c r="J70" i="4"/>
  <c r="M70" i="4" s="1"/>
  <c r="F74" i="2" s="1"/>
  <c r="J145" i="4"/>
  <c r="M145" i="4" s="1"/>
  <c r="F149" i="2" s="1"/>
  <c r="J148" i="4"/>
  <c r="M148" i="4" s="1"/>
  <c r="F152" i="2" s="1"/>
  <c r="J52" i="4"/>
  <c r="M52" i="4" s="1"/>
  <c r="F55" i="2" s="1"/>
  <c r="J31" i="3"/>
  <c r="J82" i="3"/>
  <c r="J24" i="3"/>
  <c r="I63" i="3"/>
  <c r="L63" i="3" s="1"/>
  <c r="D67" i="2" s="1"/>
  <c r="I77" i="3"/>
  <c r="L77" i="3" s="1"/>
  <c r="D81" i="2" s="1"/>
  <c r="J20" i="3"/>
  <c r="I157" i="3"/>
  <c r="L157" i="3" s="1"/>
  <c r="D161" i="2" s="1"/>
  <c r="J165" i="3"/>
  <c r="I55" i="3"/>
  <c r="L55" i="3" s="1"/>
  <c r="D59" i="2" s="1"/>
  <c r="I23" i="3"/>
  <c r="L23" i="3" s="1"/>
  <c r="D27" i="2" s="1"/>
  <c r="J170" i="3"/>
  <c r="I24" i="3"/>
  <c r="L24" i="3" s="1"/>
  <c r="D28" i="2" s="1"/>
  <c r="J168" i="3"/>
  <c r="J80" i="3"/>
  <c r="J77" i="3"/>
  <c r="J30" i="3"/>
  <c r="I80" i="3"/>
  <c r="L80" i="3" s="1"/>
  <c r="D84" i="2" s="1"/>
  <c r="I31" i="3"/>
  <c r="L31" i="3" s="1"/>
  <c r="D35" i="2" s="1"/>
  <c r="I82" i="3"/>
  <c r="L82" i="3" s="1"/>
  <c r="D86" i="2" s="1"/>
  <c r="J12" i="3"/>
  <c r="I123" i="3"/>
  <c r="L123" i="3" s="1"/>
  <c r="D127" i="2" s="1"/>
  <c r="I15" i="3"/>
  <c r="L15" i="3" s="1"/>
  <c r="D19" i="2" s="1"/>
  <c r="J117" i="3"/>
  <c r="I169" i="3"/>
  <c r="L169" i="3" s="1"/>
  <c r="D173" i="2" s="1"/>
  <c r="J119" i="3"/>
  <c r="I5" i="3"/>
  <c r="L5" i="3" s="1"/>
  <c r="D9" i="2" s="1"/>
  <c r="I113" i="3"/>
  <c r="L113" i="3" s="1"/>
  <c r="D117" i="2" s="1"/>
  <c r="I142" i="3"/>
  <c r="L142" i="3" s="1"/>
  <c r="D146" i="2" s="1"/>
  <c r="J108" i="3"/>
  <c r="J57" i="3"/>
  <c r="I117" i="3"/>
  <c r="L117" i="3" s="1"/>
  <c r="D121" i="2" s="1"/>
  <c r="I119" i="3"/>
  <c r="L119" i="3" s="1"/>
  <c r="D123" i="2" s="1"/>
  <c r="J83" i="3"/>
  <c r="I12" i="3"/>
  <c r="L12" i="3" s="1"/>
  <c r="D16" i="2" s="1"/>
  <c r="J133" i="3"/>
  <c r="I57" i="3"/>
  <c r="L57" i="3" s="1"/>
  <c r="D61" i="2" s="1"/>
  <c r="J7" i="3"/>
  <c r="I108" i="3"/>
  <c r="L108" i="3" s="1"/>
  <c r="D112" i="2" s="1"/>
  <c r="J162" i="3"/>
  <c r="J124" i="3"/>
  <c r="I83" i="3"/>
  <c r="L83" i="3" s="1"/>
  <c r="D87" i="2" s="1"/>
  <c r="I133" i="3"/>
  <c r="L133" i="3" s="1"/>
  <c r="D137" i="2" s="1"/>
  <c r="J63" i="3"/>
  <c r="I141" i="3"/>
  <c r="L141" i="3" s="1"/>
  <c r="D145" i="2" s="1"/>
  <c r="J99" i="3"/>
  <c r="J140" i="3"/>
  <c r="I140" i="3"/>
  <c r="L140" i="3" s="1"/>
  <c r="D144" i="2" s="1"/>
  <c r="I138" i="3"/>
  <c r="L138" i="3" s="1"/>
  <c r="D142" i="2" s="1"/>
  <c r="J131" i="3"/>
  <c r="J123" i="3"/>
  <c r="J120" i="3"/>
  <c r="I107" i="3"/>
  <c r="L107" i="3" s="1"/>
  <c r="D111" i="2" s="1"/>
  <c r="J84" i="3"/>
  <c r="I84" i="3"/>
  <c r="L84" i="3" s="1"/>
  <c r="D88" i="2" s="1"/>
  <c r="I70" i="3"/>
  <c r="L70" i="3" s="1"/>
  <c r="D74" i="2" s="1"/>
  <c r="J56" i="3"/>
  <c r="I56" i="3"/>
  <c r="L56" i="3" s="1"/>
  <c r="D60" i="2" s="1"/>
  <c r="I27" i="3"/>
  <c r="L27" i="3" s="1"/>
  <c r="D31" i="2" s="1"/>
  <c r="J72" i="3"/>
  <c r="I60" i="3"/>
  <c r="L60" i="3" s="1"/>
  <c r="D64" i="2" s="1"/>
  <c r="I100" i="3"/>
  <c r="L100" i="3" s="1"/>
  <c r="D104" i="2" s="1"/>
  <c r="J11" i="3"/>
  <c r="J113" i="3"/>
  <c r="J138" i="3"/>
  <c r="J155" i="3"/>
  <c r="J146" i="3"/>
  <c r="I95" i="3"/>
  <c r="L95" i="3" s="1"/>
  <c r="D99" i="2" s="1"/>
  <c r="J143" i="3"/>
  <c r="I43" i="3"/>
  <c r="L43" i="3" s="1"/>
  <c r="D47" i="2" s="1"/>
  <c r="I69" i="3"/>
  <c r="L69" i="3" s="1"/>
  <c r="D73" i="2" s="1"/>
  <c r="J148" i="3"/>
  <c r="J176" i="3"/>
  <c r="I139" i="3"/>
  <c r="L139" i="3" s="1"/>
  <c r="D143" i="2" s="1"/>
  <c r="J45" i="3"/>
  <c r="J40" i="3"/>
  <c r="J114" i="3"/>
  <c r="J46" i="3"/>
  <c r="J64" i="3"/>
  <c r="J145" i="3"/>
  <c r="J9" i="3"/>
  <c r="I90" i="3"/>
  <c r="L90" i="3" s="1"/>
  <c r="D94" i="2" s="1"/>
  <c r="I144" i="3"/>
  <c r="L144" i="3" s="1"/>
  <c r="D148" i="2" s="1"/>
  <c r="J27" i="3"/>
  <c r="J29" i="3"/>
  <c r="I40" i="3"/>
  <c r="L40" i="3" s="1"/>
  <c r="D44" i="2" s="1"/>
  <c r="J112" i="3"/>
  <c r="I148" i="3"/>
  <c r="L148" i="3" s="1"/>
  <c r="D152" i="2" s="1"/>
  <c r="I28" i="3"/>
  <c r="L28" i="3" s="1"/>
  <c r="D32" i="2" s="1"/>
  <c r="I71" i="3"/>
  <c r="L71" i="3" s="1"/>
  <c r="D75" i="2" s="1"/>
  <c r="I30" i="3"/>
  <c r="L30" i="3" s="1"/>
  <c r="D34" i="2" s="1"/>
  <c r="I44" i="3"/>
  <c r="L44" i="3" s="1"/>
  <c r="D48" i="2" s="1"/>
  <c r="I29" i="3"/>
  <c r="L29" i="3" s="1"/>
  <c r="D33" i="2" s="1"/>
  <c r="I112" i="3"/>
  <c r="L112" i="3" s="1"/>
  <c r="D116" i="2" s="1"/>
  <c r="J65" i="3"/>
  <c r="I65" i="3"/>
  <c r="L65" i="3" s="1"/>
  <c r="D69" i="2" s="1"/>
  <c r="I67" i="3"/>
  <c r="L67" i="3" s="1"/>
  <c r="D71" i="2" s="1"/>
  <c r="I131" i="3"/>
  <c r="L131" i="3" s="1"/>
  <c r="D135" i="2" s="1"/>
  <c r="I53" i="3"/>
  <c r="L53" i="3" s="1"/>
  <c r="D57" i="2" s="1"/>
  <c r="I165" i="3"/>
  <c r="L165" i="3" s="1"/>
  <c r="D169" i="2" s="1"/>
  <c r="I124" i="3"/>
  <c r="L124" i="3" s="1"/>
  <c r="D128" i="2" s="1"/>
  <c r="I163" i="3"/>
  <c r="L163" i="3" s="1"/>
  <c r="D167" i="2" s="1"/>
  <c r="J70" i="3"/>
  <c r="J13" i="3"/>
  <c r="I35" i="3"/>
  <c r="L35" i="3" s="1"/>
  <c r="D39" i="2" s="1"/>
  <c r="I132" i="3"/>
  <c r="L132" i="3" s="1"/>
  <c r="D136" i="2" s="1"/>
  <c r="J153" i="3"/>
  <c r="I168" i="3"/>
  <c r="L168" i="3" s="1"/>
  <c r="D172" i="2" s="1"/>
  <c r="J147" i="3"/>
  <c r="I51" i="3"/>
  <c r="L51" i="3" s="1"/>
  <c r="D55" i="2" s="1"/>
  <c r="J60" i="3"/>
  <c r="J139" i="3"/>
  <c r="J132" i="3"/>
  <c r="I25" i="3"/>
  <c r="L25" i="3" s="1"/>
  <c r="D29" i="2" s="1"/>
  <c r="I164" i="3"/>
  <c r="L164" i="3" s="1"/>
  <c r="D168" i="2" s="1"/>
  <c r="I81" i="3"/>
  <c r="L81" i="3" s="1"/>
  <c r="D85" i="2" s="1"/>
  <c r="I172" i="3"/>
  <c r="L172" i="3" s="1"/>
  <c r="D176" i="2" s="1"/>
  <c r="I136" i="3"/>
  <c r="L136" i="3" s="1"/>
  <c r="D140" i="2" s="1"/>
  <c r="J136" i="3"/>
  <c r="I42" i="3"/>
  <c r="L42" i="3" s="1"/>
  <c r="D46" i="2" s="1"/>
  <c r="J156" i="3"/>
  <c r="J130" i="3"/>
  <c r="I150" i="3"/>
  <c r="L150" i="3" s="1"/>
  <c r="D154" i="2" s="1"/>
  <c r="J75" i="3"/>
  <c r="I59" i="3"/>
  <c r="L59" i="3" s="1"/>
  <c r="D63" i="2" s="1"/>
  <c r="J126" i="3"/>
  <c r="I94" i="3"/>
  <c r="L94" i="3" s="1"/>
  <c r="D98" i="2" s="1"/>
  <c r="J44" i="3"/>
  <c r="J21" i="3"/>
  <c r="I76" i="3"/>
  <c r="L76" i="3" s="1"/>
  <c r="D80" i="2" s="1"/>
  <c r="I128" i="3"/>
  <c r="L128" i="3" s="1"/>
  <c r="D132" i="2" s="1"/>
  <c r="I147" i="3"/>
  <c r="L147" i="3" s="1"/>
  <c r="D151" i="2" s="1"/>
  <c r="J111" i="3"/>
  <c r="J127" i="3"/>
  <c r="I156" i="3"/>
  <c r="L156" i="3" s="1"/>
  <c r="D160" i="2" s="1"/>
  <c r="J26" i="3"/>
  <c r="I130" i="3"/>
  <c r="L130" i="3" s="1"/>
  <c r="D134" i="2" s="1"/>
  <c r="J166" i="3"/>
  <c r="I75" i="3"/>
  <c r="L75" i="3" s="1"/>
  <c r="D79" i="2" s="1"/>
  <c r="J33" i="3"/>
  <c r="J93" i="3"/>
  <c r="I126" i="3"/>
  <c r="L126" i="3" s="1"/>
  <c r="D130" i="2" s="1"/>
  <c r="J6" i="3"/>
  <c r="I21" i="3"/>
  <c r="L21" i="3" s="1"/>
  <c r="D25" i="2" s="1"/>
  <c r="I73" i="3"/>
  <c r="L73" i="3" s="1"/>
  <c r="D77" i="2" s="1"/>
  <c r="J154" i="3"/>
  <c r="J100" i="3"/>
  <c r="I162" i="3"/>
  <c r="L162" i="3" s="1"/>
  <c r="D166" i="2" s="1"/>
  <c r="I129" i="3"/>
  <c r="L129" i="3" s="1"/>
  <c r="D133" i="2" s="1"/>
  <c r="I114" i="3"/>
  <c r="L114" i="3" s="1"/>
  <c r="D118" i="2" s="1"/>
  <c r="I46" i="3"/>
  <c r="L46" i="3" s="1"/>
  <c r="D50" i="2" s="1"/>
  <c r="J61" i="3"/>
  <c r="I155" i="3"/>
  <c r="L155" i="3" s="1"/>
  <c r="D159" i="2" s="1"/>
  <c r="J101" i="3"/>
  <c r="I64" i="3"/>
  <c r="L64" i="3" s="1"/>
  <c r="D68" i="2" s="1"/>
  <c r="I158" i="3"/>
  <c r="L158" i="3" s="1"/>
  <c r="D162" i="2" s="1"/>
  <c r="I153" i="3"/>
  <c r="L153" i="3" s="1"/>
  <c r="D157" i="2" s="1"/>
  <c r="J173" i="3"/>
  <c r="I121" i="3"/>
  <c r="L121" i="3" s="1"/>
  <c r="D125" i="2" s="1"/>
  <c r="J37" i="3"/>
  <c r="I9" i="3"/>
  <c r="L9" i="3" s="1"/>
  <c r="D13" i="2" s="1"/>
  <c r="I4" i="3"/>
  <c r="L4" i="3" s="1"/>
  <c r="D8" i="2" s="1"/>
  <c r="J128" i="3"/>
  <c r="J10" i="3"/>
  <c r="I111" i="3"/>
  <c r="L111" i="3" s="1"/>
  <c r="D115" i="2" s="1"/>
  <c r="J118" i="3"/>
  <c r="I176" i="3"/>
  <c r="L176" i="3" s="1"/>
  <c r="D180" i="2" s="1"/>
  <c r="J160" i="3"/>
  <c r="I45" i="3"/>
  <c r="L45" i="3" s="1"/>
  <c r="D49" i="2" s="1"/>
  <c r="I166" i="3"/>
  <c r="L166" i="3" s="1"/>
  <c r="D170" i="2" s="1"/>
  <c r="I17" i="3"/>
  <c r="L17" i="3" s="1"/>
  <c r="D21" i="2" s="1"/>
  <c r="I33" i="3"/>
  <c r="L33" i="3" s="1"/>
  <c r="D37" i="2" s="1"/>
  <c r="J104" i="3"/>
  <c r="I85" i="3"/>
  <c r="L85" i="3" s="1"/>
  <c r="D89" i="2" s="1"/>
  <c r="J171" i="3"/>
  <c r="I146" i="3"/>
  <c r="L146" i="3" s="1"/>
  <c r="D150" i="2" s="1"/>
  <c r="J48" i="3"/>
  <c r="I154" i="3"/>
  <c r="L154" i="3" s="1"/>
  <c r="D158" i="2" s="1"/>
  <c r="J38" i="3"/>
  <c r="J47" i="3"/>
  <c r="J106" i="3"/>
  <c r="I143" i="3"/>
  <c r="L143" i="3" s="1"/>
  <c r="D147" i="2" s="1"/>
  <c r="J129" i="3"/>
  <c r="J78" i="3"/>
  <c r="I72" i="3"/>
  <c r="L72" i="3" s="1"/>
  <c r="D76" i="2" s="1"/>
  <c r="J98" i="3"/>
  <c r="J14" i="3"/>
  <c r="I13" i="3"/>
  <c r="L13" i="3" s="1"/>
  <c r="D17" i="2" s="1"/>
  <c r="I61" i="3"/>
  <c r="L61" i="3" s="1"/>
  <c r="D65" i="2" s="1"/>
  <c r="J50" i="3"/>
  <c r="J137" i="3"/>
  <c r="J86" i="3"/>
  <c r="J87" i="3"/>
  <c r="I145" i="3"/>
  <c r="L145" i="3" s="1"/>
  <c r="D149" i="2" s="1"/>
  <c r="J174" i="3"/>
  <c r="J19" i="3"/>
  <c r="I127" i="3"/>
  <c r="L127" i="3" s="1"/>
  <c r="D131" i="2" s="1"/>
  <c r="I118" i="3"/>
  <c r="L118" i="3" s="1"/>
  <c r="D122" i="2" s="1"/>
  <c r="J175" i="3"/>
  <c r="I26" i="3"/>
  <c r="L26" i="3" s="1"/>
  <c r="D30" i="2" s="1"/>
  <c r="I160" i="3"/>
  <c r="L160" i="3" s="1"/>
  <c r="D164" i="2" s="1"/>
  <c r="J167" i="3"/>
  <c r="J17" i="3"/>
  <c r="I93" i="3"/>
  <c r="L93" i="3" s="1"/>
  <c r="D97" i="2" s="1"/>
  <c r="I104" i="3"/>
  <c r="L104" i="3" s="1"/>
  <c r="D108" i="2" s="1"/>
  <c r="J32" i="3"/>
  <c r="I6" i="3"/>
  <c r="L6" i="3" s="1"/>
  <c r="D10" i="2" s="1"/>
  <c r="J88" i="3"/>
  <c r="J73" i="3"/>
  <c r="I106" i="3"/>
  <c r="L106" i="3" s="1"/>
  <c r="D110" i="2" s="1"/>
  <c r="J89" i="3"/>
  <c r="J16" i="3"/>
  <c r="I98" i="3"/>
  <c r="L98" i="3" s="1"/>
  <c r="D102" i="2" s="1"/>
  <c r="J68" i="3"/>
  <c r="J91" i="3"/>
  <c r="I101" i="3"/>
  <c r="L101" i="3" s="1"/>
  <c r="D105" i="2" s="1"/>
  <c r="I137" i="3"/>
  <c r="L137" i="3" s="1"/>
  <c r="D141" i="2" s="1"/>
  <c r="J58" i="3"/>
  <c r="I86" i="3"/>
  <c r="L86" i="3" s="1"/>
  <c r="D90" i="2" s="1"/>
  <c r="J152" i="3"/>
  <c r="J102" i="3"/>
  <c r="I173" i="3"/>
  <c r="L173" i="3" s="1"/>
  <c r="D177" i="2" s="1"/>
  <c r="J135" i="3"/>
  <c r="I37" i="3"/>
  <c r="L37" i="3" s="1"/>
  <c r="D41" i="2" s="1"/>
  <c r="J62" i="3"/>
  <c r="J149" i="3"/>
  <c r="I10" i="3"/>
  <c r="L10" i="3" s="1"/>
  <c r="D14" i="2" s="1"/>
  <c r="J151" i="3"/>
  <c r="J39" i="3"/>
  <c r="I97" i="3"/>
  <c r="L97" i="3" s="1"/>
  <c r="D101" i="2" s="1"/>
  <c r="I32" i="3"/>
  <c r="L32" i="3" s="1"/>
  <c r="D36" i="2" s="1"/>
  <c r="J74" i="3"/>
  <c r="I171" i="3"/>
  <c r="L171" i="3" s="1"/>
  <c r="D175" i="2" s="1"/>
  <c r="J134" i="3"/>
  <c r="I7" i="3"/>
  <c r="L7" i="3" s="1"/>
  <c r="D11" i="2" s="1"/>
  <c r="I41" i="3"/>
  <c r="L41" i="3" s="1"/>
  <c r="D45" i="2" s="1"/>
  <c r="J53" i="3"/>
  <c r="I120" i="3"/>
  <c r="L120" i="3" s="1"/>
  <c r="D124" i="2" s="1"/>
  <c r="I48" i="3"/>
  <c r="L48" i="3" s="1"/>
  <c r="D52" i="2" s="1"/>
  <c r="J105" i="3"/>
  <c r="J122" i="3"/>
  <c r="I38" i="3"/>
  <c r="L38" i="3" s="1"/>
  <c r="D42" i="2" s="1"/>
  <c r="I47" i="3"/>
  <c r="L47" i="3" s="1"/>
  <c r="D51" i="2" s="1"/>
  <c r="J69" i="3"/>
  <c r="J34" i="3"/>
  <c r="I78" i="3"/>
  <c r="L78" i="3" s="1"/>
  <c r="D82" i="2" s="1"/>
  <c r="I16" i="3"/>
  <c r="L16" i="3" s="1"/>
  <c r="D20" i="2" s="1"/>
  <c r="J125" i="3"/>
  <c r="I14" i="3"/>
  <c r="L14" i="3" s="1"/>
  <c r="D18" i="2" s="1"/>
  <c r="J35" i="3"/>
  <c r="I50" i="3"/>
  <c r="L50" i="3" s="1"/>
  <c r="D54" i="2" s="1"/>
  <c r="J71" i="3"/>
  <c r="J25" i="3"/>
  <c r="I152" i="3"/>
  <c r="L152" i="3" s="1"/>
  <c r="D156" i="2" s="1"/>
  <c r="J164" i="3"/>
  <c r="I87" i="3"/>
  <c r="L87" i="3" s="1"/>
  <c r="D91" i="2" s="1"/>
  <c r="J172" i="3"/>
  <c r="I174" i="3"/>
  <c r="L174" i="3" s="1"/>
  <c r="D178" i="2" s="1"/>
  <c r="I62" i="3"/>
  <c r="L62" i="3" s="1"/>
  <c r="D66" i="2" s="1"/>
  <c r="I19" i="3"/>
  <c r="L19" i="3" s="1"/>
  <c r="D23" i="2" s="1"/>
  <c r="J54" i="3"/>
  <c r="I175" i="3"/>
  <c r="L175" i="3" s="1"/>
  <c r="D179" i="2" s="1"/>
  <c r="J36" i="3"/>
  <c r="J150" i="3"/>
  <c r="I167" i="3"/>
  <c r="L167" i="3" s="1"/>
  <c r="D171" i="2" s="1"/>
  <c r="J66" i="3"/>
  <c r="J59" i="3"/>
  <c r="I39" i="3"/>
  <c r="L39" i="3" s="1"/>
  <c r="D43" i="2" s="1"/>
  <c r="J97" i="3"/>
  <c r="J94" i="3"/>
  <c r="J76" i="3"/>
  <c r="I88" i="3"/>
  <c r="L88" i="3" s="1"/>
  <c r="D92" i="2" s="1"/>
  <c r="I134" i="3"/>
  <c r="L134" i="3" s="1"/>
  <c r="D138" i="2" s="1"/>
  <c r="J141" i="3"/>
  <c r="I20" i="3"/>
  <c r="L20" i="3" s="1"/>
  <c r="D24" i="2" s="1"/>
  <c r="I105" i="3"/>
  <c r="L105" i="3" s="1"/>
  <c r="D109" i="2" s="1"/>
  <c r="J55" i="3"/>
  <c r="J163" i="3"/>
  <c r="J5" i="3"/>
  <c r="I99" i="3"/>
  <c r="L99" i="3" s="1"/>
  <c r="D103" i="2" s="1"/>
  <c r="I89" i="3"/>
  <c r="L89" i="3" s="1"/>
  <c r="D93" i="2" s="1"/>
  <c r="J103" i="3"/>
  <c r="I68" i="3"/>
  <c r="L68" i="3" s="1"/>
  <c r="D72" i="2" s="1"/>
  <c r="J28" i="3"/>
  <c r="I91" i="3"/>
  <c r="L91" i="3" s="1"/>
  <c r="D95" i="2" s="1"/>
  <c r="I58" i="3"/>
  <c r="L58" i="3" s="1"/>
  <c r="D62" i="2" s="1"/>
  <c r="J67" i="3"/>
  <c r="I102" i="3"/>
  <c r="L102" i="3" s="1"/>
  <c r="D106" i="2" s="1"/>
  <c r="J81" i="3"/>
  <c r="I135" i="3"/>
  <c r="L135" i="3" s="1"/>
  <c r="D139" i="2" s="1"/>
  <c r="J4" i="3"/>
  <c r="J90" i="3"/>
  <c r="I149" i="3"/>
  <c r="L149" i="3" s="1"/>
  <c r="D153" i="2" s="1"/>
  <c r="J42" i="3"/>
  <c r="J109" i="3"/>
  <c r="I151" i="3"/>
  <c r="L151" i="3" s="1"/>
  <c r="D155" i="2" s="1"/>
  <c r="I54" i="3"/>
  <c r="L54" i="3" s="1"/>
  <c r="D58" i="2" s="1"/>
  <c r="J51" i="3"/>
  <c r="I36" i="3"/>
  <c r="L36" i="3" s="1"/>
  <c r="D40" i="2" s="1"/>
  <c r="J95" i="3"/>
  <c r="I66" i="3"/>
  <c r="L66" i="3" s="1"/>
  <c r="D70" i="2" s="1"/>
  <c r="J43" i="3"/>
  <c r="I74" i="3"/>
  <c r="L74" i="3" s="1"/>
  <c r="D78" i="2" s="1"/>
  <c r="K90" i="4" l="1"/>
  <c r="K134" i="4"/>
  <c r="K27" i="4"/>
  <c r="J8" i="1"/>
  <c r="M8" i="1" s="1"/>
  <c r="AI12" i="2" s="1"/>
  <c r="K13" i="4"/>
  <c r="K162" i="4"/>
  <c r="K25" i="4"/>
  <c r="K98" i="4"/>
  <c r="K152" i="4"/>
  <c r="K87" i="4"/>
  <c r="K6" i="4"/>
  <c r="K126" i="4"/>
  <c r="K108" i="4"/>
  <c r="K97" i="4"/>
  <c r="K151" i="4"/>
  <c r="K116" i="4"/>
  <c r="K157" i="4"/>
  <c r="K92" i="4"/>
  <c r="K109" i="4"/>
  <c r="K77" i="4"/>
  <c r="K166" i="4"/>
  <c r="K20" i="4"/>
  <c r="K45" i="4"/>
  <c r="K156" i="4"/>
  <c r="K36" i="4"/>
  <c r="K68" i="4"/>
  <c r="K117" i="4"/>
  <c r="K115" i="4"/>
  <c r="K143" i="4"/>
  <c r="K153" i="4"/>
  <c r="K91" i="4"/>
  <c r="K50" i="4"/>
  <c r="K57" i="4"/>
  <c r="K28" i="4"/>
  <c r="K146" i="4"/>
  <c r="K40" i="4"/>
  <c r="K160" i="4"/>
  <c r="K177" i="4"/>
  <c r="K161" i="4"/>
  <c r="K142" i="4"/>
  <c r="K167" i="4"/>
  <c r="K53" i="4"/>
  <c r="K17" i="4"/>
  <c r="K49" i="4"/>
  <c r="K169" i="4"/>
  <c r="K44" i="4"/>
  <c r="K158" i="4"/>
  <c r="K78" i="4"/>
  <c r="K120" i="4"/>
  <c r="K64" i="4"/>
  <c r="K176" i="4"/>
  <c r="K4" i="4"/>
  <c r="K150" i="4"/>
  <c r="K175" i="4"/>
  <c r="K145" i="4"/>
  <c r="K103" i="4"/>
  <c r="K138" i="4"/>
  <c r="K107" i="4"/>
  <c r="K159" i="4"/>
  <c r="K12" i="4"/>
  <c r="K135" i="4"/>
  <c r="K37" i="4"/>
  <c r="K81" i="4"/>
  <c r="K48" i="4"/>
  <c r="K70" i="4"/>
  <c r="K129" i="4"/>
  <c r="K125" i="4"/>
  <c r="K155" i="4"/>
  <c r="K30" i="4"/>
  <c r="K140" i="4"/>
  <c r="K123" i="4"/>
  <c r="U19" i="2"/>
  <c r="U138" i="2"/>
  <c r="U115" i="2"/>
  <c r="U16" i="2"/>
  <c r="AN37" i="2"/>
  <c r="AO37" i="2" s="1"/>
  <c r="D154" i="15" s="1"/>
  <c r="H139" i="18"/>
  <c r="K139" i="18" s="1"/>
  <c r="AK143" i="2" s="1"/>
  <c r="AN143" i="2" s="1"/>
  <c r="AO143" i="2" s="1"/>
  <c r="D162" i="15" s="1"/>
  <c r="H54" i="18"/>
  <c r="K54" i="18" s="1"/>
  <c r="AK58" i="2" s="1"/>
  <c r="AN58" i="2" s="1"/>
  <c r="AO58" i="2" s="1"/>
  <c r="D85" i="15" s="1"/>
  <c r="H109" i="18"/>
  <c r="K109" i="18" s="1"/>
  <c r="AK113" i="2" s="1"/>
  <c r="AN113" i="2" s="1"/>
  <c r="AO113" i="2" s="1"/>
  <c r="D143" i="15" s="1"/>
  <c r="I47" i="18"/>
  <c r="I55" i="18"/>
  <c r="H135" i="18"/>
  <c r="K135" i="18" s="1"/>
  <c r="AK139" i="2" s="1"/>
  <c r="AN139" i="2" s="1"/>
  <c r="AO139" i="2" s="1"/>
  <c r="D17" i="15" s="1"/>
  <c r="I108" i="18"/>
  <c r="H128" i="18"/>
  <c r="K128" i="18" s="1"/>
  <c r="AK132" i="2" s="1"/>
  <c r="AN132" i="2" s="1"/>
  <c r="AO132" i="2" s="1"/>
  <c r="I147" i="18"/>
  <c r="I119" i="18"/>
  <c r="H65" i="18"/>
  <c r="K65" i="18" s="1"/>
  <c r="AK69" i="2" s="1"/>
  <c r="AN69" i="2" s="1"/>
  <c r="AO69" i="2" s="1"/>
  <c r="D3" i="15" s="1"/>
  <c r="H150" i="18"/>
  <c r="K150" i="18" s="1"/>
  <c r="AK154" i="2" s="1"/>
  <c r="AN154" i="2" s="1"/>
  <c r="AO154" i="2" s="1"/>
  <c r="D13" i="15" s="1"/>
  <c r="I154" i="18"/>
  <c r="H34" i="18"/>
  <c r="K34" i="18" s="1"/>
  <c r="AK38" i="2" s="1"/>
  <c r="AN38" i="2" s="1"/>
  <c r="AO38" i="2" s="1"/>
  <c r="D105" i="15" s="1"/>
  <c r="I114" i="18"/>
  <c r="H28" i="18"/>
  <c r="K28" i="18" s="1"/>
  <c r="AK32" i="2" s="1"/>
  <c r="AN32" i="2" s="1"/>
  <c r="AO32" i="2" s="1"/>
  <c r="I42" i="18"/>
  <c r="I37" i="18"/>
  <c r="I68" i="18"/>
  <c r="I35" i="18"/>
  <c r="H35" i="18"/>
  <c r="K35" i="18" s="1"/>
  <c r="AK39" i="2" s="1"/>
  <c r="AN39" i="2" s="1"/>
  <c r="AO39" i="2" s="1"/>
  <c r="H55" i="18"/>
  <c r="K55" i="18" s="1"/>
  <c r="AK59" i="2" s="1"/>
  <c r="AN59" i="2" s="1"/>
  <c r="AO59" i="2" s="1"/>
  <c r="H5" i="18"/>
  <c r="K5" i="18" s="1"/>
  <c r="AK9" i="2" s="1"/>
  <c r="AN9" i="2" s="1"/>
  <c r="AO9" i="2" s="1"/>
  <c r="D75" i="15" s="1"/>
  <c r="I87" i="18"/>
  <c r="I97" i="18"/>
  <c r="H168" i="18"/>
  <c r="K168" i="18" s="1"/>
  <c r="AK172" i="2" s="1"/>
  <c r="AN172" i="2" s="1"/>
  <c r="AO172" i="2" s="1"/>
  <c r="D6" i="15" s="1"/>
  <c r="H147" i="18"/>
  <c r="K147" i="18" s="1"/>
  <c r="AK151" i="2" s="1"/>
  <c r="AN151" i="2" s="1"/>
  <c r="AO151" i="2" s="1"/>
  <c r="D34" i="15" s="1"/>
  <c r="I117" i="18"/>
  <c r="I40" i="18"/>
  <c r="I150" i="18"/>
  <c r="H126" i="18"/>
  <c r="K126" i="18" s="1"/>
  <c r="AK130" i="2" s="1"/>
  <c r="AN130" i="2" s="1"/>
  <c r="AO130" i="2" s="1"/>
  <c r="H114" i="18"/>
  <c r="K114" i="18" s="1"/>
  <c r="AK118" i="2" s="1"/>
  <c r="AN118" i="2" s="1"/>
  <c r="AO118" i="2" s="1"/>
  <c r="D96" i="15" s="1"/>
  <c r="H166" i="18"/>
  <c r="K166" i="18" s="1"/>
  <c r="AK170" i="2" s="1"/>
  <c r="AN170" i="2" s="1"/>
  <c r="AO170" i="2" s="1"/>
  <c r="D104" i="15" s="1"/>
  <c r="H42" i="18"/>
  <c r="K42" i="18" s="1"/>
  <c r="AK46" i="2" s="1"/>
  <c r="AN46" i="2" s="1"/>
  <c r="AO46" i="2" s="1"/>
  <c r="H37" i="18"/>
  <c r="K37" i="18" s="1"/>
  <c r="AK41" i="2" s="1"/>
  <c r="AN41" i="2" s="1"/>
  <c r="AO41" i="2" s="1"/>
  <c r="I27" i="18"/>
  <c r="H77" i="18"/>
  <c r="K77" i="18" s="1"/>
  <c r="AK81" i="2" s="1"/>
  <c r="AN81" i="2" s="1"/>
  <c r="AO81" i="2" s="1"/>
  <c r="D55" i="15" s="1"/>
  <c r="H119" i="18"/>
  <c r="K119" i="18" s="1"/>
  <c r="AK123" i="2" s="1"/>
  <c r="AN123" i="2" s="1"/>
  <c r="AO123" i="2" s="1"/>
  <c r="D15" i="15" s="1"/>
  <c r="H80" i="18"/>
  <c r="K80" i="18" s="1"/>
  <c r="AK84" i="2" s="1"/>
  <c r="AN84" i="2" s="1"/>
  <c r="AO84" i="2" s="1"/>
  <c r="D90" i="15" s="1"/>
  <c r="I93" i="18"/>
  <c r="H173" i="18"/>
  <c r="K173" i="18" s="1"/>
  <c r="AK177" i="2" s="1"/>
  <c r="AN177" i="2" s="1"/>
  <c r="AO177" i="2" s="1"/>
  <c r="I5" i="18"/>
  <c r="H153" i="18"/>
  <c r="K153" i="18" s="1"/>
  <c r="AK157" i="2" s="1"/>
  <c r="AN157" i="2" s="1"/>
  <c r="AO157" i="2" s="1"/>
  <c r="D133" i="15" s="1"/>
  <c r="H87" i="18"/>
  <c r="K87" i="18" s="1"/>
  <c r="AK91" i="2" s="1"/>
  <c r="AN91" i="2" s="1"/>
  <c r="AO91" i="2" s="1"/>
  <c r="D80" i="15" s="1"/>
  <c r="H39" i="18"/>
  <c r="K39" i="18" s="1"/>
  <c r="AK43" i="2" s="1"/>
  <c r="AN43" i="2" s="1"/>
  <c r="AO43" i="2" s="1"/>
  <c r="D27" i="15" s="1"/>
  <c r="H97" i="18"/>
  <c r="K97" i="18" s="1"/>
  <c r="AK101" i="2" s="1"/>
  <c r="AN101" i="2" s="1"/>
  <c r="AO101" i="2" s="1"/>
  <c r="D38" i="15" s="1"/>
  <c r="H96" i="18"/>
  <c r="K96" i="18" s="1"/>
  <c r="AK100" i="2" s="1"/>
  <c r="AN100" i="2" s="1"/>
  <c r="AO100" i="2" s="1"/>
  <c r="D127" i="15" s="1"/>
  <c r="H158" i="18"/>
  <c r="K158" i="18" s="1"/>
  <c r="AK162" i="2" s="1"/>
  <c r="AN162" i="2" s="1"/>
  <c r="AO162" i="2" s="1"/>
  <c r="D43" i="15" s="1"/>
  <c r="I82" i="18"/>
  <c r="H117" i="18"/>
  <c r="K117" i="18" s="1"/>
  <c r="AK121" i="2" s="1"/>
  <c r="AN121" i="2" s="1"/>
  <c r="AO121" i="2" s="1"/>
  <c r="D7" i="15" s="1"/>
  <c r="I88" i="18"/>
  <c r="H94" i="18"/>
  <c r="K94" i="18" s="1"/>
  <c r="AK98" i="2" s="1"/>
  <c r="AN98" i="2" s="1"/>
  <c r="AO98" i="2" s="1"/>
  <c r="D124" i="15" s="1"/>
  <c r="H74" i="18"/>
  <c r="K74" i="18" s="1"/>
  <c r="AK78" i="2" s="1"/>
  <c r="AN78" i="2" s="1"/>
  <c r="AO78" i="2" s="1"/>
  <c r="H76" i="18"/>
  <c r="K76" i="18" s="1"/>
  <c r="AK80" i="2" s="1"/>
  <c r="AN80" i="2" s="1"/>
  <c r="AO80" i="2" s="1"/>
  <c r="D41" i="15" s="1"/>
  <c r="I90" i="18"/>
  <c r="H85" i="18"/>
  <c r="K85" i="18" s="1"/>
  <c r="AK89" i="2" s="1"/>
  <c r="AN89" i="2" s="1"/>
  <c r="AO89" i="2" s="1"/>
  <c r="H60" i="18"/>
  <c r="K60" i="18" s="1"/>
  <c r="AK64" i="2" s="1"/>
  <c r="AN64" i="2" s="1"/>
  <c r="AO64" i="2" s="1"/>
  <c r="D29" i="15" s="1"/>
  <c r="H26" i="18"/>
  <c r="K26" i="18" s="1"/>
  <c r="AK30" i="2" s="1"/>
  <c r="AN30" i="2" s="1"/>
  <c r="AO30" i="2" s="1"/>
  <c r="D106" i="15" s="1"/>
  <c r="H11" i="18"/>
  <c r="K11" i="18" s="1"/>
  <c r="AK15" i="2" s="1"/>
  <c r="AN15" i="2" s="1"/>
  <c r="AO15" i="2" s="1"/>
  <c r="D152" i="15" s="1"/>
  <c r="H47" i="18"/>
  <c r="K47" i="18" s="1"/>
  <c r="AK51" i="2" s="1"/>
  <c r="AN51" i="2" s="1"/>
  <c r="AO51" i="2" s="1"/>
  <c r="D31" i="15" s="1"/>
  <c r="H108" i="18"/>
  <c r="K108" i="18" s="1"/>
  <c r="AK112" i="2" s="1"/>
  <c r="AN112" i="2" s="1"/>
  <c r="AO112" i="2" s="1"/>
  <c r="I65" i="18"/>
  <c r="I146" i="18"/>
  <c r="H120" i="18"/>
  <c r="K120" i="18" s="1"/>
  <c r="AK124" i="2" s="1"/>
  <c r="AN124" i="2" s="1"/>
  <c r="AO124" i="2" s="1"/>
  <c r="H93" i="18"/>
  <c r="K93" i="18" s="1"/>
  <c r="AK97" i="2" s="1"/>
  <c r="AN97" i="2" s="1"/>
  <c r="AO97" i="2" s="1"/>
  <c r="D57" i="15" s="1"/>
  <c r="I46" i="18"/>
  <c r="I104" i="18"/>
  <c r="H10" i="18"/>
  <c r="K10" i="18" s="1"/>
  <c r="AK14" i="2" s="1"/>
  <c r="AN14" i="2" s="1"/>
  <c r="AO14" i="2" s="1"/>
  <c r="I158" i="18"/>
  <c r="H25" i="18"/>
  <c r="K25" i="18" s="1"/>
  <c r="AK29" i="2" s="1"/>
  <c r="AN29" i="2" s="1"/>
  <c r="AO29" i="2" s="1"/>
  <c r="H63" i="18"/>
  <c r="K63" i="18" s="1"/>
  <c r="AK67" i="2" s="1"/>
  <c r="AN67" i="2" s="1"/>
  <c r="AO67" i="2" s="1"/>
  <c r="D100" i="15" s="1"/>
  <c r="H82" i="18"/>
  <c r="K82" i="18" s="1"/>
  <c r="AK86" i="2" s="1"/>
  <c r="AN86" i="2" s="1"/>
  <c r="AO86" i="2" s="1"/>
  <c r="D20" i="15" s="1"/>
  <c r="H23" i="18"/>
  <c r="K23" i="18" s="1"/>
  <c r="AK27" i="2" s="1"/>
  <c r="AN27" i="2" s="1"/>
  <c r="AO27" i="2" s="1"/>
  <c r="D147" i="15" s="1"/>
  <c r="H88" i="18"/>
  <c r="K88" i="18" s="1"/>
  <c r="AK92" i="2" s="1"/>
  <c r="AN92" i="2" s="1"/>
  <c r="AO92" i="2" s="1"/>
  <c r="D58" i="15" s="1"/>
  <c r="H174" i="18"/>
  <c r="K174" i="18" s="1"/>
  <c r="AK178" i="2" s="1"/>
  <c r="AN178" i="2" s="1"/>
  <c r="AO178" i="2" s="1"/>
  <c r="D81" i="15" s="1"/>
  <c r="H40" i="18"/>
  <c r="K40" i="18" s="1"/>
  <c r="AK44" i="2" s="1"/>
  <c r="AN44" i="2" s="1"/>
  <c r="AO44" i="2" s="1"/>
  <c r="H148" i="18"/>
  <c r="K148" i="18" s="1"/>
  <c r="AK152" i="2" s="1"/>
  <c r="AN152" i="2" s="1"/>
  <c r="AO152" i="2" s="1"/>
  <c r="D44" i="15" s="1"/>
  <c r="I76" i="18"/>
  <c r="H90" i="18"/>
  <c r="K90" i="18" s="1"/>
  <c r="AK94" i="2" s="1"/>
  <c r="AN94" i="2" s="1"/>
  <c r="AO94" i="2" s="1"/>
  <c r="D39" i="15" s="1"/>
  <c r="H149" i="18"/>
  <c r="K149" i="18" s="1"/>
  <c r="AK153" i="2" s="1"/>
  <c r="AN153" i="2" s="1"/>
  <c r="AO153" i="2" s="1"/>
  <c r="D63" i="15" s="1"/>
  <c r="I17" i="18"/>
  <c r="H15" i="18"/>
  <c r="K15" i="18" s="1"/>
  <c r="AK19" i="2" s="1"/>
  <c r="AN19" i="2" s="1"/>
  <c r="AO19" i="2" s="1"/>
  <c r="D94" i="15" s="1"/>
  <c r="I98" i="18"/>
  <c r="I131" i="18"/>
  <c r="I151" i="18"/>
  <c r="H46" i="18"/>
  <c r="K46" i="18" s="1"/>
  <c r="AK50" i="2" s="1"/>
  <c r="AN50" i="2" s="1"/>
  <c r="AO50" i="2" s="1"/>
  <c r="D72" i="15" s="1"/>
  <c r="H104" i="18"/>
  <c r="K104" i="18" s="1"/>
  <c r="AK108" i="2" s="1"/>
  <c r="AN108" i="2" s="1"/>
  <c r="AO108" i="2" s="1"/>
  <c r="D46" i="15" s="1"/>
  <c r="H124" i="18"/>
  <c r="K124" i="18" s="1"/>
  <c r="AK128" i="2" s="1"/>
  <c r="AN128" i="2" s="1"/>
  <c r="AO128" i="2" s="1"/>
  <c r="D48" i="15" s="1"/>
  <c r="I21" i="18"/>
  <c r="I39" i="18"/>
  <c r="H145" i="18"/>
  <c r="K145" i="18" s="1"/>
  <c r="AK149" i="2" s="1"/>
  <c r="AN149" i="2" s="1"/>
  <c r="AO149" i="2" s="1"/>
  <c r="D65" i="15" s="1"/>
  <c r="I137" i="18"/>
  <c r="I66" i="18"/>
  <c r="H13" i="18"/>
  <c r="K13" i="18" s="1"/>
  <c r="AK17" i="2" s="1"/>
  <c r="AN17" i="2" s="1"/>
  <c r="AO17" i="2" s="1"/>
  <c r="I148" i="18"/>
  <c r="I149" i="18"/>
  <c r="I85" i="18"/>
  <c r="I132" i="18"/>
  <c r="I129" i="18"/>
  <c r="H86" i="18"/>
  <c r="K86" i="18" s="1"/>
  <c r="AK90" i="2" s="1"/>
  <c r="AN90" i="2" s="1"/>
  <c r="AO90" i="2" s="1"/>
  <c r="D8" i="15" s="1"/>
  <c r="I14" i="18"/>
  <c r="H162" i="18"/>
  <c r="K162" i="18" s="1"/>
  <c r="AK166" i="2" s="1"/>
  <c r="AN166" i="2" s="1"/>
  <c r="AO166" i="2" s="1"/>
  <c r="D47" i="15" s="1"/>
  <c r="H151" i="18"/>
  <c r="K151" i="18" s="1"/>
  <c r="AK155" i="2" s="1"/>
  <c r="AN155" i="2" s="1"/>
  <c r="AO155" i="2" s="1"/>
  <c r="D102" i="15" s="1"/>
  <c r="I135" i="18"/>
  <c r="I168" i="18"/>
  <c r="I161" i="18"/>
  <c r="H78" i="18"/>
  <c r="K78" i="18" s="1"/>
  <c r="AK82" i="2" s="1"/>
  <c r="AN82" i="2" s="1"/>
  <c r="AO82" i="2" s="1"/>
  <c r="D40" i="15" s="1"/>
  <c r="I77" i="18"/>
  <c r="I124" i="18"/>
  <c r="H103" i="18"/>
  <c r="K103" i="18" s="1"/>
  <c r="AK107" i="2" s="1"/>
  <c r="AN107" i="2" s="1"/>
  <c r="AO107" i="2" s="1"/>
  <c r="D166" i="15" s="1"/>
  <c r="H21" i="18"/>
  <c r="K21" i="18" s="1"/>
  <c r="AK25" i="2" s="1"/>
  <c r="AN25" i="2" s="1"/>
  <c r="AO25" i="2" s="1"/>
  <c r="D21" i="15" s="1"/>
  <c r="H79" i="18"/>
  <c r="K79" i="18" s="1"/>
  <c r="AK83" i="2" s="1"/>
  <c r="AN83" i="2" s="1"/>
  <c r="AO83" i="2" s="1"/>
  <c r="D56" i="15" s="1"/>
  <c r="H137" i="18"/>
  <c r="K137" i="18" s="1"/>
  <c r="AK141" i="2" s="1"/>
  <c r="AN141" i="2" s="1"/>
  <c r="AO141" i="2" s="1"/>
  <c r="D42" i="15" s="1"/>
  <c r="I134" i="18"/>
  <c r="H64" i="18"/>
  <c r="K64" i="18" s="1"/>
  <c r="AK68" i="2" s="1"/>
  <c r="AN68" i="2" s="1"/>
  <c r="AO68" i="2" s="1"/>
  <c r="D83" i="15" s="1"/>
  <c r="H165" i="18"/>
  <c r="K165" i="18" s="1"/>
  <c r="AK169" i="2" s="1"/>
  <c r="AN169" i="2" s="1"/>
  <c r="AO169" i="2" s="1"/>
  <c r="D159" i="15" s="1"/>
  <c r="I13" i="18"/>
  <c r="H112" i="18"/>
  <c r="K112" i="18" s="1"/>
  <c r="AK116" i="2" s="1"/>
  <c r="AN116" i="2" s="1"/>
  <c r="AO116" i="2" s="1"/>
  <c r="D175" i="15" s="1"/>
  <c r="H132" i="18"/>
  <c r="K132" i="18" s="1"/>
  <c r="AK136" i="2" s="1"/>
  <c r="AN136" i="2" s="1"/>
  <c r="AO136" i="2" s="1"/>
  <c r="D54" i="15" s="1"/>
  <c r="H14" i="18"/>
  <c r="K14" i="18" s="1"/>
  <c r="AK18" i="2" s="1"/>
  <c r="AN18" i="2" s="1"/>
  <c r="AO18" i="2" s="1"/>
  <c r="D14" i="15" s="1"/>
  <c r="H31" i="18"/>
  <c r="K31" i="18" s="1"/>
  <c r="AK35" i="2" s="1"/>
  <c r="AN35" i="2" s="1"/>
  <c r="AO35" i="2" s="1"/>
  <c r="D51" i="15" s="1"/>
  <c r="I44" i="18"/>
  <c r="H170" i="18"/>
  <c r="K170" i="18" s="1"/>
  <c r="AK174" i="2" s="1"/>
  <c r="AN174" i="2" s="1"/>
  <c r="AO174" i="2" s="1"/>
  <c r="H154" i="18"/>
  <c r="K154" i="18" s="1"/>
  <c r="AK158" i="2" s="1"/>
  <c r="AN158" i="2" s="1"/>
  <c r="AO158" i="2" s="1"/>
  <c r="D23" i="15" s="1"/>
  <c r="I78" i="18"/>
  <c r="H44" i="18"/>
  <c r="K44" i="18" s="1"/>
  <c r="AK48" i="2" s="1"/>
  <c r="AN48" i="2" s="1"/>
  <c r="AO48" i="2" s="1"/>
  <c r="D53" i="15" s="1"/>
  <c r="I79" i="18"/>
  <c r="H134" i="18"/>
  <c r="K134" i="18" s="1"/>
  <c r="AK138" i="2" s="1"/>
  <c r="AN138" i="2" s="1"/>
  <c r="AO138" i="2" s="1"/>
  <c r="D33" i="15" s="1"/>
  <c r="I170" i="18"/>
  <c r="H100" i="18"/>
  <c r="K100" i="18" s="1"/>
  <c r="AK104" i="2" s="1"/>
  <c r="AN104" i="2" s="1"/>
  <c r="AO104" i="2" s="1"/>
  <c r="D163" i="15" s="1"/>
  <c r="H161" i="18"/>
  <c r="K161" i="18" s="1"/>
  <c r="AK165" i="2" s="1"/>
  <c r="AN165" i="2" s="1"/>
  <c r="AO165" i="2" s="1"/>
  <c r="D71" i="15" s="1"/>
  <c r="H66" i="18"/>
  <c r="K66" i="18" s="1"/>
  <c r="AK70" i="2" s="1"/>
  <c r="AN70" i="2" s="1"/>
  <c r="AO70" i="2" s="1"/>
  <c r="D87" i="15" s="1"/>
  <c r="H146" i="18"/>
  <c r="K146" i="18" s="1"/>
  <c r="AK150" i="2" s="1"/>
  <c r="AN150" i="2" s="1"/>
  <c r="AO150" i="2" s="1"/>
  <c r="D26" i="15" s="1"/>
  <c r="H70" i="18"/>
  <c r="K70" i="18" s="1"/>
  <c r="AK74" i="2" s="1"/>
  <c r="AN74" i="2" s="1"/>
  <c r="AO74" i="2" s="1"/>
  <c r="H167" i="18"/>
  <c r="K167" i="18" s="1"/>
  <c r="AK171" i="2" s="1"/>
  <c r="AN171" i="2" s="1"/>
  <c r="AO171" i="2" s="1"/>
  <c r="D25" i="15" s="1"/>
  <c r="I84" i="18"/>
  <c r="H6" i="18"/>
  <c r="K6" i="18" s="1"/>
  <c r="AK10" i="2" s="1"/>
  <c r="AN10" i="2" s="1"/>
  <c r="AO10" i="2" s="1"/>
  <c r="D67" i="15" s="1"/>
  <c r="I31" i="18"/>
  <c r="H38" i="18"/>
  <c r="K38" i="18" s="1"/>
  <c r="AK42" i="2" s="1"/>
  <c r="AN42" i="2" s="1"/>
  <c r="AO42" i="2" s="1"/>
  <c r="D9" i="15" s="1"/>
  <c r="H138" i="18"/>
  <c r="K138" i="18" s="1"/>
  <c r="AK142" i="2" s="1"/>
  <c r="AN142" i="2" s="1"/>
  <c r="AO142" i="2" s="1"/>
  <c r="D50" i="15" s="1"/>
  <c r="H171" i="18"/>
  <c r="K171" i="18" s="1"/>
  <c r="AK175" i="2" s="1"/>
  <c r="AN175" i="2" s="1"/>
  <c r="AO175" i="2" s="1"/>
  <c r="D78" i="15" s="1"/>
  <c r="H8" i="18"/>
  <c r="K8" i="18" s="1"/>
  <c r="AK12" i="2" s="1"/>
  <c r="AN12" i="2" s="1"/>
  <c r="AO12" i="2" s="1"/>
  <c r="D120" i="15" s="1"/>
  <c r="H95" i="18"/>
  <c r="K95" i="18" s="1"/>
  <c r="AK99" i="2" s="1"/>
  <c r="AN99" i="2" s="1"/>
  <c r="AO99" i="2" s="1"/>
  <c r="D174" i="15" s="1"/>
  <c r="H45" i="18"/>
  <c r="K45" i="18" s="1"/>
  <c r="AK49" i="2" s="1"/>
  <c r="AN49" i="2" s="1"/>
  <c r="AO49" i="2" s="1"/>
  <c r="H121" i="18"/>
  <c r="K121" i="18" s="1"/>
  <c r="AK125" i="2" s="1"/>
  <c r="AN125" i="2" s="1"/>
  <c r="AO125" i="2" s="1"/>
  <c r="D116" i="15" s="1"/>
  <c r="I6" i="18"/>
  <c r="H27" i="18"/>
  <c r="K27" i="18" s="1"/>
  <c r="AK31" i="2" s="1"/>
  <c r="AN31" i="2" s="1"/>
  <c r="AO31" i="2" s="1"/>
  <c r="D88" i="15" s="1"/>
  <c r="H101" i="18"/>
  <c r="K101" i="18" s="1"/>
  <c r="AK105" i="2" s="1"/>
  <c r="AN105" i="2" s="1"/>
  <c r="AO105" i="2" s="1"/>
  <c r="D171" i="15" s="1"/>
  <c r="H52" i="18"/>
  <c r="K52" i="18" s="1"/>
  <c r="AK56" i="2" s="1"/>
  <c r="AN56" i="2" s="1"/>
  <c r="AO56" i="2" s="1"/>
  <c r="I38" i="18"/>
  <c r="I130" i="18"/>
  <c r="I171" i="18"/>
  <c r="I162" i="18"/>
  <c r="H163" i="18"/>
  <c r="K163" i="18" s="1"/>
  <c r="AK167" i="2" s="1"/>
  <c r="AN167" i="2" s="1"/>
  <c r="AO167" i="2" s="1"/>
  <c r="D108" i="15" s="1"/>
  <c r="H106" i="18"/>
  <c r="K106" i="18" s="1"/>
  <c r="AK110" i="2" s="1"/>
  <c r="AN110" i="2" s="1"/>
  <c r="AO110" i="2" s="1"/>
  <c r="D167" i="15" s="1"/>
  <c r="H81" i="18"/>
  <c r="K81" i="18" s="1"/>
  <c r="AK85" i="2" s="1"/>
  <c r="AN85" i="2" s="1"/>
  <c r="AO85" i="2" s="1"/>
  <c r="D144" i="15" s="1"/>
  <c r="H92" i="18"/>
  <c r="K92" i="18" s="1"/>
  <c r="AK96" i="2" s="1"/>
  <c r="AN96" i="2" s="1"/>
  <c r="AO96" i="2" s="1"/>
  <c r="D153" i="15" s="1"/>
  <c r="H177" i="18"/>
  <c r="K177" i="18" s="1"/>
  <c r="AK181" i="2" s="1"/>
  <c r="AN181" i="2" s="1"/>
  <c r="AO181" i="2" s="1"/>
  <c r="D172" i="15" s="1"/>
  <c r="H20" i="18"/>
  <c r="K20" i="18" s="1"/>
  <c r="AK24" i="2" s="1"/>
  <c r="AN24" i="2" s="1"/>
  <c r="AO24" i="2" s="1"/>
  <c r="D107" i="15" s="1"/>
  <c r="H122" i="18"/>
  <c r="K122" i="18" s="1"/>
  <c r="AK126" i="2" s="1"/>
  <c r="AN126" i="2" s="1"/>
  <c r="AO126" i="2" s="1"/>
  <c r="D118" i="15" s="1"/>
  <c r="H17" i="18"/>
  <c r="K17" i="18" s="1"/>
  <c r="AK21" i="2" s="1"/>
  <c r="AN21" i="2" s="1"/>
  <c r="AO21" i="2" s="1"/>
  <c r="D52" i="15" s="1"/>
  <c r="H176" i="18"/>
  <c r="K176" i="18" s="1"/>
  <c r="AK180" i="2" s="1"/>
  <c r="AN180" i="2" s="1"/>
  <c r="AO180" i="2" s="1"/>
  <c r="D155" i="15" s="1"/>
  <c r="I28" i="18"/>
  <c r="H111" i="18"/>
  <c r="K111" i="18" s="1"/>
  <c r="AK115" i="2" s="1"/>
  <c r="AN115" i="2" s="1"/>
  <c r="AO115" i="2" s="1"/>
  <c r="D64" i="15" s="1"/>
  <c r="H71" i="18"/>
  <c r="K71" i="18" s="1"/>
  <c r="AK75" i="2" s="1"/>
  <c r="AN75" i="2" s="1"/>
  <c r="AO75" i="2" s="1"/>
  <c r="D170" i="15" s="1"/>
  <c r="H156" i="18"/>
  <c r="K156" i="18" s="1"/>
  <c r="AK160" i="2" s="1"/>
  <c r="AN160" i="2" s="1"/>
  <c r="AO160" i="2" s="1"/>
  <c r="D164" i="15" s="1"/>
  <c r="H131" i="18"/>
  <c r="K131" i="18" s="1"/>
  <c r="AK135" i="2" s="1"/>
  <c r="AN135" i="2" s="1"/>
  <c r="AO135" i="2" s="1"/>
  <c r="D24" i="15" s="1"/>
  <c r="H68" i="18"/>
  <c r="K68" i="18" s="1"/>
  <c r="AK72" i="2" s="1"/>
  <c r="AN72" i="2" s="1"/>
  <c r="AO72" i="2" s="1"/>
  <c r="D62" i="15" s="1"/>
  <c r="H155" i="18"/>
  <c r="K155" i="18" s="1"/>
  <c r="AK159" i="2" s="1"/>
  <c r="AN159" i="2" s="1"/>
  <c r="AO159" i="2" s="1"/>
  <c r="D18" i="15" s="1"/>
  <c r="H123" i="18"/>
  <c r="K123" i="18" s="1"/>
  <c r="AK127" i="2" s="1"/>
  <c r="AN127" i="2" s="1"/>
  <c r="AO127" i="2" s="1"/>
  <c r="D11" i="15" s="1"/>
  <c r="H50" i="18"/>
  <c r="K50" i="18" s="1"/>
  <c r="AK54" i="2" s="1"/>
  <c r="AN54" i="2" s="1"/>
  <c r="AO54" i="2" s="1"/>
  <c r="D12" i="15" s="1"/>
  <c r="H125" i="18"/>
  <c r="K125" i="18" s="1"/>
  <c r="AK129" i="2" s="1"/>
  <c r="AN129" i="2" s="1"/>
  <c r="AO129" i="2" s="1"/>
  <c r="D95" i="15" s="1"/>
  <c r="H73" i="18"/>
  <c r="K73" i="18" s="1"/>
  <c r="AK77" i="2" s="1"/>
  <c r="AN77" i="2" s="1"/>
  <c r="AO77" i="2" s="1"/>
  <c r="I111" i="18"/>
  <c r="H98" i="18"/>
  <c r="K98" i="18" s="1"/>
  <c r="AK102" i="2" s="1"/>
  <c r="AN102" i="2" s="1"/>
  <c r="AO102" i="2" s="1"/>
  <c r="D35" i="15" s="1"/>
  <c r="I86" i="18"/>
  <c r="H169" i="18"/>
  <c r="K169" i="18" s="1"/>
  <c r="AK173" i="2" s="1"/>
  <c r="AN173" i="2" s="1"/>
  <c r="AO173" i="2" s="1"/>
  <c r="D111" i="15" s="1"/>
  <c r="G186" i="18"/>
  <c r="I48" i="18" s="1"/>
  <c r="H91" i="18"/>
  <c r="K91" i="18" s="1"/>
  <c r="AK95" i="2" s="1"/>
  <c r="AN95" i="2" s="1"/>
  <c r="AO95" i="2" s="1"/>
  <c r="D99" i="15" s="1"/>
  <c r="H32" i="18"/>
  <c r="K32" i="18" s="1"/>
  <c r="AK36" i="2" s="1"/>
  <c r="AN36" i="2" s="1"/>
  <c r="AO36" i="2" s="1"/>
  <c r="D130" i="15" s="1"/>
  <c r="I83" i="18"/>
  <c r="H175" i="18"/>
  <c r="K175" i="18" s="1"/>
  <c r="AK179" i="2" s="1"/>
  <c r="AN179" i="2" s="1"/>
  <c r="AO179" i="2" s="1"/>
  <c r="D169" i="15" s="1"/>
  <c r="H41" i="18"/>
  <c r="K41" i="18" s="1"/>
  <c r="AK45" i="2" s="1"/>
  <c r="AN45" i="2" s="1"/>
  <c r="AO45" i="2" s="1"/>
  <c r="D131" i="15" s="1"/>
  <c r="I36" i="18"/>
  <c r="H22" i="18"/>
  <c r="K22" i="18" s="1"/>
  <c r="AK26" i="2" s="1"/>
  <c r="AN26" i="2" s="1"/>
  <c r="AO26" i="2" s="1"/>
  <c r="H105" i="18"/>
  <c r="K105" i="18" s="1"/>
  <c r="AK109" i="2" s="1"/>
  <c r="AN109" i="2" s="1"/>
  <c r="AO109" i="2" s="1"/>
  <c r="D150" i="15" s="1"/>
  <c r="H29" i="18"/>
  <c r="K29" i="18" s="1"/>
  <c r="AK33" i="2" s="1"/>
  <c r="AN33" i="2" s="1"/>
  <c r="AO33" i="2" s="1"/>
  <c r="H7" i="18"/>
  <c r="K7" i="18" s="1"/>
  <c r="AK11" i="2" s="1"/>
  <c r="AN11" i="2" s="1"/>
  <c r="AO11" i="2" s="1"/>
  <c r="D123" i="15" s="1"/>
  <c r="H12" i="18"/>
  <c r="K12" i="18" s="1"/>
  <c r="AK16" i="2" s="1"/>
  <c r="AN16" i="2" s="1"/>
  <c r="AO16" i="2" s="1"/>
  <c r="H49" i="18"/>
  <c r="K49" i="18" s="1"/>
  <c r="AK53" i="2" s="1"/>
  <c r="AN53" i="2" s="1"/>
  <c r="AO53" i="2" s="1"/>
  <c r="D134" i="15" s="1"/>
  <c r="H30" i="18"/>
  <c r="K30" i="18" s="1"/>
  <c r="AK34" i="2" s="1"/>
  <c r="AN34" i="2" s="1"/>
  <c r="AO34" i="2" s="1"/>
  <c r="D73" i="15" s="1"/>
  <c r="H133" i="18"/>
  <c r="K133" i="18" s="1"/>
  <c r="AK137" i="2" s="1"/>
  <c r="AN137" i="2" s="1"/>
  <c r="AO137" i="2" s="1"/>
  <c r="H36" i="18"/>
  <c r="K36" i="18" s="1"/>
  <c r="AK40" i="2" s="1"/>
  <c r="AN40" i="2" s="1"/>
  <c r="AO40" i="2" s="1"/>
  <c r="H72" i="18"/>
  <c r="K72" i="18" s="1"/>
  <c r="AK76" i="2" s="1"/>
  <c r="AN76" i="2" s="1"/>
  <c r="AO76" i="2" s="1"/>
  <c r="H116" i="18"/>
  <c r="K116" i="18" s="1"/>
  <c r="AK120" i="2" s="1"/>
  <c r="AN120" i="2" s="1"/>
  <c r="AO120" i="2" s="1"/>
  <c r="H142" i="18"/>
  <c r="K142" i="18" s="1"/>
  <c r="AK146" i="2" s="1"/>
  <c r="AN146" i="2" s="1"/>
  <c r="AO146" i="2" s="1"/>
  <c r="H16" i="18"/>
  <c r="K16" i="18" s="1"/>
  <c r="AK20" i="2" s="1"/>
  <c r="AN20" i="2" s="1"/>
  <c r="AO20" i="2" s="1"/>
  <c r="H43" i="18"/>
  <c r="K43" i="18" s="1"/>
  <c r="AK47" i="2" s="1"/>
  <c r="AN47" i="2" s="1"/>
  <c r="AO47" i="2" s="1"/>
  <c r="D84" i="15" s="1"/>
  <c r="H69" i="18"/>
  <c r="K69" i="18" s="1"/>
  <c r="AK73" i="2" s="1"/>
  <c r="AN73" i="2" s="1"/>
  <c r="AO73" i="2" s="1"/>
  <c r="H48" i="18"/>
  <c r="K48" i="18" s="1"/>
  <c r="AK52" i="2" s="1"/>
  <c r="AN52" i="2" s="1"/>
  <c r="AO52" i="2" s="1"/>
  <c r="D156" i="15" s="1"/>
  <c r="I29" i="18"/>
  <c r="H56" i="18"/>
  <c r="K56" i="18" s="1"/>
  <c r="AK60" i="2" s="1"/>
  <c r="AN60" i="2" s="1"/>
  <c r="AO60" i="2" s="1"/>
  <c r="D110" i="15" s="1"/>
  <c r="H67" i="18"/>
  <c r="K67" i="18" s="1"/>
  <c r="AK71" i="2" s="1"/>
  <c r="AN71" i="2" s="1"/>
  <c r="AO71" i="2" s="1"/>
  <c r="D132" i="15" s="1"/>
  <c r="H9" i="18"/>
  <c r="K9" i="18" s="1"/>
  <c r="AK13" i="2" s="1"/>
  <c r="AN13" i="2" s="1"/>
  <c r="AO13" i="2" s="1"/>
  <c r="H24" i="18"/>
  <c r="K24" i="18" s="1"/>
  <c r="AK28" i="2" s="1"/>
  <c r="AN28" i="2" s="1"/>
  <c r="AO28" i="2" s="1"/>
  <c r="H51" i="18"/>
  <c r="K51" i="18" s="1"/>
  <c r="AK55" i="2" s="1"/>
  <c r="AN55" i="2" s="1"/>
  <c r="AO55" i="2" s="1"/>
  <c r="H59" i="18"/>
  <c r="K59" i="18" s="1"/>
  <c r="AK63" i="2" s="1"/>
  <c r="AN63" i="2" s="1"/>
  <c r="AO63" i="2" s="1"/>
  <c r="D125" i="15" s="1"/>
  <c r="H141" i="18"/>
  <c r="K141" i="18" s="1"/>
  <c r="AK145" i="2" s="1"/>
  <c r="AN145" i="2" s="1"/>
  <c r="AO145" i="2" s="1"/>
  <c r="H140" i="18"/>
  <c r="K140" i="18" s="1"/>
  <c r="AK144" i="2" s="1"/>
  <c r="AN144" i="2" s="1"/>
  <c r="AO144" i="2" s="1"/>
  <c r="H62" i="18"/>
  <c r="K62" i="18" s="1"/>
  <c r="AK66" i="2" s="1"/>
  <c r="AN66" i="2" s="1"/>
  <c r="AO66" i="2" s="1"/>
  <c r="H136" i="18"/>
  <c r="K136" i="18" s="1"/>
  <c r="AK140" i="2" s="1"/>
  <c r="AN140" i="2" s="1"/>
  <c r="AO140" i="2" s="1"/>
  <c r="D91" i="15" s="1"/>
  <c r="H99" i="18"/>
  <c r="K99" i="18" s="1"/>
  <c r="AK103" i="2" s="1"/>
  <c r="AN103" i="2" s="1"/>
  <c r="AO103" i="2" s="1"/>
  <c r="D76" i="15" s="1"/>
  <c r="H164" i="18"/>
  <c r="K164" i="18" s="1"/>
  <c r="AK168" i="2" s="1"/>
  <c r="AN168" i="2" s="1"/>
  <c r="AO168" i="2" s="1"/>
  <c r="I61" i="18"/>
  <c r="I102" i="18"/>
  <c r="H118" i="18"/>
  <c r="K118" i="18" s="1"/>
  <c r="AK122" i="2" s="1"/>
  <c r="AN122" i="2" s="1"/>
  <c r="AO122" i="2" s="1"/>
  <c r="D117" i="15" s="1"/>
  <c r="H61" i="18"/>
  <c r="K61" i="18" s="1"/>
  <c r="AK65" i="2" s="1"/>
  <c r="AN65" i="2" s="1"/>
  <c r="AO65" i="2" s="1"/>
  <c r="D4" i="15" s="1"/>
  <c r="H57" i="18"/>
  <c r="K57" i="18" s="1"/>
  <c r="AK61" i="2" s="1"/>
  <c r="AN61" i="2" s="1"/>
  <c r="AO61" i="2" s="1"/>
  <c r="D36" i="15" s="1"/>
  <c r="H75" i="18"/>
  <c r="K75" i="18" s="1"/>
  <c r="AK79" i="2" s="1"/>
  <c r="AN79" i="2" s="1"/>
  <c r="AO79" i="2" s="1"/>
  <c r="D32" i="15" s="1"/>
  <c r="H107" i="18"/>
  <c r="K107" i="18" s="1"/>
  <c r="AK111" i="2" s="1"/>
  <c r="AN111" i="2" s="1"/>
  <c r="AO111" i="2" s="1"/>
  <c r="D70" i="15" s="1"/>
  <c r="H144" i="18"/>
  <c r="K144" i="18" s="1"/>
  <c r="AK148" i="2" s="1"/>
  <c r="AN148" i="2" s="1"/>
  <c r="AO148" i="2" s="1"/>
  <c r="D89" i="15" s="1"/>
  <c r="I75" i="18"/>
  <c r="I107" i="18"/>
  <c r="I57" i="18"/>
  <c r="H102" i="18"/>
  <c r="K102" i="18" s="1"/>
  <c r="AK106" i="2" s="1"/>
  <c r="AN106" i="2" s="1"/>
  <c r="AO106" i="2" s="1"/>
  <c r="D30" i="15" s="1"/>
  <c r="I144" i="18"/>
  <c r="H19" i="18"/>
  <c r="K19" i="18" s="1"/>
  <c r="AK23" i="2" s="1"/>
  <c r="AN23" i="2" s="1"/>
  <c r="AO23" i="2" s="1"/>
  <c r="H172" i="18"/>
  <c r="K172" i="18" s="1"/>
  <c r="AK176" i="2" s="1"/>
  <c r="AN176" i="2" s="1"/>
  <c r="AO176" i="2" s="1"/>
  <c r="D103" i="15" s="1"/>
  <c r="H160" i="18"/>
  <c r="K160" i="18" s="1"/>
  <c r="AK164" i="2" s="1"/>
  <c r="AN164" i="2" s="1"/>
  <c r="AO164" i="2" s="1"/>
  <c r="I155" i="18"/>
  <c r="H83" i="18"/>
  <c r="K83" i="18" s="1"/>
  <c r="AK87" i="2" s="1"/>
  <c r="AN87" i="2" s="1"/>
  <c r="AO87" i="2" s="1"/>
  <c r="D19" i="15" s="1"/>
  <c r="I143" i="18"/>
  <c r="I50" i="18"/>
  <c r="H159" i="18"/>
  <c r="K159" i="18" s="1"/>
  <c r="AK163" i="2" s="1"/>
  <c r="AN163" i="2" s="1"/>
  <c r="AO163" i="2" s="1"/>
  <c r="D157" i="15" s="1"/>
  <c r="H115" i="18"/>
  <c r="K115" i="18" s="1"/>
  <c r="AK119" i="2" s="1"/>
  <c r="AN119" i="2" s="1"/>
  <c r="AO119" i="2" s="1"/>
  <c r="D151" i="15" s="1"/>
  <c r="I126" i="18"/>
  <c r="I167" i="18"/>
  <c r="H18" i="18"/>
  <c r="K18" i="18" s="1"/>
  <c r="AK22" i="2" s="1"/>
  <c r="AN22" i="2" s="1"/>
  <c r="AO22" i="2" s="1"/>
  <c r="D93" i="15" s="1"/>
  <c r="H89" i="18"/>
  <c r="K89" i="18" s="1"/>
  <c r="AK93" i="2" s="1"/>
  <c r="AN93" i="2" s="1"/>
  <c r="AO93" i="2" s="1"/>
  <c r="D112" i="15" s="1"/>
  <c r="I60" i="18"/>
  <c r="H58" i="18"/>
  <c r="K58" i="18" s="1"/>
  <c r="AK62" i="2" s="1"/>
  <c r="AN62" i="2" s="1"/>
  <c r="AO62" i="2" s="1"/>
  <c r="D168" i="15" s="1"/>
  <c r="H84" i="18"/>
  <c r="K84" i="18" s="1"/>
  <c r="AK88" i="2" s="1"/>
  <c r="AN88" i="2" s="1"/>
  <c r="AO88" i="2" s="1"/>
  <c r="D16" i="15" s="1"/>
  <c r="H129" i="18"/>
  <c r="K129" i="18" s="1"/>
  <c r="AK133" i="2" s="1"/>
  <c r="AN133" i="2" s="1"/>
  <c r="AO133" i="2" s="1"/>
  <c r="H127" i="18"/>
  <c r="K127" i="18" s="1"/>
  <c r="AK131" i="2" s="1"/>
  <c r="AN131" i="2" s="1"/>
  <c r="AO131" i="2" s="1"/>
  <c r="H110" i="18"/>
  <c r="K110" i="18" s="1"/>
  <c r="AK114" i="2" s="1"/>
  <c r="AN114" i="2" s="1"/>
  <c r="AO114" i="2" s="1"/>
  <c r="D98" i="15" s="1"/>
  <c r="H53" i="18"/>
  <c r="K53" i="18" s="1"/>
  <c r="AK57" i="2" s="1"/>
  <c r="AN57" i="2" s="1"/>
  <c r="AO57" i="2" s="1"/>
  <c r="H4" i="18"/>
  <c r="K4" i="18" s="1"/>
  <c r="AK8" i="2" s="1"/>
  <c r="AN8" i="2" s="1"/>
  <c r="AO8" i="2" s="1"/>
  <c r="D165" i="15" s="1"/>
  <c r="I160" i="18"/>
  <c r="H130" i="18"/>
  <c r="K130" i="18" s="1"/>
  <c r="AK134" i="2" s="1"/>
  <c r="AN134" i="2" s="1"/>
  <c r="AO134" i="2" s="1"/>
  <c r="H152" i="18"/>
  <c r="K152" i="18" s="1"/>
  <c r="AK156" i="2" s="1"/>
  <c r="AN156" i="2" s="1"/>
  <c r="AO156" i="2" s="1"/>
  <c r="D158" i="15" s="1"/>
  <c r="H113" i="18"/>
  <c r="K113" i="18" s="1"/>
  <c r="AK117" i="2" s="1"/>
  <c r="AN117" i="2" s="1"/>
  <c r="AO117" i="2" s="1"/>
  <c r="D119" i="15" s="1"/>
  <c r="H143" i="18"/>
  <c r="K143" i="18" s="1"/>
  <c r="AK147" i="2" s="1"/>
  <c r="AN147" i="2" s="1"/>
  <c r="AO147" i="2" s="1"/>
  <c r="D28" i="15" s="1"/>
  <c r="H157" i="18"/>
  <c r="K157" i="18" s="1"/>
  <c r="AK161" i="2" s="1"/>
  <c r="AN161" i="2" s="1"/>
  <c r="AO161" i="2" s="1"/>
  <c r="D141" i="15" s="1"/>
  <c r="N109" i="2"/>
  <c r="O109" i="2" s="1"/>
  <c r="B150" i="15" s="1"/>
  <c r="N26" i="2"/>
  <c r="O26" i="2" s="1"/>
  <c r="N161" i="2"/>
  <c r="O161" i="2" s="1"/>
  <c r="B141" i="15" s="1"/>
  <c r="N102" i="2"/>
  <c r="O102" i="2" s="1"/>
  <c r="B35" i="15" s="1"/>
  <c r="N119" i="2"/>
  <c r="O119" i="2" s="1"/>
  <c r="B151" i="15" s="1"/>
  <c r="N181" i="2"/>
  <c r="O181" i="2" s="1"/>
  <c r="B172" i="15" s="1"/>
  <c r="N163" i="2"/>
  <c r="O163" i="2" s="1"/>
  <c r="N22" i="2"/>
  <c r="O22" i="2" s="1"/>
  <c r="B93" i="15" s="1"/>
  <c r="N114" i="2"/>
  <c r="O114" i="2" s="1"/>
  <c r="N83" i="2"/>
  <c r="O83" i="2" s="1"/>
  <c r="N107" i="2"/>
  <c r="O107" i="2" s="1"/>
  <c r="B166" i="15" s="1"/>
  <c r="N177" i="2"/>
  <c r="O177" i="2" s="1"/>
  <c r="N174" i="2"/>
  <c r="O174" i="2" s="1"/>
  <c r="N165" i="2"/>
  <c r="O165" i="2" s="1"/>
  <c r="N53" i="2"/>
  <c r="O53" i="2" s="1"/>
  <c r="N94" i="2"/>
  <c r="O94" i="2" s="1"/>
  <c r="B39" i="15" s="1"/>
  <c r="N79" i="2"/>
  <c r="O79" i="2" s="1"/>
  <c r="B32" i="15" s="1"/>
  <c r="N38" i="2"/>
  <c r="O38" i="2" s="1"/>
  <c r="B105" i="15" s="1"/>
  <c r="N95" i="2"/>
  <c r="O95" i="2" s="1"/>
  <c r="N93" i="2"/>
  <c r="O93" i="2" s="1"/>
  <c r="N159" i="2"/>
  <c r="O159" i="2" s="1"/>
  <c r="N113" i="2"/>
  <c r="O113" i="2" s="1"/>
  <c r="B143" i="15" s="1"/>
  <c r="N56" i="2"/>
  <c r="O56" i="2" s="1"/>
  <c r="N15" i="2"/>
  <c r="O15" i="2" s="1"/>
  <c r="N153" i="2"/>
  <c r="O153" i="2" s="1"/>
  <c r="B63" i="15" s="1"/>
  <c r="N144" i="2"/>
  <c r="O144" i="2" s="1"/>
  <c r="N126" i="2"/>
  <c r="O126" i="2" s="1"/>
  <c r="B118" i="15" s="1"/>
  <c r="N166" i="2"/>
  <c r="O166" i="2" s="1"/>
  <c r="N100" i="2"/>
  <c r="O100" i="2" s="1"/>
  <c r="N96" i="2"/>
  <c r="O96" i="2" s="1"/>
  <c r="B153" i="15" s="1"/>
  <c r="N180" i="2"/>
  <c r="O180" i="2" s="1"/>
  <c r="B155" i="15" s="1"/>
  <c r="N80" i="2"/>
  <c r="O80" i="2" s="1"/>
  <c r="N129" i="2"/>
  <c r="O129" i="2" s="1"/>
  <c r="N12" i="2"/>
  <c r="O12" i="2" s="1"/>
  <c r="B120" i="15" s="1"/>
  <c r="N11" i="2"/>
  <c r="O11" i="2" s="1"/>
  <c r="K51" i="4"/>
  <c r="K46" i="4"/>
  <c r="K19" i="4"/>
  <c r="K9" i="4"/>
  <c r="K61" i="4"/>
  <c r="K56" i="4"/>
  <c r="K100" i="4"/>
  <c r="K119" i="4"/>
  <c r="K39" i="4"/>
  <c r="N37" i="2"/>
  <c r="O37" i="2" s="1"/>
  <c r="B154" i="15" s="1"/>
  <c r="N42" i="2"/>
  <c r="O42" i="2" s="1"/>
  <c r="N154" i="2"/>
  <c r="O154" i="2" s="1"/>
  <c r="B13" i="15" s="1"/>
  <c r="N87" i="2"/>
  <c r="O87" i="2" s="1"/>
  <c r="B19" i="15" s="1"/>
  <c r="N66" i="2"/>
  <c r="O66" i="2" s="1"/>
  <c r="N97" i="2"/>
  <c r="O97" i="2" s="1"/>
  <c r="B57" i="15" s="1"/>
  <c r="N141" i="2"/>
  <c r="O141" i="2" s="1"/>
  <c r="B42" i="15" s="1"/>
  <c r="N171" i="2"/>
  <c r="O171" i="2" s="1"/>
  <c r="B25" i="15" s="1"/>
  <c r="N18" i="2"/>
  <c r="O18" i="2" s="1"/>
  <c r="B14" i="15" s="1"/>
  <c r="N8" i="2"/>
  <c r="O8" i="2" s="1"/>
  <c r="B165" i="15" s="1"/>
  <c r="N13" i="2"/>
  <c r="O13" i="2" s="1"/>
  <c r="N64" i="2"/>
  <c r="O64" i="2" s="1"/>
  <c r="N50" i="2"/>
  <c r="O50" i="2" s="1"/>
  <c r="B72" i="15" s="1"/>
  <c r="N36" i="2"/>
  <c r="O36" i="2" s="1"/>
  <c r="N169" i="2"/>
  <c r="O169" i="2" s="1"/>
  <c r="B159" i="15" s="1"/>
  <c r="N89" i="2"/>
  <c r="O89" i="2" s="1"/>
  <c r="N167" i="2"/>
  <c r="O167" i="2" s="1"/>
  <c r="B108" i="15" s="1"/>
  <c r="N106" i="2"/>
  <c r="O106" i="2" s="1"/>
  <c r="B30" i="15" s="1"/>
  <c r="N145" i="2"/>
  <c r="O145" i="2" s="1"/>
  <c r="N52" i="2"/>
  <c r="O52" i="2" s="1"/>
  <c r="B156" i="15" s="1"/>
  <c r="N179" i="2"/>
  <c r="O179" i="2" s="1"/>
  <c r="B169" i="15" s="1"/>
  <c r="N82" i="2"/>
  <c r="O82" i="2" s="1"/>
  <c r="B40" i="15" s="1"/>
  <c r="N120" i="2"/>
  <c r="O120" i="2" s="1"/>
  <c r="N115" i="2"/>
  <c r="O115" i="2" s="1"/>
  <c r="B64" i="15" s="1"/>
  <c r="N60" i="2"/>
  <c r="O60" i="2" s="1"/>
  <c r="N151" i="2"/>
  <c r="O151" i="2" s="1"/>
  <c r="B34" i="15" s="1"/>
  <c r="N47" i="2"/>
  <c r="O47" i="2" s="1"/>
  <c r="B84" i="15" s="1"/>
  <c r="N81" i="2"/>
  <c r="O81" i="2" s="1"/>
  <c r="N43" i="2"/>
  <c r="O43" i="2" s="1"/>
  <c r="B27" i="15" s="1"/>
  <c r="N155" i="2"/>
  <c r="O155" i="2" s="1"/>
  <c r="N29" i="2"/>
  <c r="O29" i="2" s="1"/>
  <c r="N33" i="2"/>
  <c r="O33" i="2" s="1"/>
  <c r="N156" i="2"/>
  <c r="O156" i="2" s="1"/>
  <c r="B158" i="15" s="1"/>
  <c r="N147" i="2"/>
  <c r="O147" i="2" s="1"/>
  <c r="N125" i="2"/>
  <c r="O125" i="2" s="1"/>
  <c r="B116" i="15" s="1"/>
  <c r="N101" i="2"/>
  <c r="O101" i="2" s="1"/>
  <c r="B38" i="15" s="1"/>
  <c r="N23" i="2"/>
  <c r="O23" i="2" s="1"/>
  <c r="N71" i="2"/>
  <c r="O71" i="2" s="1"/>
  <c r="B132" i="15" s="1"/>
  <c r="N72" i="2"/>
  <c r="O72" i="2" s="1"/>
  <c r="N150" i="2"/>
  <c r="O150" i="2" s="1"/>
  <c r="B26" i="15" s="1"/>
  <c r="N65" i="2"/>
  <c r="O65" i="2" s="1"/>
  <c r="B4" i="15" s="1"/>
  <c r="N90" i="2"/>
  <c r="O90" i="2" s="1"/>
  <c r="N35" i="2"/>
  <c r="O35" i="2" s="1"/>
  <c r="N112" i="2"/>
  <c r="O112" i="2" s="1"/>
  <c r="N59" i="2"/>
  <c r="O59" i="2" s="1"/>
  <c r="N76" i="2"/>
  <c r="O76" i="2" s="1"/>
  <c r="N146" i="2"/>
  <c r="O146" i="2" s="1"/>
  <c r="N138" i="2"/>
  <c r="O138" i="2" s="1"/>
  <c r="B33" i="15" s="1"/>
  <c r="N91" i="2"/>
  <c r="O91" i="2" s="1"/>
  <c r="B80" i="15" s="1"/>
  <c r="N164" i="2"/>
  <c r="O164" i="2" s="1"/>
  <c r="N20" i="2"/>
  <c r="O20" i="2" s="1"/>
  <c r="N10" i="2"/>
  <c r="O10" i="2" s="1"/>
  <c r="B67" i="15" s="1"/>
  <c r="N63" i="2"/>
  <c r="O63" i="2" s="1"/>
  <c r="B125" i="15" s="1"/>
  <c r="N84" i="2"/>
  <c r="O84" i="2" s="1"/>
  <c r="N21" i="2"/>
  <c r="O21" i="2" s="1"/>
  <c r="B52" i="15" s="1"/>
  <c r="N173" i="2"/>
  <c r="O173" i="2" s="1"/>
  <c r="N77" i="2"/>
  <c r="O77" i="2" s="1"/>
  <c r="N139" i="2"/>
  <c r="O139" i="2" s="1"/>
  <c r="N85" i="2"/>
  <c r="O85" i="2" s="1"/>
  <c r="N152" i="2"/>
  <c r="O152" i="2" s="1"/>
  <c r="B44" i="15" s="1"/>
  <c r="N121" i="2"/>
  <c r="O121" i="2" s="1"/>
  <c r="B7" i="15" s="1"/>
  <c r="N158" i="2"/>
  <c r="O158" i="2" s="1"/>
  <c r="B23" i="15" s="1"/>
  <c r="N99" i="2"/>
  <c r="O99" i="2" s="1"/>
  <c r="N117" i="2"/>
  <c r="O117" i="2" s="1"/>
  <c r="B119" i="15" s="1"/>
  <c r="N135" i="2"/>
  <c r="O135" i="2" s="1"/>
  <c r="B24" i="15" s="1"/>
  <c r="N148" i="2"/>
  <c r="O148" i="2" s="1"/>
  <c r="B89" i="15" s="1"/>
  <c r="N176" i="2"/>
  <c r="O176" i="2" s="1"/>
  <c r="B103" i="15" s="1"/>
  <c r="N75" i="2"/>
  <c r="O75" i="2" s="1"/>
  <c r="N92" i="2"/>
  <c r="O92" i="2" s="1"/>
  <c r="N40" i="2"/>
  <c r="O40" i="2" s="1"/>
  <c r="N27" i="2"/>
  <c r="O27" i="2" s="1"/>
  <c r="N25" i="2"/>
  <c r="O25" i="2" s="1"/>
  <c r="B21" i="15" s="1"/>
  <c r="N127" i="2"/>
  <c r="O127" i="2" s="1"/>
  <c r="N142" i="2"/>
  <c r="O142" i="2" s="1"/>
  <c r="B50" i="15" s="1"/>
  <c r="N123" i="2"/>
  <c r="O123" i="2" s="1"/>
  <c r="B15" i="15" s="1"/>
  <c r="N45" i="2"/>
  <c r="O45" i="2" s="1"/>
  <c r="B131" i="15" s="1"/>
  <c r="N48" i="2"/>
  <c r="O48" i="2" s="1"/>
  <c r="B53" i="15" s="1"/>
  <c r="N136" i="2"/>
  <c r="O136" i="2" s="1"/>
  <c r="N39" i="2"/>
  <c r="O39" i="2" s="1"/>
  <c r="N78" i="2"/>
  <c r="O78" i="2" s="1"/>
  <c r="N110" i="2"/>
  <c r="O110" i="2" s="1"/>
  <c r="B167" i="15" s="1"/>
  <c r="N70" i="2"/>
  <c r="O70" i="2" s="1"/>
  <c r="N149" i="2"/>
  <c r="O149" i="2" s="1"/>
  <c r="B65" i="15" s="1"/>
  <c r="N46" i="2"/>
  <c r="O46" i="2" s="1"/>
  <c r="N116" i="2"/>
  <c r="O116" i="2" s="1"/>
  <c r="B175" i="15" s="1"/>
  <c r="N108" i="2"/>
  <c r="O108" i="2" s="1"/>
  <c r="B46" i="15" s="1"/>
  <c r="N131" i="2"/>
  <c r="O131" i="2" s="1"/>
  <c r="N118" i="2"/>
  <c r="O118" i="2" s="1"/>
  <c r="B96" i="15" s="1"/>
  <c r="N168" i="2"/>
  <c r="O168" i="2" s="1"/>
  <c r="N157" i="2"/>
  <c r="O157" i="2" s="1"/>
  <c r="N133" i="2"/>
  <c r="O133" i="2" s="1"/>
  <c r="N172" i="2"/>
  <c r="O172" i="2" s="1"/>
  <c r="B6" i="15" s="1"/>
  <c r="N111" i="2"/>
  <c r="O111" i="2" s="1"/>
  <c r="B70" i="15" s="1"/>
  <c r="N61" i="2"/>
  <c r="O61" i="2" s="1"/>
  <c r="B36" i="15" s="1"/>
  <c r="N28" i="2"/>
  <c r="O28" i="2" s="1"/>
  <c r="N67" i="2"/>
  <c r="O67" i="2" s="1"/>
  <c r="N55" i="2"/>
  <c r="O55" i="2" s="1"/>
  <c r="N175" i="2"/>
  <c r="O175" i="2" s="1"/>
  <c r="B78" i="15" s="1"/>
  <c r="N105" i="2"/>
  <c r="O105" i="2" s="1"/>
  <c r="B171" i="15" s="1"/>
  <c r="N162" i="2"/>
  <c r="O162" i="2" s="1"/>
  <c r="B43" i="15" s="1"/>
  <c r="N86" i="2"/>
  <c r="O86" i="2" s="1"/>
  <c r="N124" i="2"/>
  <c r="O124" i="2" s="1"/>
  <c r="N34" i="2"/>
  <c r="O34" i="2" s="1"/>
  <c r="B73" i="15" s="1"/>
  <c r="N16" i="2"/>
  <c r="O16" i="2" s="1"/>
  <c r="N62" i="2"/>
  <c r="O62" i="2" s="1"/>
  <c r="B168" i="15" s="1"/>
  <c r="N51" i="2"/>
  <c r="O51" i="2" s="1"/>
  <c r="B31" i="15" s="1"/>
  <c r="N170" i="2"/>
  <c r="O170" i="2" s="1"/>
  <c r="B104" i="15" s="1"/>
  <c r="N140" i="2"/>
  <c r="O140" i="2" s="1"/>
  <c r="B91" i="15" s="1"/>
  <c r="N143" i="2"/>
  <c r="O143" i="2" s="1"/>
  <c r="N30" i="2"/>
  <c r="O30" i="2" s="1"/>
  <c r="B106" i="15" s="1"/>
  <c r="N132" i="2"/>
  <c r="O132" i="2" s="1"/>
  <c r="N69" i="2"/>
  <c r="O69" i="2" s="1"/>
  <c r="N14" i="2"/>
  <c r="O14" i="2" s="1"/>
  <c r="N17" i="2"/>
  <c r="O17" i="2" s="1"/>
  <c r="N130" i="2"/>
  <c r="O130" i="2" s="1"/>
  <c r="N128" i="2"/>
  <c r="O128" i="2" s="1"/>
  <c r="B48" i="15" s="1"/>
  <c r="N44" i="2"/>
  <c r="O44" i="2" s="1"/>
  <c r="N104" i="2"/>
  <c r="O104" i="2" s="1"/>
  <c r="N41" i="2"/>
  <c r="N9" i="2"/>
  <c r="O9" i="2" s="1"/>
  <c r="K80" i="4"/>
  <c r="K43" i="4"/>
  <c r="K139" i="4"/>
  <c r="K26" i="4"/>
  <c r="K93" i="4"/>
  <c r="K86" i="4"/>
  <c r="K22" i="4"/>
  <c r="K24" i="4"/>
  <c r="K14" i="4"/>
  <c r="K118" i="4"/>
  <c r="K60" i="4"/>
  <c r="K7" i="4"/>
  <c r="K171" i="4"/>
  <c r="K15" i="4"/>
  <c r="K89" i="4"/>
  <c r="K148" i="4"/>
  <c r="K173" i="4"/>
  <c r="K5" i="4"/>
  <c r="K83" i="4"/>
  <c r="K88" i="4"/>
  <c r="K99" i="4"/>
  <c r="K74" i="4"/>
  <c r="K154" i="4"/>
  <c r="K84" i="4"/>
  <c r="K58" i="4"/>
  <c r="K73" i="4"/>
  <c r="K55" i="4"/>
  <c r="K10" i="4"/>
  <c r="K65" i="4"/>
  <c r="K31" i="4"/>
  <c r="K23" i="4"/>
  <c r="K104" i="4"/>
  <c r="K122" i="4"/>
  <c r="K76" i="4"/>
  <c r="K137" i="4"/>
  <c r="K163" i="4"/>
  <c r="K69" i="4"/>
  <c r="K38" i="4"/>
  <c r="K149" i="4"/>
  <c r="K85" i="4"/>
  <c r="K21" i="4"/>
  <c r="K62" i="4"/>
  <c r="K18" i="4"/>
  <c r="K42" i="4"/>
  <c r="K94" i="4"/>
  <c r="K72" i="4"/>
  <c r="K96" i="4"/>
  <c r="K110" i="4"/>
  <c r="K133" i="4"/>
  <c r="K136" i="4"/>
  <c r="K172" i="4"/>
  <c r="K71" i="4"/>
  <c r="K16" i="4"/>
  <c r="K121" i="4"/>
  <c r="K59" i="4"/>
  <c r="K8" i="4"/>
  <c r="K114" i="4"/>
  <c r="K113" i="4"/>
  <c r="K32" i="4"/>
  <c r="K127" i="4"/>
  <c r="K141" i="4"/>
  <c r="K132" i="4"/>
  <c r="K11" i="4"/>
  <c r="K63" i="4"/>
  <c r="K34" i="4"/>
  <c r="K165" i="4"/>
  <c r="K47" i="4"/>
  <c r="K106" i="4"/>
  <c r="K124" i="4"/>
  <c r="K147" i="4"/>
  <c r="K41" i="4"/>
  <c r="K33" i="4"/>
  <c r="K95" i="4"/>
  <c r="K52" i="4"/>
  <c r="K79" i="4"/>
  <c r="K168" i="4"/>
  <c r="K112" i="4"/>
  <c r="K174" i="4"/>
  <c r="K75" i="4"/>
  <c r="K67" i="4"/>
  <c r="K101" i="4"/>
  <c r="K111" i="4"/>
  <c r="K29" i="4"/>
  <c r="K164" i="4"/>
  <c r="K170" i="4"/>
  <c r="K66" i="4"/>
  <c r="K105" i="4"/>
  <c r="N98" i="2"/>
  <c r="O98" i="2" s="1"/>
  <c r="N31" i="2"/>
  <c r="O31" i="2" s="1"/>
  <c r="B88" i="15" s="1"/>
  <c r="N137" i="2"/>
  <c r="O137" i="2" s="1"/>
  <c r="N122" i="2"/>
  <c r="O122" i="2" s="1"/>
  <c r="B117" i="15" s="1"/>
  <c r="N68" i="2"/>
  <c r="O68" i="2" s="1"/>
  <c r="N134" i="2"/>
  <c r="O134" i="2" s="1"/>
  <c r="N32" i="2"/>
  <c r="O32" i="2" s="1"/>
  <c r="N24" i="2"/>
  <c r="O24" i="2" s="1"/>
  <c r="N103" i="2"/>
  <c r="O103" i="2" s="1"/>
  <c r="B76" i="15" s="1"/>
  <c r="N54" i="2"/>
  <c r="O54" i="2" s="1"/>
  <c r="B12" i="15" s="1"/>
  <c r="N74" i="2"/>
  <c r="O74" i="2" s="1"/>
  <c r="F57" i="2"/>
  <c r="F58" i="2"/>
  <c r="N58" i="2" s="1"/>
  <c r="O58" i="2" s="1"/>
  <c r="N178" i="2"/>
  <c r="O178" i="2" s="1"/>
  <c r="N49" i="2"/>
  <c r="O49" i="2" s="1"/>
  <c r="N160" i="2"/>
  <c r="O160" i="2" s="1"/>
  <c r="B164" i="15" s="1"/>
  <c r="N73" i="2"/>
  <c r="O73" i="2" s="1"/>
  <c r="N88" i="2"/>
  <c r="O88" i="2" s="1"/>
  <c r="B16" i="15" s="1"/>
  <c r="N19" i="2"/>
  <c r="O19" i="2" s="1"/>
  <c r="I138" i="18" l="1"/>
  <c r="I118" i="18"/>
  <c r="I19" i="18"/>
  <c r="I56" i="18"/>
  <c r="I67" i="18"/>
  <c r="I99" i="18"/>
  <c r="I94" i="18"/>
  <c r="I24" i="18"/>
  <c r="I9" i="18"/>
  <c r="I59" i="18"/>
  <c r="I116" i="18"/>
  <c r="I142" i="18"/>
  <c r="I164" i="18"/>
  <c r="I140" i="18"/>
  <c r="I69" i="18"/>
  <c r="I43" i="18"/>
  <c r="I62" i="18"/>
  <c r="I51" i="18"/>
  <c r="I136" i="18"/>
  <c r="I141" i="18"/>
  <c r="I16" i="18"/>
  <c r="I12" i="18"/>
  <c r="I7" i="18"/>
  <c r="I30" i="18"/>
  <c r="I105" i="18"/>
  <c r="I22" i="18"/>
  <c r="I133" i="18"/>
  <c r="I54" i="18"/>
  <c r="I52" i="18"/>
  <c r="I165" i="18"/>
  <c r="I34" i="18"/>
  <c r="I89" i="18"/>
  <c r="I153" i="18"/>
  <c r="I176" i="18"/>
  <c r="I32" i="18"/>
  <c r="I120" i="18"/>
  <c r="I110" i="18"/>
  <c r="I174" i="18"/>
  <c r="I11" i="18"/>
  <c r="I25" i="18"/>
  <c r="I112" i="18"/>
  <c r="I128" i="18"/>
  <c r="I15" i="18"/>
  <c r="I70" i="18"/>
  <c r="I64" i="18"/>
  <c r="I10" i="18"/>
  <c r="I145" i="18"/>
  <c r="I23" i="18"/>
  <c r="I109" i="18"/>
  <c r="I80" i="18"/>
  <c r="I169" i="18"/>
  <c r="I74" i="18"/>
  <c r="I63" i="18"/>
  <c r="I103" i="18"/>
  <c r="I53" i="18"/>
  <c r="B129" i="15"/>
  <c r="B69" i="15"/>
  <c r="D68" i="15"/>
  <c r="B109" i="15"/>
  <c r="B10" i="15"/>
  <c r="D66" i="15"/>
  <c r="D86" i="15"/>
  <c r="D77" i="15"/>
  <c r="D22" i="15"/>
  <c r="D74" i="15"/>
  <c r="B61" i="15"/>
  <c r="B137" i="15"/>
  <c r="B138" i="15"/>
  <c r="D92" i="15"/>
  <c r="D121" i="15"/>
  <c r="D173" i="15"/>
  <c r="B128" i="15"/>
  <c r="D135" i="15"/>
  <c r="B145" i="15"/>
  <c r="B66" i="15"/>
  <c r="D60" i="15"/>
  <c r="D79" i="15"/>
  <c r="D137" i="15"/>
  <c r="D139" i="15"/>
  <c r="D97" i="15"/>
  <c r="D160" i="15"/>
  <c r="D149" i="15"/>
  <c r="D138" i="15"/>
  <c r="D5" i="15"/>
  <c r="B60" i="15"/>
  <c r="B113" i="15"/>
  <c r="B173" i="15"/>
  <c r="D145" i="15"/>
  <c r="D146" i="15"/>
  <c r="D2" i="15"/>
  <c r="D161" i="15"/>
  <c r="D69" i="15"/>
  <c r="D49" i="15"/>
  <c r="D128" i="15"/>
  <c r="B79" i="15"/>
  <c r="D114" i="15"/>
  <c r="B139" i="15"/>
  <c r="B160" i="15"/>
  <c r="B92" i="15"/>
  <c r="B5" i="15"/>
  <c r="B149" i="15"/>
  <c r="B161" i="15"/>
  <c r="D59" i="15"/>
  <c r="D129" i="15"/>
  <c r="D140" i="15"/>
  <c r="D113" i="15"/>
  <c r="D10" i="15"/>
  <c r="D45" i="15"/>
  <c r="D122" i="15"/>
  <c r="B68" i="15"/>
  <c r="D82" i="15"/>
  <c r="O41" i="2"/>
  <c r="B22" i="15" s="1"/>
  <c r="B74" i="15"/>
  <c r="B146" i="15"/>
  <c r="B97" i="15"/>
  <c r="B148" i="15"/>
  <c r="D136" i="15"/>
  <c r="D148" i="15"/>
  <c r="D142" i="15"/>
  <c r="D101" i="15"/>
  <c r="D109" i="15"/>
  <c r="D61" i="15"/>
  <c r="D37" i="15"/>
  <c r="D126" i="15"/>
  <c r="D115" i="15"/>
  <c r="I173" i="18"/>
  <c r="I166" i="18"/>
  <c r="I100" i="18"/>
  <c r="I72" i="18"/>
  <c r="I49" i="18"/>
  <c r="I33" i="18"/>
  <c r="I163" i="18"/>
  <c r="I101" i="18"/>
  <c r="I121" i="18"/>
  <c r="I45" i="18"/>
  <c r="I95" i="18"/>
  <c r="I8" i="18"/>
  <c r="I113" i="18"/>
  <c r="I26" i="18"/>
  <c r="I58" i="18"/>
  <c r="I115" i="18"/>
  <c r="I159" i="18"/>
  <c r="I139" i="18"/>
  <c r="I96" i="18"/>
  <c r="I157" i="18"/>
  <c r="I152" i="18"/>
  <c r="I172" i="18"/>
  <c r="I127" i="18"/>
  <c r="I18" i="18"/>
  <c r="I73" i="18"/>
  <c r="I91" i="18"/>
  <c r="I4" i="18"/>
  <c r="I41" i="18"/>
  <c r="I175" i="18"/>
  <c r="I122" i="18"/>
  <c r="I156" i="18"/>
  <c r="I71" i="18"/>
  <c r="I92" i="18"/>
  <c r="I20" i="18"/>
  <c r="I177" i="18"/>
  <c r="I125" i="18"/>
  <c r="I81" i="18"/>
  <c r="I106" i="18"/>
  <c r="N57" i="2"/>
  <c r="O57" i="2" s="1"/>
  <c r="B71" i="15"/>
  <c r="B98" i="15"/>
  <c r="B56" i="15"/>
  <c r="B18" i="15"/>
  <c r="B99" i="15"/>
  <c r="B157" i="15"/>
  <c r="B134" i="15"/>
  <c r="B112" i="15"/>
  <c r="B2" i="15"/>
  <c r="B101" i="15"/>
  <c r="B152" i="15"/>
  <c r="B47" i="15"/>
  <c r="B127" i="15"/>
  <c r="B41" i="15"/>
  <c r="B95" i="15"/>
  <c r="B136" i="15"/>
  <c r="B20" i="15"/>
  <c r="B123" i="15"/>
  <c r="B9" i="15"/>
  <c r="B114" i="15"/>
  <c r="B130" i="15"/>
  <c r="B29" i="15"/>
  <c r="B110" i="15"/>
  <c r="B122" i="15"/>
  <c r="B17" i="15"/>
  <c r="B121" i="15"/>
  <c r="B102" i="15"/>
  <c r="B77" i="15"/>
  <c r="B83" i="15"/>
  <c r="B87" i="15"/>
  <c r="B55" i="15"/>
  <c r="B54" i="15"/>
  <c r="B28" i="15"/>
  <c r="B8" i="15"/>
  <c r="B59" i="15"/>
  <c r="B174" i="15"/>
  <c r="B170" i="15"/>
  <c r="B62" i="15"/>
  <c r="B58" i="15"/>
  <c r="B133" i="15"/>
  <c r="B3" i="15"/>
  <c r="B115" i="15"/>
  <c r="B51" i="15"/>
  <c r="B37" i="15"/>
  <c r="B111" i="15"/>
  <c r="B144" i="15"/>
  <c r="B90" i="15"/>
  <c r="B126" i="15"/>
  <c r="B81" i="15"/>
  <c r="B140" i="15"/>
  <c r="B163" i="15"/>
  <c r="B11" i="15"/>
  <c r="B147" i="15"/>
  <c r="B124" i="15"/>
  <c r="B162" i="15"/>
  <c r="B107" i="15"/>
  <c r="B100" i="15"/>
  <c r="B135" i="15"/>
  <c r="B45" i="15"/>
  <c r="B142" i="15"/>
  <c r="B85" i="15"/>
  <c r="B94" i="15"/>
  <c r="B75" i="15"/>
  <c r="B49" i="15"/>
  <c r="B86" i="15"/>
  <c r="B82" i="15" l="1"/>
  <c r="J177" i="30"/>
  <c r="AC181" i="2" s="1"/>
  <c r="AF181" i="2" s="1"/>
  <c r="AG181" i="2" s="1"/>
  <c r="AP181" i="2" l="1"/>
  <c r="C172" i="15"/>
  <c r="E172" i="15" s="1"/>
  <c r="H182" i="30" l="1"/>
  <c r="J168" i="30"/>
  <c r="AC172" i="2" s="1"/>
  <c r="AF172" i="2" s="1"/>
  <c r="AG172" i="2" s="1"/>
  <c r="J29" i="30"/>
  <c r="AC33" i="2" s="1"/>
  <c r="AF33" i="2" s="1"/>
  <c r="AG33" i="2" s="1"/>
  <c r="J68" i="30"/>
  <c r="AC72" i="2" s="1"/>
  <c r="AF72" i="2" s="1"/>
  <c r="AG72" i="2" s="1"/>
  <c r="J47" i="30"/>
  <c r="AC51" i="2" s="1"/>
  <c r="AF51" i="2" s="1"/>
  <c r="AG51" i="2" s="1"/>
  <c r="J148" i="30"/>
  <c r="AC152" i="2" s="1"/>
  <c r="AF152" i="2" s="1"/>
  <c r="AG152" i="2" s="1"/>
  <c r="J84" i="30"/>
  <c r="AC88" i="2" s="1"/>
  <c r="AF88" i="2" s="1"/>
  <c r="AG88" i="2" s="1"/>
  <c r="J50" i="30"/>
  <c r="AC54" i="2" s="1"/>
  <c r="AF54" i="2" s="1"/>
  <c r="AG54" i="2" s="1"/>
  <c r="J75" i="30"/>
  <c r="AC79" i="2" s="1"/>
  <c r="AF79" i="2" s="1"/>
  <c r="AG79" i="2" s="1"/>
  <c r="J104" i="30"/>
  <c r="AC108" i="2" s="1"/>
  <c r="AF108" i="2" s="1"/>
  <c r="AG108" i="2" s="1"/>
  <c r="J150" i="30"/>
  <c r="AC154" i="2" s="1"/>
  <c r="AF154" i="2" s="1"/>
  <c r="AG154" i="2" s="1"/>
  <c r="J82" i="30"/>
  <c r="AC86" i="2" s="1"/>
  <c r="AF86" i="2" s="1"/>
  <c r="AG86" i="2" s="1"/>
  <c r="J152" i="30"/>
  <c r="AC156" i="2" s="1"/>
  <c r="AF156" i="2" s="1"/>
  <c r="AG156" i="2" s="1"/>
  <c r="J88" i="30"/>
  <c r="AC92" i="2" s="1"/>
  <c r="AF92" i="2" s="1"/>
  <c r="AG92" i="2" s="1"/>
  <c r="J12" i="30"/>
  <c r="AC16" i="2" s="1"/>
  <c r="AF16" i="2" s="1"/>
  <c r="AG16" i="2" s="1"/>
  <c r="J132" i="30"/>
  <c r="AC136" i="2" s="1"/>
  <c r="AF136" i="2" s="1"/>
  <c r="AG136" i="2" s="1"/>
  <c r="J14" i="30"/>
  <c r="AC18" i="2" s="1"/>
  <c r="AF18" i="2" s="1"/>
  <c r="AG18" i="2" s="1"/>
  <c r="J164" i="30"/>
  <c r="AC168" i="2" s="1"/>
  <c r="AF168" i="2" s="1"/>
  <c r="AG168" i="2" s="1"/>
  <c r="J25" i="30"/>
  <c r="AC29" i="2" s="1"/>
  <c r="AF29" i="2" s="1"/>
  <c r="AG29" i="2" s="1"/>
  <c r="J65" i="30"/>
  <c r="AC69" i="2" s="1"/>
  <c r="AF69" i="2" s="1"/>
  <c r="AG69" i="2" s="1"/>
  <c r="J19" i="30"/>
  <c r="AC23" i="2" s="1"/>
  <c r="AF23" i="2" s="1"/>
  <c r="AG23" i="2" s="1"/>
  <c r="J21" i="30"/>
  <c r="AC25" i="2" s="1"/>
  <c r="AF25" i="2" s="1"/>
  <c r="AG25" i="2" s="1"/>
  <c r="J143" i="30"/>
  <c r="AC147" i="2" s="1"/>
  <c r="AF147" i="2" s="1"/>
  <c r="AG147" i="2" s="1"/>
  <c r="J165" i="30"/>
  <c r="AC169" i="2" s="1"/>
  <c r="AF169" i="2" s="1"/>
  <c r="AG169" i="2" s="1"/>
  <c r="J16" i="30"/>
  <c r="AC20" i="2" s="1"/>
  <c r="AF20" i="2" s="1"/>
  <c r="AG20" i="2" s="1"/>
  <c r="J39" i="30"/>
  <c r="AC43" i="2" s="1"/>
  <c r="AF43" i="2" s="1"/>
  <c r="AG43" i="2" s="1"/>
  <c r="J154" i="30"/>
  <c r="AC158" i="2" s="1"/>
  <c r="AF158" i="2" s="1"/>
  <c r="AG158" i="2" s="1"/>
  <c r="J7" i="30"/>
  <c r="AC11" i="2" s="1"/>
  <c r="AF11" i="2" s="1"/>
  <c r="AG11" i="2" s="1"/>
  <c r="J118" i="30"/>
  <c r="AC122" i="2" s="1"/>
  <c r="AF122" i="2" s="1"/>
  <c r="AG122" i="2" s="1"/>
  <c r="J26" i="30"/>
  <c r="AC30" i="2" s="1"/>
  <c r="AF30" i="2" s="1"/>
  <c r="AG30" i="2" s="1"/>
  <c r="J46" i="30"/>
  <c r="AC50" i="2" s="1"/>
  <c r="AF50" i="2" s="1"/>
  <c r="AG50" i="2" s="1"/>
  <c r="J137" i="30"/>
  <c r="AC141" i="2" s="1"/>
  <c r="AF141" i="2" s="1"/>
  <c r="AG141" i="2" s="1"/>
  <c r="J93" i="30"/>
  <c r="AC97" i="2" s="1"/>
  <c r="AF97" i="2" s="1"/>
  <c r="AG97" i="2" s="1"/>
  <c r="J48" i="30"/>
  <c r="AC52" i="2" s="1"/>
  <c r="AF52" i="2" s="1"/>
  <c r="AG52" i="2" s="1"/>
  <c r="AP52" i="2" s="1"/>
  <c r="J145" i="30"/>
  <c r="AC149" i="2" s="1"/>
  <c r="AF149" i="2" s="1"/>
  <c r="AG149" i="2" s="1"/>
  <c r="J109" i="30"/>
  <c r="AC113" i="2" s="1"/>
  <c r="AF113" i="2" s="1"/>
  <c r="AG113" i="2" s="1"/>
  <c r="J81" i="30"/>
  <c r="AC85" i="2" s="1"/>
  <c r="AF85" i="2" s="1"/>
  <c r="AG85" i="2" s="1"/>
  <c r="AP85" i="2" s="1"/>
  <c r="J141" i="30"/>
  <c r="AC145" i="2" s="1"/>
  <c r="AF145" i="2" s="1"/>
  <c r="AG145" i="2" s="1"/>
  <c r="J62" i="30"/>
  <c r="AC66" i="2" s="1"/>
  <c r="AF66" i="2" s="1"/>
  <c r="AG66" i="2" s="1"/>
  <c r="J101" i="30"/>
  <c r="AC105" i="2" s="1"/>
  <c r="AF105" i="2" s="1"/>
  <c r="AG105" i="2" s="1"/>
  <c r="J76" i="30"/>
  <c r="AC80" i="2" s="1"/>
  <c r="AF80" i="2" s="1"/>
  <c r="AG80" i="2" s="1"/>
  <c r="J138" i="30"/>
  <c r="AC142" i="2" s="1"/>
  <c r="AF142" i="2" s="1"/>
  <c r="AG142" i="2" s="1"/>
  <c r="J57" i="30"/>
  <c r="AC61" i="2" s="1"/>
  <c r="AF61" i="2" s="1"/>
  <c r="AG61" i="2" s="1"/>
  <c r="J129" i="30"/>
  <c r="AC133" i="2" s="1"/>
  <c r="AF133" i="2" s="1"/>
  <c r="AG133" i="2" s="1"/>
  <c r="J20" i="30"/>
  <c r="AC24" i="2" s="1"/>
  <c r="AF24" i="2" s="1"/>
  <c r="AG24" i="2" s="1"/>
  <c r="J77" i="30"/>
  <c r="AC81" i="2" s="1"/>
  <c r="AF81" i="2" s="1"/>
  <c r="AG81" i="2" s="1"/>
  <c r="J58" i="30"/>
  <c r="AC62" i="2" s="1"/>
  <c r="AF62" i="2" s="1"/>
  <c r="AG62" i="2" s="1"/>
  <c r="J11" i="30"/>
  <c r="AC15" i="2" s="1"/>
  <c r="AF15" i="2" s="1"/>
  <c r="AG15" i="2" s="1"/>
  <c r="J200" i="30"/>
  <c r="AC174" i="2" s="1"/>
  <c r="AF174" i="2" s="1"/>
  <c r="AG174" i="2" s="1"/>
  <c r="J87" i="30"/>
  <c r="AC91" i="2" s="1"/>
  <c r="AF91" i="2" s="1"/>
  <c r="AG91" i="2" s="1"/>
  <c r="J133" i="30"/>
  <c r="AC137" i="2" s="1"/>
  <c r="AF137" i="2" s="1"/>
  <c r="AG137" i="2" s="1"/>
  <c r="J162" i="30"/>
  <c r="AC166" i="2" s="1"/>
  <c r="AF166" i="2" s="1"/>
  <c r="AG166" i="2" s="1"/>
  <c r="J24" i="30"/>
  <c r="AC28" i="2" s="1"/>
  <c r="AF28" i="2" s="1"/>
  <c r="AG28" i="2" s="1"/>
  <c r="J38" i="30"/>
  <c r="AC42" i="2" s="1"/>
  <c r="AF42" i="2" s="1"/>
  <c r="AG42" i="2" s="1"/>
  <c r="J31" i="30"/>
  <c r="AC35" i="2" s="1"/>
  <c r="AF35" i="2" s="1"/>
  <c r="AG35" i="2" s="1"/>
  <c r="J171" i="30"/>
  <c r="AC175" i="2" s="1"/>
  <c r="AF175" i="2" s="1"/>
  <c r="AG175" i="2" s="1"/>
  <c r="J166" i="30"/>
  <c r="AC170" i="2" s="1"/>
  <c r="AF170" i="2" s="1"/>
  <c r="AG170" i="2" s="1"/>
  <c r="J35" i="30"/>
  <c r="AC39" i="2" s="1"/>
  <c r="AF39" i="2" s="1"/>
  <c r="AG39" i="2" s="1"/>
  <c r="J99" i="30"/>
  <c r="AC103" i="2" s="1"/>
  <c r="AF103" i="2" s="1"/>
  <c r="AG103" i="2" s="1"/>
  <c r="J44" i="30"/>
  <c r="AC48" i="2" s="1"/>
  <c r="AF48" i="2" s="1"/>
  <c r="AG48" i="2" s="1"/>
  <c r="J69" i="30"/>
  <c r="AC73" i="2" s="1"/>
  <c r="AF73" i="2" s="1"/>
  <c r="AG73" i="2" s="1"/>
  <c r="J67" i="30"/>
  <c r="AC71" i="2" s="1"/>
  <c r="AF71" i="2" s="1"/>
  <c r="AG71" i="2" s="1"/>
  <c r="J155" i="30"/>
  <c r="AC159" i="2" s="1"/>
  <c r="AF159" i="2" s="1"/>
  <c r="AG159" i="2" s="1"/>
  <c r="J49" i="30"/>
  <c r="AC53" i="2" s="1"/>
  <c r="AF53" i="2" s="1"/>
  <c r="AG53" i="2" s="1"/>
  <c r="J97" i="30"/>
  <c r="AC101" i="2" s="1"/>
  <c r="AF101" i="2" s="1"/>
  <c r="AG101" i="2" s="1"/>
  <c r="J64" i="30"/>
  <c r="AC68" i="2" s="1"/>
  <c r="AF68" i="2" s="1"/>
  <c r="AG68" i="2" s="1"/>
  <c r="J172" i="30"/>
  <c r="AC176" i="2" s="1"/>
  <c r="AF176" i="2" s="1"/>
  <c r="AG176" i="2" s="1"/>
  <c r="J85" i="30"/>
  <c r="AC89" i="2" s="1"/>
  <c r="AF89" i="2" s="1"/>
  <c r="AG89" i="2" s="1"/>
  <c r="J123" i="30"/>
  <c r="AC127" i="2" s="1"/>
  <c r="AF127" i="2" s="1"/>
  <c r="AG127" i="2" s="1"/>
  <c r="J36" i="30"/>
  <c r="AC40" i="2" s="1"/>
  <c r="AF40" i="2" s="1"/>
  <c r="AG40" i="2" s="1"/>
  <c r="J83" i="30"/>
  <c r="AC87" i="2" s="1"/>
  <c r="AF87" i="2" s="1"/>
  <c r="AG87" i="2" s="1"/>
  <c r="J61" i="30"/>
  <c r="AC65" i="2" s="1"/>
  <c r="AF65" i="2" s="1"/>
  <c r="AG65" i="2" s="1"/>
  <c r="J45" i="30"/>
  <c r="AC49" i="2" s="1"/>
  <c r="AF49" i="2" s="1"/>
  <c r="AG49" i="2" s="1"/>
  <c r="J147" i="30"/>
  <c r="AC151" i="2" s="1"/>
  <c r="AF151" i="2" s="1"/>
  <c r="AG151" i="2" s="1"/>
  <c r="J13" i="30"/>
  <c r="AC17" i="2" s="1"/>
  <c r="AF17" i="2" s="1"/>
  <c r="AG17" i="2" s="1"/>
  <c r="J136" i="30"/>
  <c r="AC140" i="2" s="1"/>
  <c r="AF140" i="2" s="1"/>
  <c r="AG140" i="2" s="1"/>
  <c r="J10" i="30"/>
  <c r="AC14" i="2" s="1"/>
  <c r="AF14" i="2" s="1"/>
  <c r="AG14" i="2" s="1"/>
  <c r="J42" i="30"/>
  <c r="AC46" i="2" s="1"/>
  <c r="AF46" i="2" s="1"/>
  <c r="AG46" i="2" s="1"/>
  <c r="J116" i="30"/>
  <c r="AC120" i="2" s="1"/>
  <c r="AF120" i="2" s="1"/>
  <c r="AG120" i="2" s="1"/>
  <c r="J142" i="30"/>
  <c r="AC146" i="2" s="1"/>
  <c r="AF146" i="2" s="1"/>
  <c r="AG146" i="2" s="1"/>
  <c r="J103" i="30"/>
  <c r="AC107" i="2" s="1"/>
  <c r="AF107" i="2" s="1"/>
  <c r="AG107" i="2" s="1"/>
  <c r="J98" i="30"/>
  <c r="AC102" i="2" s="1"/>
  <c r="AF102" i="2" s="1"/>
  <c r="AG102" i="2" s="1"/>
  <c r="J112" i="30"/>
  <c r="AC116" i="2" s="1"/>
  <c r="AF116" i="2" s="1"/>
  <c r="AG116" i="2" s="1"/>
  <c r="J117" i="30"/>
  <c r="AC121" i="2" s="1"/>
  <c r="AF121" i="2" s="1"/>
  <c r="AG121" i="2" s="1"/>
  <c r="J119" i="30"/>
  <c r="AC123" i="2" s="1"/>
  <c r="AF123" i="2" s="1"/>
  <c r="AG123" i="2" s="1"/>
  <c r="J15" i="30"/>
  <c r="AC19" i="2" s="1"/>
  <c r="AF19" i="2" s="1"/>
  <c r="AG19" i="2" s="1"/>
  <c r="AP19" i="2" l="1"/>
  <c r="C94" i="15"/>
  <c r="E94" i="15" s="1"/>
  <c r="AP65" i="2"/>
  <c r="C4" i="15"/>
  <c r="E4" i="15" s="1"/>
  <c r="AP87" i="2"/>
  <c r="C19" i="15"/>
  <c r="E19" i="15" s="1"/>
  <c r="AP35" i="2"/>
  <c r="C51" i="15"/>
  <c r="E51" i="15" s="1"/>
  <c r="AP123" i="2"/>
  <c r="C15" i="15"/>
  <c r="E15" i="15" s="1"/>
  <c r="AP49" i="2"/>
  <c r="C139" i="15"/>
  <c r="E139" i="15" s="1"/>
  <c r="AP116" i="2"/>
  <c r="C175" i="15"/>
  <c r="E175" i="15" s="1"/>
  <c r="AP140" i="2"/>
  <c r="C91" i="15"/>
  <c r="E91" i="15" s="1"/>
  <c r="AP127" i="2"/>
  <c r="C11" i="15"/>
  <c r="E11" i="15" s="1"/>
  <c r="AP73" i="2"/>
  <c r="C135" i="15"/>
  <c r="E135" i="15" s="1"/>
  <c r="AP175" i="2"/>
  <c r="C78" i="15"/>
  <c r="E78" i="15" s="1"/>
  <c r="AP28" i="2"/>
  <c r="C136" i="15"/>
  <c r="E136" i="15" s="1"/>
  <c r="AP137" i="2"/>
  <c r="C86" i="15"/>
  <c r="E86" i="15" s="1"/>
  <c r="AP133" i="2"/>
  <c r="C60" i="15"/>
  <c r="E60" i="15" s="1"/>
  <c r="AP80" i="2"/>
  <c r="C41" i="15"/>
  <c r="E41" i="15" s="1"/>
  <c r="AP145" i="2"/>
  <c r="C137" i="15"/>
  <c r="E137" i="15" s="1"/>
  <c r="AP86" i="2"/>
  <c r="C20" i="15"/>
  <c r="E20" i="15" s="1"/>
  <c r="AP121" i="2"/>
  <c r="C7" i="15"/>
  <c r="E7" i="15" s="1"/>
  <c r="AP102" i="2"/>
  <c r="C35" i="15"/>
  <c r="E35" i="15" s="1"/>
  <c r="AP146" i="2"/>
  <c r="C146" i="15"/>
  <c r="E146" i="15" s="1"/>
  <c r="AP103" i="2"/>
  <c r="C76" i="15"/>
  <c r="E76" i="15" s="1"/>
  <c r="AP62" i="2"/>
  <c r="C168" i="15"/>
  <c r="E168" i="15" s="1"/>
  <c r="AP61" i="2"/>
  <c r="C36" i="15"/>
  <c r="E36" i="15" s="1"/>
  <c r="AP43" i="2"/>
  <c r="C27" i="15"/>
  <c r="E27" i="15" s="1"/>
  <c r="AP147" i="2"/>
  <c r="C28" i="15"/>
  <c r="E28" i="15" s="1"/>
  <c r="AP18" i="2"/>
  <c r="C14" i="15"/>
  <c r="E14" i="15" s="1"/>
  <c r="AP92" i="2"/>
  <c r="C58" i="15"/>
  <c r="E58" i="15" s="1"/>
  <c r="C166" i="15"/>
  <c r="E166" i="15" s="1"/>
  <c r="AP107" i="2"/>
  <c r="AP46" i="2"/>
  <c r="C68" i="15"/>
  <c r="E68" i="15" s="1"/>
  <c r="AP17" i="2"/>
  <c r="C10" i="15"/>
  <c r="E10" i="15" s="1"/>
  <c r="AP53" i="2"/>
  <c r="C134" i="15"/>
  <c r="E134" i="15" s="1"/>
  <c r="AP48" i="2"/>
  <c r="C53" i="15"/>
  <c r="E53" i="15" s="1"/>
  <c r="AP105" i="2"/>
  <c r="C171" i="15"/>
  <c r="E171" i="15" s="1"/>
  <c r="AP113" i="2"/>
  <c r="C143" i="15"/>
  <c r="E143" i="15" s="1"/>
  <c r="AP97" i="2"/>
  <c r="C57" i="15"/>
  <c r="E57" i="15" s="1"/>
  <c r="AP11" i="2"/>
  <c r="C123" i="15"/>
  <c r="E123" i="15" s="1"/>
  <c r="AP20" i="2"/>
  <c r="C121" i="15"/>
  <c r="E121" i="15" s="1"/>
  <c r="AP69" i="2"/>
  <c r="C3" i="15"/>
  <c r="E3" i="15" s="1"/>
  <c r="AP136" i="2"/>
  <c r="C54" i="15"/>
  <c r="E54" i="15" s="1"/>
  <c r="AP120" i="2"/>
  <c r="C148" i="15"/>
  <c r="E148" i="15" s="1"/>
  <c r="AP151" i="2"/>
  <c r="C34" i="15"/>
  <c r="E34" i="15" s="1"/>
  <c r="AP68" i="2"/>
  <c r="C83" i="15"/>
  <c r="E83" i="15" s="1"/>
  <c r="AP15" i="2"/>
  <c r="C152" i="15"/>
  <c r="E152" i="15" s="1"/>
  <c r="AP14" i="2"/>
  <c r="C61" i="15"/>
  <c r="E61" i="15" s="1"/>
  <c r="AP89" i="2"/>
  <c r="C149" i="15"/>
  <c r="E149" i="15" s="1"/>
  <c r="AP101" i="2"/>
  <c r="C38" i="15"/>
  <c r="E38" i="15" s="1"/>
  <c r="AP39" i="2"/>
  <c r="C5" i="15"/>
  <c r="E5" i="15" s="1"/>
  <c r="AP42" i="2"/>
  <c r="C9" i="15"/>
  <c r="E9" i="15" s="1"/>
  <c r="AP91" i="2"/>
  <c r="C80" i="15"/>
  <c r="E80" i="15" s="1"/>
  <c r="AP81" i="2"/>
  <c r="C55" i="15"/>
  <c r="E55" i="15" s="1"/>
  <c r="AP142" i="2"/>
  <c r="C50" i="15"/>
  <c r="E50" i="15" s="1"/>
  <c r="AP40" i="2"/>
  <c r="C74" i="15"/>
  <c r="E74" i="15" s="1"/>
  <c r="AP176" i="2"/>
  <c r="C103" i="15"/>
  <c r="E103" i="15" s="1"/>
  <c r="AP159" i="2"/>
  <c r="C18" i="15"/>
  <c r="E18" i="15" s="1"/>
  <c r="AP71" i="2"/>
  <c r="C132" i="15"/>
  <c r="E132" i="15" s="1"/>
  <c r="AP170" i="2"/>
  <c r="C104" i="15"/>
  <c r="E104" i="15" s="1"/>
  <c r="AP166" i="2"/>
  <c r="C47" i="15"/>
  <c r="E47" i="15" s="1"/>
  <c r="AP174" i="2"/>
  <c r="C2" i="15"/>
  <c r="E2" i="15" s="1"/>
  <c r="AP24" i="2"/>
  <c r="C107" i="15"/>
  <c r="E107" i="15" s="1"/>
  <c r="AP66" i="2"/>
  <c r="C114" i="15"/>
  <c r="E114" i="15" s="1"/>
  <c r="AP149" i="2"/>
  <c r="C65" i="15"/>
  <c r="E65" i="15" s="1"/>
  <c r="AP141" i="2"/>
  <c r="C42" i="15"/>
  <c r="E42" i="15" s="1"/>
  <c r="AP158" i="2"/>
  <c r="C23" i="15"/>
  <c r="E23" i="15" s="1"/>
  <c r="AP25" i="2"/>
  <c r="C21" i="15"/>
  <c r="E21" i="15" s="1"/>
  <c r="AP29" i="2"/>
  <c r="C97" i="15"/>
  <c r="E97" i="15" s="1"/>
  <c r="AP156" i="2"/>
  <c r="C158" i="15"/>
  <c r="E158" i="15" s="1"/>
  <c r="AP169" i="2"/>
  <c r="C159" i="15"/>
  <c r="E159" i="15" s="1"/>
  <c r="J28" i="30"/>
  <c r="AC32" i="2" s="1"/>
  <c r="AF32" i="2" s="1"/>
  <c r="AG32" i="2" s="1"/>
  <c r="J27" i="30"/>
  <c r="AC31" i="2" s="1"/>
  <c r="AF31" i="2" s="1"/>
  <c r="AG31" i="2" s="1"/>
  <c r="J131" i="30"/>
  <c r="AC135" i="2" s="1"/>
  <c r="AF135" i="2" s="1"/>
  <c r="AG135" i="2" s="1"/>
  <c r="J173" i="30"/>
  <c r="AC177" i="2" s="1"/>
  <c r="AF177" i="2" s="1"/>
  <c r="AG177" i="2" s="1"/>
  <c r="J5" i="30"/>
  <c r="J90" i="30"/>
  <c r="AC94" i="2" s="1"/>
  <c r="AF94" i="2" s="1"/>
  <c r="AG94" i="2" s="1"/>
  <c r="J23" i="30"/>
  <c r="AC27" i="2" s="1"/>
  <c r="AF27" i="2" s="1"/>
  <c r="AG27" i="2" s="1"/>
  <c r="J175" i="30"/>
  <c r="AC179" i="2" s="1"/>
  <c r="AF179" i="2" s="1"/>
  <c r="AG179" i="2" s="1"/>
  <c r="J124" i="30"/>
  <c r="AC128" i="2" s="1"/>
  <c r="AF128" i="2" s="1"/>
  <c r="AG128" i="2" s="1"/>
  <c r="J157" i="30"/>
  <c r="AC161" i="2" s="1"/>
  <c r="AF161" i="2" s="1"/>
  <c r="AG161" i="2" s="1"/>
  <c r="J100" i="30"/>
  <c r="AC104" i="2" s="1"/>
  <c r="AF104" i="2" s="1"/>
  <c r="AG104" i="2" s="1"/>
  <c r="J106" i="30"/>
  <c r="AC110" i="2" s="1"/>
  <c r="AF110" i="2" s="1"/>
  <c r="AG110" i="2" s="1"/>
  <c r="J108" i="30"/>
  <c r="AC112" i="2" s="1"/>
  <c r="AF112" i="2" s="1"/>
  <c r="AG112" i="2" s="1"/>
  <c r="J111" i="30"/>
  <c r="AC115" i="2" s="1"/>
  <c r="AF115" i="2" s="1"/>
  <c r="AG115" i="2" s="1"/>
  <c r="J59" i="30"/>
  <c r="AC63" i="2" s="1"/>
  <c r="AF63" i="2" s="1"/>
  <c r="AG63" i="2" s="1"/>
  <c r="J113" i="30"/>
  <c r="AC117" i="2" s="1"/>
  <c r="AF117" i="2" s="1"/>
  <c r="AG117" i="2" s="1"/>
  <c r="J86" i="30"/>
  <c r="AC90" i="2" s="1"/>
  <c r="AF90" i="2" s="1"/>
  <c r="AG90" i="2" s="1"/>
  <c r="J121" i="30"/>
  <c r="AC125" i="2" s="1"/>
  <c r="AF125" i="2" s="1"/>
  <c r="AG125" i="2" s="1"/>
  <c r="J89" i="30"/>
  <c r="AC93" i="2" s="1"/>
  <c r="AF93" i="2" s="1"/>
  <c r="AG93" i="2" s="1"/>
  <c r="J6" i="30"/>
  <c r="AC10" i="2" s="1"/>
  <c r="J122" i="30"/>
  <c r="AC126" i="2" s="1"/>
  <c r="AF126" i="2" s="1"/>
  <c r="AG126" i="2" s="1"/>
  <c r="J144" i="30"/>
  <c r="AC148" i="2" s="1"/>
  <c r="AF148" i="2" s="1"/>
  <c r="AG148" i="2" s="1"/>
  <c r="J22" i="30"/>
  <c r="AC26" i="2" s="1"/>
  <c r="AF26" i="2" s="1"/>
  <c r="AG26" i="2" s="1"/>
  <c r="J34" i="30"/>
  <c r="AC38" i="2" s="1"/>
  <c r="AF38" i="2" s="1"/>
  <c r="AG38" i="2" s="1"/>
  <c r="J55" i="30"/>
  <c r="AC59" i="2" s="1"/>
  <c r="AF59" i="2" s="1"/>
  <c r="AG59" i="2" s="1"/>
  <c r="J78" i="30"/>
  <c r="AC82" i="2" s="1"/>
  <c r="AF82" i="2" s="1"/>
  <c r="AG82" i="2" s="1"/>
  <c r="J127" i="30"/>
  <c r="AC131" i="2" s="1"/>
  <c r="AF131" i="2" s="1"/>
  <c r="AG131" i="2" s="1"/>
  <c r="J94" i="30"/>
  <c r="AC98" i="2" s="1"/>
  <c r="AF98" i="2" s="1"/>
  <c r="AG98" i="2" s="1"/>
  <c r="J151" i="30"/>
  <c r="AC155" i="2" s="1"/>
  <c r="AF155" i="2" s="1"/>
  <c r="AG155" i="2" s="1"/>
  <c r="J160" i="30"/>
  <c r="AC164" i="2" s="1"/>
  <c r="AF164" i="2" s="1"/>
  <c r="AG164" i="2" s="1"/>
  <c r="J63" i="30"/>
  <c r="AC67" i="2" s="1"/>
  <c r="AF67" i="2" s="1"/>
  <c r="AG67" i="2" s="1"/>
  <c r="J43" i="30"/>
  <c r="AC47" i="2" s="1"/>
  <c r="AF47" i="2" s="1"/>
  <c r="AG47" i="2" s="1"/>
  <c r="J130" i="30"/>
  <c r="AC134" i="2" s="1"/>
  <c r="AF134" i="2" s="1"/>
  <c r="AG134" i="2" s="1"/>
  <c r="J96" i="30"/>
  <c r="AC100" i="2" s="1"/>
  <c r="AF100" i="2" s="1"/>
  <c r="AG100" i="2" s="1"/>
  <c r="J105" i="30"/>
  <c r="AC109" i="2" s="1"/>
  <c r="AF109" i="2" s="1"/>
  <c r="AG109" i="2" s="1"/>
  <c r="J53" i="30"/>
  <c r="AC57" i="2" s="1"/>
  <c r="AF57" i="2" s="1"/>
  <c r="AG57" i="2" s="1"/>
  <c r="J176" i="30"/>
  <c r="AC180" i="2" s="1"/>
  <c r="AF180" i="2" s="1"/>
  <c r="AG180" i="2" s="1"/>
  <c r="J79" i="30"/>
  <c r="AC83" i="2" s="1"/>
  <c r="AF83" i="2" s="1"/>
  <c r="AG83" i="2" s="1"/>
  <c r="J128" i="30"/>
  <c r="AC132" i="2" s="1"/>
  <c r="AF132" i="2" s="1"/>
  <c r="AG132" i="2" s="1"/>
  <c r="J95" i="30"/>
  <c r="AC99" i="2" s="1"/>
  <c r="AF99" i="2" s="1"/>
  <c r="AG99" i="2" s="1"/>
  <c r="J149" i="30"/>
  <c r="AC153" i="2" s="1"/>
  <c r="AF153" i="2" s="1"/>
  <c r="AG153" i="2" s="1"/>
  <c r="J169" i="30"/>
  <c r="AC173" i="2" s="1"/>
  <c r="AF173" i="2" s="1"/>
  <c r="AG173" i="2" s="1"/>
  <c r="J80" i="30"/>
  <c r="AC84" i="2" s="1"/>
  <c r="AF84" i="2" s="1"/>
  <c r="AG84" i="2" s="1"/>
  <c r="J8" i="30"/>
  <c r="AC12" i="2" s="1"/>
  <c r="AF12" i="2" s="1"/>
  <c r="AG12" i="2" s="1"/>
  <c r="J9" i="30"/>
  <c r="AC13" i="2" s="1"/>
  <c r="AF13" i="2" s="1"/>
  <c r="AG13" i="2" s="1"/>
  <c r="J140" i="30"/>
  <c r="AC144" i="2" s="1"/>
  <c r="AF144" i="2" s="1"/>
  <c r="AG144" i="2" s="1"/>
  <c r="J161" i="30"/>
  <c r="AC165" i="2" s="1"/>
  <c r="AF165" i="2" s="1"/>
  <c r="AG165" i="2" s="1"/>
  <c r="J92" i="30"/>
  <c r="AC96" i="2" s="1"/>
  <c r="AF96" i="2" s="1"/>
  <c r="AG96" i="2" s="1"/>
  <c r="J153" i="30"/>
  <c r="AC157" i="2" s="1"/>
  <c r="AF157" i="2" s="1"/>
  <c r="AG157" i="2" s="1"/>
  <c r="AP50" i="2"/>
  <c r="C72" i="15"/>
  <c r="E72" i="15" s="1"/>
  <c r="AP30" i="2"/>
  <c r="C106" i="15"/>
  <c r="E106" i="15" s="1"/>
  <c r="J56" i="30"/>
  <c r="AC60" i="2" s="1"/>
  <c r="AF60" i="2" s="1"/>
  <c r="AG60" i="2" s="1"/>
  <c r="J163" i="30"/>
  <c r="AC167" i="2" s="1"/>
  <c r="AF167" i="2" s="1"/>
  <c r="AG167" i="2" s="1"/>
  <c r="J110" i="30"/>
  <c r="AC114" i="2" s="1"/>
  <c r="AF114" i="2" s="1"/>
  <c r="AG114" i="2" s="1"/>
  <c r="C156" i="15"/>
  <c r="E156" i="15" s="1"/>
  <c r="J17" i="30"/>
  <c r="AC21" i="2" s="1"/>
  <c r="AF21" i="2" s="1"/>
  <c r="AG21" i="2" s="1"/>
  <c r="AP79" i="2"/>
  <c r="C32" i="15"/>
  <c r="E32" i="15" s="1"/>
  <c r="AP51" i="2"/>
  <c r="C31" i="15"/>
  <c r="E31" i="15" s="1"/>
  <c r="J33" i="30"/>
  <c r="AC37" i="2" s="1"/>
  <c r="AF37" i="2" s="1"/>
  <c r="AG37" i="2" s="1"/>
  <c r="J18" i="30"/>
  <c r="AC22" i="2" s="1"/>
  <c r="AF22" i="2" s="1"/>
  <c r="AG22" i="2" s="1"/>
  <c r="J41" i="30"/>
  <c r="AC45" i="2" s="1"/>
  <c r="AF45" i="2" s="1"/>
  <c r="AG45" i="2" s="1"/>
  <c r="J91" i="30"/>
  <c r="AC95" i="2" s="1"/>
  <c r="AF95" i="2" s="1"/>
  <c r="AG95" i="2" s="1"/>
  <c r="J74" i="30"/>
  <c r="AC78" i="2" s="1"/>
  <c r="AF78" i="2" s="1"/>
  <c r="AG78" i="2" s="1"/>
  <c r="J102" i="30"/>
  <c r="AC106" i="2" s="1"/>
  <c r="AF106" i="2" s="1"/>
  <c r="AG106" i="2" s="1"/>
  <c r="J139" i="30"/>
  <c r="AC143" i="2" s="1"/>
  <c r="AF143" i="2" s="1"/>
  <c r="AG143" i="2" s="1"/>
  <c r="J70" i="30"/>
  <c r="AC74" i="2" s="1"/>
  <c r="AF74" i="2" s="1"/>
  <c r="AG74" i="2" s="1"/>
  <c r="J4" i="30"/>
  <c r="AC8" i="2" s="1"/>
  <c r="AF8" i="2" s="1"/>
  <c r="AG8" i="2" s="1"/>
  <c r="J158" i="30"/>
  <c r="AC162" i="2" s="1"/>
  <c r="AF162" i="2" s="1"/>
  <c r="AG162" i="2" s="1"/>
  <c r="J52" i="30"/>
  <c r="AC56" i="2" s="1"/>
  <c r="AF56" i="2" s="1"/>
  <c r="AG56" i="2" s="1"/>
  <c r="J120" i="30"/>
  <c r="AC124" i="2" s="1"/>
  <c r="AF124" i="2" s="1"/>
  <c r="AG124" i="2" s="1"/>
  <c r="J134" i="30"/>
  <c r="AC138" i="2" s="1"/>
  <c r="AF138" i="2" s="1"/>
  <c r="AG138" i="2" s="1"/>
  <c r="J51" i="30"/>
  <c r="AC55" i="2" s="1"/>
  <c r="AF55" i="2" s="1"/>
  <c r="AG55" i="2" s="1"/>
  <c r="AP122" i="2"/>
  <c r="C117" i="15"/>
  <c r="E117" i="15" s="1"/>
  <c r="J32" i="30"/>
  <c r="AC36" i="2" s="1"/>
  <c r="AF36" i="2" s="1"/>
  <c r="AG36" i="2" s="1"/>
  <c r="J156" i="30"/>
  <c r="AC160" i="2" s="1"/>
  <c r="AF160" i="2" s="1"/>
  <c r="AG160" i="2" s="1"/>
  <c r="AP54" i="2"/>
  <c r="C12" i="15"/>
  <c r="E12" i="15" s="1"/>
  <c r="AP72" i="2"/>
  <c r="C62" i="15"/>
  <c r="E62" i="15" s="1"/>
  <c r="AP33" i="2"/>
  <c r="C77" i="15"/>
  <c r="E77" i="15" s="1"/>
  <c r="AP23" i="2"/>
  <c r="C79" i="15"/>
  <c r="E79" i="15" s="1"/>
  <c r="AP168" i="2"/>
  <c r="C145" i="15"/>
  <c r="E145" i="15" s="1"/>
  <c r="C142" i="15"/>
  <c r="E142" i="15" s="1"/>
  <c r="AP16" i="2"/>
  <c r="AP154" i="2"/>
  <c r="C13" i="15"/>
  <c r="E13" i="15" s="1"/>
  <c r="AP88" i="2"/>
  <c r="C16" i="15"/>
  <c r="E16" i="15" s="1"/>
  <c r="AP152" i="2"/>
  <c r="C44" i="15"/>
  <c r="E44" i="15" s="1"/>
  <c r="J72" i="30"/>
  <c r="AC76" i="2" s="1"/>
  <c r="AF76" i="2" s="1"/>
  <c r="AG76" i="2" s="1"/>
  <c r="J37" i="30"/>
  <c r="AC41" i="2" s="1"/>
  <c r="AF41" i="2" s="1"/>
  <c r="AG41" i="2" s="1"/>
  <c r="J126" i="30"/>
  <c r="AC130" i="2" s="1"/>
  <c r="AF130" i="2" s="1"/>
  <c r="AG130" i="2" s="1"/>
  <c r="J135" i="30"/>
  <c r="AC139" i="2" s="1"/>
  <c r="AF139" i="2" s="1"/>
  <c r="AG139" i="2" s="1"/>
  <c r="J114" i="30"/>
  <c r="AC118" i="2" s="1"/>
  <c r="AF118" i="2" s="1"/>
  <c r="AG118" i="2" s="1"/>
  <c r="J125" i="30"/>
  <c r="AC129" i="2" s="1"/>
  <c r="AF129" i="2" s="1"/>
  <c r="AG129" i="2" s="1"/>
  <c r="J40" i="30"/>
  <c r="AC44" i="2" s="1"/>
  <c r="AF44" i="2" s="1"/>
  <c r="AG44" i="2" s="1"/>
  <c r="J30" i="30"/>
  <c r="AC34" i="2" s="1"/>
  <c r="AF34" i="2" s="1"/>
  <c r="AG34" i="2" s="1"/>
  <c r="J167" i="30"/>
  <c r="AC171" i="2" s="1"/>
  <c r="AF171" i="2" s="1"/>
  <c r="AG171" i="2" s="1"/>
  <c r="J107" i="30"/>
  <c r="AC111" i="2" s="1"/>
  <c r="AF111" i="2" s="1"/>
  <c r="AG111" i="2" s="1"/>
  <c r="J174" i="30"/>
  <c r="AC178" i="2" s="1"/>
  <c r="AF178" i="2" s="1"/>
  <c r="AG178" i="2" s="1"/>
  <c r="J115" i="30"/>
  <c r="AC119" i="2" s="1"/>
  <c r="AF119" i="2" s="1"/>
  <c r="AG119" i="2" s="1"/>
  <c r="J159" i="30"/>
  <c r="AC163" i="2" s="1"/>
  <c r="AF163" i="2" s="1"/>
  <c r="AG163" i="2" s="1"/>
  <c r="J60" i="30"/>
  <c r="AC64" i="2" s="1"/>
  <c r="AF64" i="2" s="1"/>
  <c r="AG64" i="2" s="1"/>
  <c r="J54" i="30"/>
  <c r="AC58" i="2" s="1"/>
  <c r="AF58" i="2" s="1"/>
  <c r="AG58" i="2" s="1"/>
  <c r="J66" i="30"/>
  <c r="AC70" i="2" s="1"/>
  <c r="AF70" i="2" s="1"/>
  <c r="AG70" i="2" s="1"/>
  <c r="J71" i="30"/>
  <c r="AC75" i="2" s="1"/>
  <c r="AF75" i="2" s="1"/>
  <c r="AG75" i="2" s="1"/>
  <c r="AP108" i="2"/>
  <c r="C46" i="15"/>
  <c r="E46" i="15" s="1"/>
  <c r="J73" i="30"/>
  <c r="AC77" i="2" s="1"/>
  <c r="AF77" i="2" s="1"/>
  <c r="AG77" i="2" s="1"/>
  <c r="J146" i="30"/>
  <c r="AC150" i="2" s="1"/>
  <c r="AF150" i="2" s="1"/>
  <c r="AG150" i="2" s="1"/>
  <c r="C144" i="15"/>
  <c r="E144" i="15" s="1"/>
  <c r="AP172" i="2"/>
  <c r="C6" i="15"/>
  <c r="E6" i="15" s="1"/>
  <c r="AC9" i="2" l="1"/>
  <c r="AF9" i="2" s="1"/>
  <c r="AG9" i="2" s="1"/>
  <c r="AF10" i="2"/>
  <c r="AG10" i="2" s="1"/>
  <c r="C173" i="15"/>
  <c r="E173" i="15" s="1"/>
  <c r="AP77" i="2"/>
  <c r="AP119" i="2"/>
  <c r="C151" i="15"/>
  <c r="E151" i="15" s="1"/>
  <c r="AP95" i="2"/>
  <c r="C99" i="15"/>
  <c r="E99" i="15" s="1"/>
  <c r="AP173" i="2"/>
  <c r="C111" i="15"/>
  <c r="E111" i="15" s="1"/>
  <c r="AP164" i="2"/>
  <c r="C66" i="15"/>
  <c r="E66" i="15" s="1"/>
  <c r="AP125" i="2"/>
  <c r="C116" i="15"/>
  <c r="E116" i="15" s="1"/>
  <c r="AP31" i="2"/>
  <c r="C88" i="15"/>
  <c r="E88" i="15" s="1"/>
  <c r="AP58" i="2"/>
  <c r="C85" i="15"/>
  <c r="E85" i="15" s="1"/>
  <c r="AP178" i="2"/>
  <c r="C81" i="15"/>
  <c r="E81" i="15" s="1"/>
  <c r="AP44" i="2"/>
  <c r="C45" i="15"/>
  <c r="E45" i="15" s="1"/>
  <c r="AP130" i="2"/>
  <c r="C69" i="15"/>
  <c r="E69" i="15" s="1"/>
  <c r="AP56" i="2"/>
  <c r="C101" i="15"/>
  <c r="E101" i="15" s="1"/>
  <c r="AP143" i="2"/>
  <c r="C162" i="15"/>
  <c r="E162" i="15" s="1"/>
  <c r="AP45" i="2"/>
  <c r="C131" i="15"/>
  <c r="E131" i="15" s="1"/>
  <c r="AP157" i="2"/>
  <c r="C133" i="15"/>
  <c r="E133" i="15" s="1"/>
  <c r="AP13" i="2"/>
  <c r="C138" i="15"/>
  <c r="E138" i="15" s="1"/>
  <c r="AP153" i="2"/>
  <c r="C63" i="15"/>
  <c r="E63" i="15" s="1"/>
  <c r="AP180" i="2"/>
  <c r="C155" i="15"/>
  <c r="E155" i="15" s="1"/>
  <c r="AP134" i="2"/>
  <c r="C59" i="15"/>
  <c r="E59" i="15" s="1"/>
  <c r="AP155" i="2"/>
  <c r="C102" i="15"/>
  <c r="E102" i="15" s="1"/>
  <c r="AP59" i="2"/>
  <c r="C115" i="15"/>
  <c r="E115" i="15" s="1"/>
  <c r="AP126" i="2"/>
  <c r="C118" i="15"/>
  <c r="E118" i="15" s="1"/>
  <c r="AP90" i="2"/>
  <c r="C8" i="15"/>
  <c r="E8" i="15" s="1"/>
  <c r="AP112" i="2"/>
  <c r="C37" i="15"/>
  <c r="E37" i="15" s="1"/>
  <c r="AP128" i="2"/>
  <c r="C48" i="15"/>
  <c r="E48" i="15" s="1"/>
  <c r="C49" i="15"/>
  <c r="E49" i="15" s="1"/>
  <c r="AP32" i="2"/>
  <c r="AP34" i="2"/>
  <c r="C73" i="15"/>
  <c r="E73" i="15" s="1"/>
  <c r="AP124" i="2"/>
  <c r="C160" i="15"/>
  <c r="E160" i="15" s="1"/>
  <c r="AP60" i="2"/>
  <c r="C110" i="15"/>
  <c r="E110" i="15" s="1"/>
  <c r="AP83" i="2"/>
  <c r="C56" i="15"/>
  <c r="E56" i="15" s="1"/>
  <c r="C40" i="15"/>
  <c r="E40" i="15" s="1"/>
  <c r="AP82" i="2"/>
  <c r="AP115" i="2"/>
  <c r="C64" i="15"/>
  <c r="E64" i="15" s="1"/>
  <c r="AP161" i="2"/>
  <c r="C141" i="15"/>
  <c r="E141" i="15" s="1"/>
  <c r="AP64" i="2"/>
  <c r="C29" i="15"/>
  <c r="E29" i="15" s="1"/>
  <c r="AP129" i="2"/>
  <c r="C95" i="15"/>
  <c r="E95" i="15" s="1"/>
  <c r="AP41" i="2"/>
  <c r="C22" i="15"/>
  <c r="E22" i="15" s="1"/>
  <c r="AP160" i="2"/>
  <c r="C164" i="15"/>
  <c r="E164" i="15" s="1"/>
  <c r="AP55" i="2"/>
  <c r="C140" i="15"/>
  <c r="E140" i="15" s="1"/>
  <c r="AP162" i="2"/>
  <c r="C43" i="15"/>
  <c r="E43" i="15" s="1"/>
  <c r="AP106" i="2"/>
  <c r="C30" i="15"/>
  <c r="E30" i="15" s="1"/>
  <c r="AP22" i="2"/>
  <c r="C93" i="15"/>
  <c r="E93" i="15" s="1"/>
  <c r="AP114" i="2"/>
  <c r="C98" i="15"/>
  <c r="E98" i="15" s="1"/>
  <c r="AP96" i="2"/>
  <c r="C153" i="15"/>
  <c r="E153" i="15" s="1"/>
  <c r="AP12" i="2"/>
  <c r="C120" i="15"/>
  <c r="E120" i="15" s="1"/>
  <c r="AP99" i="2"/>
  <c r="C174" i="15"/>
  <c r="E174" i="15" s="1"/>
  <c r="AP57" i="2"/>
  <c r="C82" i="15"/>
  <c r="E82" i="15" s="1"/>
  <c r="AP47" i="2"/>
  <c r="C84" i="15"/>
  <c r="E84" i="15" s="1"/>
  <c r="AP98" i="2"/>
  <c r="C124" i="15"/>
  <c r="E124" i="15" s="1"/>
  <c r="AP38" i="2"/>
  <c r="C105" i="15"/>
  <c r="E105" i="15" s="1"/>
  <c r="AP117" i="2"/>
  <c r="C119" i="15"/>
  <c r="E119" i="15" s="1"/>
  <c r="AP110" i="2"/>
  <c r="C167" i="15"/>
  <c r="E167" i="15" s="1"/>
  <c r="AP179" i="2"/>
  <c r="C169" i="15"/>
  <c r="E169" i="15" s="1"/>
  <c r="AP177" i="2"/>
  <c r="C161" i="15"/>
  <c r="E161" i="15" s="1"/>
  <c r="AP70" i="2"/>
  <c r="C87" i="15"/>
  <c r="E87" i="15" s="1"/>
  <c r="AP139" i="2"/>
  <c r="C17" i="15"/>
  <c r="E17" i="15" s="1"/>
  <c r="AP74" i="2"/>
  <c r="C109" i="15"/>
  <c r="E109" i="15" s="1"/>
  <c r="AP21" i="2"/>
  <c r="C52" i="15"/>
  <c r="E52" i="15" s="1"/>
  <c r="AP144" i="2"/>
  <c r="C129" i="15"/>
  <c r="E129" i="15" s="1"/>
  <c r="AP100" i="2"/>
  <c r="C127" i="15"/>
  <c r="E127" i="15" s="1"/>
  <c r="AP148" i="2"/>
  <c r="C89" i="15"/>
  <c r="E89" i="15" s="1"/>
  <c r="AP94" i="2"/>
  <c r="C39" i="15"/>
  <c r="E39" i="15" s="1"/>
  <c r="AP111" i="2"/>
  <c r="C70" i="15"/>
  <c r="E70" i="15" s="1"/>
  <c r="AP150" i="2"/>
  <c r="C26" i="15"/>
  <c r="E26" i="15" s="1"/>
  <c r="C170" i="15"/>
  <c r="E170" i="15" s="1"/>
  <c r="AP75" i="2"/>
  <c r="AP163" i="2"/>
  <c r="C157" i="15"/>
  <c r="E157" i="15" s="1"/>
  <c r="AP171" i="2"/>
  <c r="C25" i="15"/>
  <c r="E25" i="15" s="1"/>
  <c r="AP118" i="2"/>
  <c r="C96" i="15"/>
  <c r="E96" i="15" s="1"/>
  <c r="AP76" i="2"/>
  <c r="C128" i="15"/>
  <c r="E128" i="15" s="1"/>
  <c r="C130" i="15"/>
  <c r="E130" i="15" s="1"/>
  <c r="AP36" i="2"/>
  <c r="AP138" i="2"/>
  <c r="C33" i="15"/>
  <c r="E33" i="15" s="1"/>
  <c r="AP8" i="2"/>
  <c r="C165" i="15"/>
  <c r="E165" i="15" s="1"/>
  <c r="AP78" i="2"/>
  <c r="C126" i="15"/>
  <c r="E126" i="15" s="1"/>
  <c r="AP37" i="2"/>
  <c r="C154" i="15"/>
  <c r="E154" i="15" s="1"/>
  <c r="AP167" i="2"/>
  <c r="C108" i="15"/>
  <c r="E108" i="15" s="1"/>
  <c r="AP165" i="2"/>
  <c r="C71" i="15"/>
  <c r="E71" i="15" s="1"/>
  <c r="AP84" i="2"/>
  <c r="C90" i="15"/>
  <c r="E90" i="15" s="1"/>
  <c r="AP132" i="2"/>
  <c r="C122" i="15"/>
  <c r="E122" i="15" s="1"/>
  <c r="AP109" i="2"/>
  <c r="C150" i="15"/>
  <c r="E150" i="15" s="1"/>
  <c r="AP67" i="2"/>
  <c r="C100" i="15"/>
  <c r="E100" i="15" s="1"/>
  <c r="AP131" i="2"/>
  <c r="C92" i="15"/>
  <c r="E92" i="15" s="1"/>
  <c r="AP26" i="2"/>
  <c r="C113" i="15"/>
  <c r="E113" i="15" s="1"/>
  <c r="AP93" i="2"/>
  <c r="C112" i="15"/>
  <c r="E112" i="15" s="1"/>
  <c r="C125" i="15"/>
  <c r="E125" i="15" s="1"/>
  <c r="AP63" i="2"/>
  <c r="AP104" i="2"/>
  <c r="C163" i="15"/>
  <c r="E163" i="15" s="1"/>
  <c r="AP27" i="2"/>
  <c r="C147" i="15"/>
  <c r="E147" i="15" s="1"/>
  <c r="AP135" i="2"/>
  <c r="C24" i="15"/>
  <c r="E24" i="15" s="1"/>
  <c r="AP10" i="2" l="1"/>
  <c r="C67" i="15"/>
  <c r="E67" i="15" s="1"/>
  <c r="AP9" i="2"/>
  <c r="C75" i="15"/>
  <c r="E75" i="15" s="1"/>
  <c r="R169" i="15"/>
  <c r="R170" i="15" l="1"/>
  <c r="G114" i="15" s="1"/>
  <c r="I114" i="15" s="1"/>
  <c r="F172" i="15"/>
  <c r="H172" i="15" s="1"/>
  <c r="F44" i="15"/>
  <c r="H44" i="15" s="1"/>
  <c r="F31" i="15"/>
  <c r="H31" i="15" s="1"/>
  <c r="F3" i="15"/>
  <c r="H3" i="15" s="1"/>
  <c r="F168" i="15"/>
  <c r="H168" i="15" s="1"/>
  <c r="F137" i="15"/>
  <c r="H137" i="15" s="1"/>
  <c r="F4" i="15"/>
  <c r="H4" i="15" s="1"/>
  <c r="F166" i="15"/>
  <c r="H166" i="15" s="1"/>
  <c r="F145" i="15"/>
  <c r="H145" i="15" s="1"/>
  <c r="F2" i="15"/>
  <c r="H2" i="15" s="1"/>
  <c r="F55" i="15"/>
  <c r="H55" i="15" s="1"/>
  <c r="F7" i="15"/>
  <c r="H7" i="15" s="1"/>
  <c r="F79" i="15"/>
  <c r="H79" i="15" s="1"/>
  <c r="F97" i="15"/>
  <c r="H97" i="15" s="1"/>
  <c r="F65" i="15"/>
  <c r="H65" i="15" s="1"/>
  <c r="F103" i="15"/>
  <c r="H103" i="15" s="1"/>
  <c r="F121" i="15"/>
  <c r="H121" i="15" s="1"/>
  <c r="F171" i="15"/>
  <c r="H171" i="15" s="1"/>
  <c r="F68" i="15"/>
  <c r="H68" i="15" s="1"/>
  <c r="F28" i="15"/>
  <c r="H28" i="15" s="1"/>
  <c r="F20" i="15"/>
  <c r="H20" i="15" s="1"/>
  <c r="F11" i="15"/>
  <c r="H11" i="15" s="1"/>
  <c r="F15" i="15"/>
  <c r="H15" i="15" s="1"/>
  <c r="F94" i="15"/>
  <c r="H94" i="15" s="1"/>
  <c r="F13" i="15"/>
  <c r="H13" i="15" s="1"/>
  <c r="F42" i="15"/>
  <c r="H42" i="15" s="1"/>
  <c r="F74" i="15"/>
  <c r="H74" i="15" s="1"/>
  <c r="F53" i="15"/>
  <c r="H53" i="15" s="1"/>
  <c r="F142" i="15"/>
  <c r="H142" i="15" s="1"/>
  <c r="F117" i="15"/>
  <c r="H117" i="15" s="1"/>
  <c r="F114" i="15"/>
  <c r="H114" i="15" s="1"/>
  <c r="F9" i="15"/>
  <c r="H9" i="15" s="1"/>
  <c r="F10" i="15"/>
  <c r="H10" i="15" s="1"/>
  <c r="F135" i="15"/>
  <c r="H135" i="15" s="1"/>
  <c r="F139" i="15"/>
  <c r="H139" i="15" s="1"/>
  <c r="F106" i="15"/>
  <c r="H106" i="15" s="1"/>
  <c r="F47" i="15"/>
  <c r="H47" i="15" s="1"/>
  <c r="F80" i="15"/>
  <c r="H80" i="15" s="1"/>
  <c r="F149" i="15"/>
  <c r="H149" i="15" s="1"/>
  <c r="F34" i="15"/>
  <c r="H34" i="15" s="1"/>
  <c r="F76" i="15"/>
  <c r="H76" i="15" s="1"/>
  <c r="F86" i="15"/>
  <c r="H86" i="15" s="1"/>
  <c r="F148" i="15"/>
  <c r="H148" i="15" s="1"/>
  <c r="F60" i="15"/>
  <c r="H60" i="15" s="1"/>
  <c r="F72" i="15"/>
  <c r="H72" i="15" s="1"/>
  <c r="F77" i="15"/>
  <c r="H77" i="15" s="1"/>
  <c r="F18" i="15"/>
  <c r="H18" i="15" s="1"/>
  <c r="F83" i="15"/>
  <c r="H83" i="15" s="1"/>
  <c r="F14" i="15"/>
  <c r="H14" i="15" s="1"/>
  <c r="F46" i="15"/>
  <c r="H46" i="15" s="1"/>
  <c r="F156" i="15"/>
  <c r="H156" i="15" s="1"/>
  <c r="F16" i="15"/>
  <c r="H16" i="15" s="1"/>
  <c r="F62" i="15"/>
  <c r="H62" i="15" s="1"/>
  <c r="F107" i="15"/>
  <c r="H107" i="15" s="1"/>
  <c r="F57" i="15"/>
  <c r="H57" i="15" s="1"/>
  <c r="F134" i="15"/>
  <c r="H134" i="15" s="1"/>
  <c r="F35" i="15"/>
  <c r="H35" i="15" s="1"/>
  <c r="F41" i="15"/>
  <c r="H41" i="15" s="1"/>
  <c r="F175" i="15"/>
  <c r="H175" i="15" s="1"/>
  <c r="F6" i="15"/>
  <c r="H6" i="15" s="1"/>
  <c r="F12" i="15"/>
  <c r="H12" i="15" s="1"/>
  <c r="F27" i="15"/>
  <c r="H27" i="15" s="1"/>
  <c r="F21" i="15"/>
  <c r="H21" i="15" s="1"/>
  <c r="F143" i="15"/>
  <c r="H143" i="15" s="1"/>
  <c r="F146" i="15"/>
  <c r="H146" i="15" s="1"/>
  <c r="F136" i="15"/>
  <c r="H136" i="15" s="1"/>
  <c r="F91" i="15"/>
  <c r="H91" i="15" s="1"/>
  <c r="F51" i="15"/>
  <c r="H51" i="15" s="1"/>
  <c r="F158" i="15"/>
  <c r="H158" i="15" s="1"/>
  <c r="F61" i="15"/>
  <c r="H61" i="15" s="1"/>
  <c r="F144" i="15"/>
  <c r="H144" i="15" s="1"/>
  <c r="F32" i="15"/>
  <c r="H32" i="15" s="1"/>
  <c r="F159" i="15"/>
  <c r="H159" i="15" s="1"/>
  <c r="F23" i="15"/>
  <c r="H23" i="15" s="1"/>
  <c r="F132" i="15"/>
  <c r="H132" i="15" s="1"/>
  <c r="F50" i="15"/>
  <c r="H50" i="15" s="1"/>
  <c r="F5" i="15"/>
  <c r="H5" i="15" s="1"/>
  <c r="F152" i="15"/>
  <c r="H152" i="15" s="1"/>
  <c r="F54" i="15"/>
  <c r="H54" i="15" s="1"/>
  <c r="F58" i="15"/>
  <c r="H58" i="15" s="1"/>
  <c r="F36" i="15"/>
  <c r="H36" i="15" s="1"/>
  <c r="F78" i="15"/>
  <c r="H78" i="15" s="1"/>
  <c r="F19" i="15"/>
  <c r="H19" i="15" s="1"/>
  <c r="F104" i="15"/>
  <c r="H104" i="15" s="1"/>
  <c r="F38" i="15"/>
  <c r="H38" i="15" s="1"/>
  <c r="F123" i="15"/>
  <c r="H123" i="15" s="1"/>
  <c r="F140" i="15"/>
  <c r="H140" i="15" s="1"/>
  <c r="F119" i="15"/>
  <c r="H119" i="15" s="1"/>
  <c r="F17" i="15"/>
  <c r="H17" i="15" s="1"/>
  <c r="F127" i="15"/>
  <c r="H127" i="15" s="1"/>
  <c r="F70" i="15"/>
  <c r="H70" i="15" s="1"/>
  <c r="F112" i="15"/>
  <c r="H112" i="15" s="1"/>
  <c r="F131" i="15"/>
  <c r="H131" i="15" s="1"/>
  <c r="F141" i="15"/>
  <c r="H141" i="15" s="1"/>
  <c r="F89" i="15"/>
  <c r="H89" i="15" s="1"/>
  <c r="F63" i="15"/>
  <c r="H63" i="15" s="1"/>
  <c r="F115" i="15"/>
  <c r="H115" i="15" s="1"/>
  <c r="F160" i="15"/>
  <c r="H160" i="15" s="1"/>
  <c r="F128" i="15"/>
  <c r="H128" i="15" s="1"/>
  <c r="F66" i="15"/>
  <c r="H66" i="15" s="1"/>
  <c r="F110" i="15"/>
  <c r="H110" i="15" s="1"/>
  <c r="F93" i="15"/>
  <c r="H93" i="15" s="1"/>
  <c r="F124" i="15"/>
  <c r="H124" i="15" s="1"/>
  <c r="F96" i="15"/>
  <c r="H96" i="15" s="1"/>
  <c r="F130" i="15"/>
  <c r="H130" i="15" s="1"/>
  <c r="F99" i="15"/>
  <c r="H99" i="15" s="1"/>
  <c r="F133" i="15"/>
  <c r="H133" i="15" s="1"/>
  <c r="F8" i="15"/>
  <c r="H8" i="15" s="1"/>
  <c r="F73" i="15"/>
  <c r="H73" i="15" s="1"/>
  <c r="F85" i="15"/>
  <c r="H85" i="15" s="1"/>
  <c r="F138" i="15"/>
  <c r="H138" i="15" s="1"/>
  <c r="F37" i="15"/>
  <c r="H37" i="15" s="1"/>
  <c r="F164" i="15"/>
  <c r="H164" i="15" s="1"/>
  <c r="F71" i="15"/>
  <c r="H71" i="15" s="1"/>
  <c r="F100" i="15"/>
  <c r="H100" i="15" s="1"/>
  <c r="F150" i="15"/>
  <c r="H150" i="15" s="1"/>
  <c r="F56" i="15"/>
  <c r="H56" i="15" s="1"/>
  <c r="F30" i="15"/>
  <c r="H30" i="15" s="1"/>
  <c r="F39" i="15"/>
  <c r="H39" i="15" s="1"/>
  <c r="F165" i="15"/>
  <c r="H165" i="15" s="1"/>
  <c r="F90" i="15"/>
  <c r="H90" i="15" s="1"/>
  <c r="F88" i="15"/>
  <c r="H88" i="15" s="1"/>
  <c r="F118" i="15"/>
  <c r="H118" i="15" s="1"/>
  <c r="F43" i="15"/>
  <c r="H43" i="15" s="1"/>
  <c r="F98" i="15"/>
  <c r="H98" i="15" s="1"/>
  <c r="F109" i="15"/>
  <c r="H109" i="15" s="1"/>
  <c r="F108" i="15"/>
  <c r="H108" i="15" s="1"/>
  <c r="F122" i="15"/>
  <c r="H122" i="15" s="1"/>
  <c r="F163" i="15"/>
  <c r="H163" i="15" s="1"/>
  <c r="F162" i="15"/>
  <c r="H162" i="15" s="1"/>
  <c r="F153" i="15"/>
  <c r="H153" i="15" s="1"/>
  <c r="F84" i="15"/>
  <c r="H84" i="15" s="1"/>
  <c r="F154" i="15"/>
  <c r="H154" i="15" s="1"/>
  <c r="F101" i="15"/>
  <c r="H101" i="15" s="1"/>
  <c r="F147" i="15"/>
  <c r="H147" i="15" s="1"/>
  <c r="F125" i="15"/>
  <c r="H125" i="15" s="1"/>
  <c r="F24" i="15"/>
  <c r="H24" i="15" s="1"/>
  <c r="F116" i="15"/>
  <c r="H116" i="15" s="1"/>
  <c r="F69" i="15"/>
  <c r="H69" i="15" s="1"/>
  <c r="F59" i="15"/>
  <c r="H59" i="15" s="1"/>
  <c r="F173" i="15"/>
  <c r="H173" i="15" s="1"/>
  <c r="F102" i="15"/>
  <c r="H102" i="15" s="1"/>
  <c r="F29" i="15"/>
  <c r="H29" i="15" s="1"/>
  <c r="F120" i="15"/>
  <c r="H120" i="15" s="1"/>
  <c r="F167" i="15"/>
  <c r="H167" i="15" s="1"/>
  <c r="F87" i="15"/>
  <c r="H87" i="15" s="1"/>
  <c r="F129" i="15"/>
  <c r="H129" i="15" s="1"/>
  <c r="F26" i="15"/>
  <c r="H26" i="15" s="1"/>
  <c r="F126" i="15"/>
  <c r="H126" i="15" s="1"/>
  <c r="F40" i="15"/>
  <c r="H40" i="15" s="1"/>
  <c r="F45" i="15"/>
  <c r="H45" i="15" s="1"/>
  <c r="F155" i="15"/>
  <c r="H155" i="15" s="1"/>
  <c r="F75" i="15"/>
  <c r="H75" i="15" s="1"/>
  <c r="F22" i="15"/>
  <c r="H22" i="15" s="1"/>
  <c r="F82" i="15"/>
  <c r="H82" i="15" s="1"/>
  <c r="F67" i="15"/>
  <c r="H67" i="15" s="1"/>
  <c r="F161" i="15"/>
  <c r="H161" i="15" s="1"/>
  <c r="F157" i="15"/>
  <c r="H157" i="15" s="1"/>
  <c r="F33" i="15"/>
  <c r="H33" i="15" s="1"/>
  <c r="F113" i="15"/>
  <c r="H113" i="15" s="1"/>
  <c r="F170" i="15"/>
  <c r="H170" i="15" s="1"/>
  <c r="F49" i="15"/>
  <c r="H49" i="15" s="1"/>
  <c r="F92" i="15"/>
  <c r="H92" i="15" s="1"/>
  <c r="F151" i="15"/>
  <c r="H151" i="15" s="1"/>
  <c r="F111" i="15"/>
  <c r="H111" i="15" s="1"/>
  <c r="F81" i="15"/>
  <c r="H81" i="15" s="1"/>
  <c r="F48" i="15"/>
  <c r="H48" i="15" s="1"/>
  <c r="F64" i="15"/>
  <c r="H64" i="15" s="1"/>
  <c r="F95" i="15"/>
  <c r="H95" i="15" s="1"/>
  <c r="F174" i="15"/>
  <c r="H174" i="15" s="1"/>
  <c r="F105" i="15"/>
  <c r="H105" i="15" s="1"/>
  <c r="F169" i="15"/>
  <c r="H169" i="15" s="1"/>
  <c r="F52" i="15"/>
  <c r="H52" i="15" s="1"/>
  <c r="F25" i="15"/>
  <c r="H25" i="15" s="1"/>
  <c r="G149" i="15" l="1"/>
  <c r="I149" i="15" s="1"/>
  <c r="G3" i="15"/>
  <c r="I3" i="15" s="1"/>
  <c r="G166" i="15"/>
  <c r="I166" i="15" s="1"/>
  <c r="G7" i="15"/>
  <c r="I7" i="15" s="1"/>
  <c r="G53" i="15"/>
  <c r="I53" i="15" s="1"/>
  <c r="G58" i="15"/>
  <c r="I58" i="15" s="1"/>
  <c r="G104" i="15"/>
  <c r="I104" i="15" s="1"/>
  <c r="G18" i="15"/>
  <c r="I18" i="15" s="1"/>
  <c r="G57" i="15"/>
  <c r="I57" i="15" s="1"/>
  <c r="G175" i="15"/>
  <c r="I175" i="15" s="1"/>
  <c r="G112" i="15"/>
  <c r="I112" i="15" s="1"/>
  <c r="G128" i="15"/>
  <c r="I128" i="15" s="1"/>
  <c r="G119" i="15"/>
  <c r="I119" i="15" s="1"/>
  <c r="G153" i="15"/>
  <c r="I153" i="15" s="1"/>
  <c r="G73" i="15"/>
  <c r="I73" i="15" s="1"/>
  <c r="G69" i="15"/>
  <c r="I69" i="15" s="1"/>
  <c r="G130" i="15"/>
  <c r="I130" i="15" s="1"/>
  <c r="G150" i="15"/>
  <c r="I150" i="15" s="1"/>
  <c r="G126" i="15"/>
  <c r="I126" i="15" s="1"/>
  <c r="G87" i="15"/>
  <c r="I87" i="15" s="1"/>
  <c r="G93" i="15"/>
  <c r="I93" i="15" s="1"/>
  <c r="G26" i="15"/>
  <c r="I26" i="15" s="1"/>
  <c r="G29" i="15"/>
  <c r="I29" i="15" s="1"/>
  <c r="G135" i="15"/>
  <c r="I135" i="15" s="1"/>
  <c r="G4" i="15"/>
  <c r="I4" i="15" s="1"/>
  <c r="G171" i="15"/>
  <c r="I171" i="15" s="1"/>
  <c r="G15" i="15"/>
  <c r="I15" i="15" s="1"/>
  <c r="G142" i="15"/>
  <c r="I142" i="15" s="1"/>
  <c r="G144" i="15"/>
  <c r="I144" i="15" s="1"/>
  <c r="G103" i="15"/>
  <c r="I103" i="15" s="1"/>
  <c r="G5" i="15"/>
  <c r="I5" i="15" s="1"/>
  <c r="G28" i="15"/>
  <c r="I28" i="15" s="1"/>
  <c r="G78" i="15"/>
  <c r="I78" i="15" s="1"/>
  <c r="G94" i="15"/>
  <c r="I94" i="15" s="1"/>
  <c r="G77" i="15"/>
  <c r="I77" i="15" s="1"/>
  <c r="G35" i="15"/>
  <c r="I35" i="15" s="1"/>
  <c r="G25" i="15"/>
  <c r="I25" i="15" s="1"/>
  <c r="G117" i="15"/>
  <c r="I117" i="15" s="1"/>
  <c r="G156" i="15"/>
  <c r="I156" i="15" s="1"/>
  <c r="G106" i="15"/>
  <c r="I106" i="15" s="1"/>
  <c r="G76" i="15"/>
  <c r="I76" i="15" s="1"/>
  <c r="G145" i="15"/>
  <c r="I145" i="15" s="1"/>
  <c r="G97" i="15"/>
  <c r="I97" i="15" s="1"/>
  <c r="G127" i="15"/>
  <c r="I127" i="15" s="1"/>
  <c r="G159" i="15"/>
  <c r="I159" i="15" s="1"/>
  <c r="G152" i="15"/>
  <c r="I152" i="15" s="1"/>
  <c r="G19" i="15"/>
  <c r="I19" i="15" s="1"/>
  <c r="G59" i="15"/>
  <c r="I59" i="15" s="1"/>
  <c r="G83" i="15"/>
  <c r="I83" i="15" s="1"/>
  <c r="G62" i="15"/>
  <c r="I62" i="15" s="1"/>
  <c r="G64" i="15"/>
  <c r="I64" i="15" s="1"/>
  <c r="G100" i="15"/>
  <c r="I100" i="15" s="1"/>
  <c r="G8" i="15"/>
  <c r="I8" i="15" s="1"/>
  <c r="G47" i="15"/>
  <c r="I47" i="15" s="1"/>
  <c r="G86" i="15"/>
  <c r="I86" i="15" s="1"/>
  <c r="G148" i="15"/>
  <c r="I148" i="15" s="1"/>
  <c r="G124" i="15"/>
  <c r="I124" i="15" s="1"/>
  <c r="G2" i="15"/>
  <c r="I2" i="15" s="1"/>
  <c r="G65" i="15"/>
  <c r="I65" i="15" s="1"/>
  <c r="G37" i="15"/>
  <c r="I37" i="15" s="1"/>
  <c r="G20" i="15"/>
  <c r="I20" i="15" s="1"/>
  <c r="G42" i="15"/>
  <c r="I42" i="15" s="1"/>
  <c r="G79" i="15"/>
  <c r="I79" i="15" s="1"/>
  <c r="G158" i="15"/>
  <c r="I158" i="15" s="1"/>
  <c r="G23" i="15"/>
  <c r="I23" i="15" s="1"/>
  <c r="G54" i="15"/>
  <c r="I54" i="15" s="1"/>
  <c r="G136" i="15"/>
  <c r="I136" i="15" s="1"/>
  <c r="G14" i="15"/>
  <c r="I14" i="15" s="1"/>
  <c r="G140" i="15"/>
  <c r="I140" i="15" s="1"/>
  <c r="G38" i="15"/>
  <c r="I38" i="15" s="1"/>
  <c r="G56" i="15"/>
  <c r="I56" i="15" s="1"/>
  <c r="G115" i="15"/>
  <c r="I115" i="15" s="1"/>
  <c r="G17" i="15"/>
  <c r="I17" i="15" s="1"/>
  <c r="G10" i="15"/>
  <c r="I10" i="15" s="1"/>
  <c r="G174" i="15"/>
  <c r="I174" i="15" s="1"/>
  <c r="G55" i="15"/>
  <c r="I55" i="15" s="1"/>
  <c r="G146" i="15"/>
  <c r="I146" i="15" s="1"/>
  <c r="G123" i="15"/>
  <c r="I123" i="15" s="1"/>
  <c r="G31" i="15"/>
  <c r="I31" i="15" s="1"/>
  <c r="G61" i="15"/>
  <c r="I61" i="15" s="1"/>
  <c r="G165" i="15"/>
  <c r="I165" i="15" s="1"/>
  <c r="G46" i="15"/>
  <c r="I46" i="15" s="1"/>
  <c r="G125" i="15"/>
  <c r="I125" i="15" s="1"/>
  <c r="G41" i="15"/>
  <c r="I41" i="15" s="1"/>
  <c r="G113" i="15"/>
  <c r="I113" i="15" s="1"/>
  <c r="G34" i="15"/>
  <c r="I34" i="15" s="1"/>
  <c r="G90" i="15"/>
  <c r="I90" i="15" s="1"/>
  <c r="G33" i="15"/>
  <c r="I33" i="15" s="1"/>
  <c r="G44" i="15"/>
  <c r="I44" i="15" s="1"/>
  <c r="G70" i="15"/>
  <c r="I70" i="15" s="1"/>
  <c r="G67" i="15"/>
  <c r="I67" i="15" s="1"/>
  <c r="G169" i="15"/>
  <c r="I169" i="15" s="1"/>
  <c r="G43" i="15"/>
  <c r="I43" i="15" s="1"/>
  <c r="G110" i="15"/>
  <c r="I110" i="15" s="1"/>
  <c r="G155" i="15"/>
  <c r="I155" i="15" s="1"/>
  <c r="G116" i="15"/>
  <c r="I116" i="15" s="1"/>
  <c r="G168" i="15"/>
  <c r="I168" i="15" s="1"/>
  <c r="G170" i="15"/>
  <c r="I170" i="15" s="1"/>
  <c r="G120" i="15"/>
  <c r="I120" i="15" s="1"/>
  <c r="G118" i="15"/>
  <c r="I118" i="15" s="1"/>
  <c r="G40" i="15"/>
  <c r="I40" i="15" s="1"/>
  <c r="G27" i="15"/>
  <c r="I27" i="15" s="1"/>
  <c r="G21" i="15"/>
  <c r="I21" i="15" s="1"/>
  <c r="G111" i="15"/>
  <c r="I111" i="15" s="1"/>
  <c r="G60" i="15"/>
  <c r="I60" i="15" s="1"/>
  <c r="G143" i="15"/>
  <c r="I143" i="15" s="1"/>
  <c r="G138" i="15"/>
  <c r="I138" i="15" s="1"/>
  <c r="G68" i="15"/>
  <c r="I68" i="15" s="1"/>
  <c r="G6" i="15"/>
  <c r="I6" i="15" s="1"/>
  <c r="G132" i="15"/>
  <c r="I132" i="15" s="1"/>
  <c r="G51" i="15"/>
  <c r="I51" i="15" s="1"/>
  <c r="G85" i="15"/>
  <c r="I85" i="15" s="1"/>
  <c r="G13" i="15"/>
  <c r="I13" i="15" s="1"/>
  <c r="G154" i="15"/>
  <c r="I154" i="15" s="1"/>
  <c r="G134" i="15"/>
  <c r="I134" i="15" s="1"/>
  <c r="G32" i="15"/>
  <c r="I32" i="15" s="1"/>
  <c r="G173" i="15"/>
  <c r="I173" i="15" s="1"/>
  <c r="G72" i="15"/>
  <c r="I72" i="15" s="1"/>
  <c r="G39" i="15"/>
  <c r="I39" i="15" s="1"/>
  <c r="G48" i="15"/>
  <c r="I48" i="15" s="1"/>
  <c r="G50" i="15"/>
  <c r="I50" i="15" s="1"/>
  <c r="G172" i="15"/>
  <c r="I172" i="15" s="1"/>
  <c r="G91" i="15"/>
  <c r="I91" i="15" s="1"/>
  <c r="G105" i="15"/>
  <c r="I105" i="15" s="1"/>
  <c r="G81" i="15"/>
  <c r="I81" i="15" s="1"/>
  <c r="G24" i="15"/>
  <c r="I24" i="15" s="1"/>
  <c r="G122" i="15"/>
  <c r="I122" i="15" s="1"/>
  <c r="G96" i="15"/>
  <c r="I96" i="15" s="1"/>
  <c r="G109" i="15"/>
  <c r="I109" i="15" s="1"/>
  <c r="G30" i="15"/>
  <c r="I30" i="15" s="1"/>
  <c r="G80" i="15"/>
  <c r="I80" i="15" s="1"/>
  <c r="G82" i="15"/>
  <c r="I82" i="15" s="1"/>
  <c r="G164" i="15"/>
  <c r="I164" i="15" s="1"/>
  <c r="G75" i="15"/>
  <c r="I75" i="15" s="1"/>
  <c r="G52" i="15"/>
  <c r="I52" i="15" s="1"/>
  <c r="G131" i="15"/>
  <c r="I131" i="15" s="1"/>
  <c r="G162" i="15"/>
  <c r="I162" i="15" s="1"/>
  <c r="G66" i="15"/>
  <c r="I66" i="15" s="1"/>
  <c r="G151" i="15"/>
  <c r="I151" i="15" s="1"/>
  <c r="G137" i="15"/>
  <c r="I137" i="15" s="1"/>
  <c r="G74" i="15"/>
  <c r="I74" i="15" s="1"/>
  <c r="G36" i="15"/>
  <c r="I36" i="15" s="1"/>
  <c r="G129" i="15"/>
  <c r="I129" i="15" s="1"/>
  <c r="G12" i="15"/>
  <c r="I12" i="15" s="1"/>
  <c r="G63" i="15"/>
  <c r="I63" i="15" s="1"/>
  <c r="G92" i="15"/>
  <c r="I92" i="15" s="1"/>
  <c r="G88" i="15"/>
  <c r="I88" i="15" s="1"/>
  <c r="G71" i="15"/>
  <c r="I71" i="15" s="1"/>
  <c r="G107" i="15"/>
  <c r="I107" i="15" s="1"/>
  <c r="G95" i="15"/>
  <c r="I95" i="15" s="1"/>
  <c r="G161" i="15"/>
  <c r="I161" i="15" s="1"/>
  <c r="G101" i="15"/>
  <c r="I101" i="15" s="1"/>
  <c r="G157" i="15"/>
  <c r="I157" i="15" s="1"/>
  <c r="G133" i="15"/>
  <c r="I133" i="15" s="1"/>
  <c r="G22" i="15"/>
  <c r="I22" i="15" s="1"/>
  <c r="G49" i="15"/>
  <c r="I49" i="15" s="1"/>
  <c r="G167" i="15"/>
  <c r="I167" i="15" s="1"/>
  <c r="G45" i="15"/>
  <c r="I45" i="15" s="1"/>
  <c r="G11" i="15"/>
  <c r="I11" i="15" s="1"/>
  <c r="G147" i="15"/>
  <c r="I147" i="15" s="1"/>
  <c r="G139" i="15"/>
  <c r="I139" i="15" s="1"/>
  <c r="G99" i="15"/>
  <c r="I99" i="15" s="1"/>
  <c r="G16" i="15"/>
  <c r="I16" i="15" s="1"/>
  <c r="G9" i="15"/>
  <c r="I9" i="15" s="1"/>
  <c r="G121" i="15"/>
  <c r="I121" i="15" s="1"/>
  <c r="G84" i="15"/>
  <c r="I84" i="15" s="1"/>
  <c r="G98" i="15"/>
  <c r="I98" i="15" s="1"/>
  <c r="G108" i="15"/>
  <c r="I108" i="15" s="1"/>
  <c r="G141" i="15"/>
  <c r="I141" i="15" s="1"/>
  <c r="G89" i="15"/>
  <c r="I89" i="15" s="1"/>
  <c r="G160" i="15"/>
  <c r="I160" i="15" s="1"/>
  <c r="G163" i="15"/>
  <c r="I163" i="15" s="1"/>
  <c r="G102" i="15"/>
  <c r="I102" i="15" s="1"/>
  <c r="R174" i="15"/>
  <c r="R175" i="15"/>
  <c r="K172" i="15" s="1"/>
  <c r="S175" i="15" l="1"/>
  <c r="L103" i="15" s="1"/>
  <c r="S174" i="15"/>
  <c r="L3" i="15" s="1"/>
  <c r="K6" i="15"/>
  <c r="K52" i="15"/>
  <c r="L108" i="15"/>
  <c r="L137" i="15"/>
  <c r="L153" i="15"/>
  <c r="L69" i="15"/>
  <c r="L144" i="15"/>
  <c r="L92" i="15"/>
  <c r="L102" i="15"/>
  <c r="L163" i="15"/>
  <c r="L20" i="15"/>
  <c r="L18" i="15"/>
  <c r="L114" i="15"/>
  <c r="L73" i="15"/>
  <c r="L70" i="15"/>
  <c r="L175" i="15"/>
  <c r="L81" i="15"/>
  <c r="L50" i="15"/>
  <c r="L57" i="15"/>
  <c r="L49" i="15"/>
  <c r="L169" i="15"/>
  <c r="L171" i="15"/>
  <c r="L53" i="15"/>
  <c r="L173" i="15"/>
  <c r="L22" i="15"/>
  <c r="L129" i="15"/>
  <c r="K142" i="15"/>
  <c r="L54" i="15"/>
  <c r="L145" i="15"/>
  <c r="L104" i="15"/>
  <c r="L157" i="15"/>
  <c r="L158" i="15"/>
  <c r="L130" i="15"/>
  <c r="L27" i="15"/>
  <c r="L4" i="15"/>
  <c r="L64" i="15"/>
  <c r="L34" i="15"/>
  <c r="L109" i="15"/>
  <c r="L165" i="15"/>
  <c r="L97" i="15"/>
  <c r="L128" i="15"/>
  <c r="L156" i="15"/>
  <c r="L149" i="15"/>
  <c r="L38" i="15"/>
  <c r="L150" i="15"/>
  <c r="L95" i="15"/>
  <c r="L162" i="15"/>
  <c r="L11" i="15"/>
  <c r="L80" i="15"/>
  <c r="K79" i="15"/>
  <c r="L85" i="15"/>
  <c r="L123" i="15"/>
  <c r="L75" i="15"/>
  <c r="L146" i="15"/>
  <c r="L8" i="15"/>
  <c r="L10" i="15"/>
  <c r="L94" i="15"/>
  <c r="L151" i="15"/>
  <c r="L125" i="15"/>
  <c r="L132" i="15"/>
  <c r="L33" i="15"/>
  <c r="L101" i="15"/>
  <c r="L67" i="15"/>
  <c r="L89" i="15"/>
  <c r="L142" i="15"/>
  <c r="L86" i="15"/>
  <c r="L112" i="15"/>
  <c r="L120" i="15"/>
  <c r="L166" i="15"/>
  <c r="L79" i="15"/>
  <c r="L116" i="15"/>
  <c r="L74" i="15"/>
  <c r="L48" i="15"/>
  <c r="L172" i="15"/>
  <c r="L122" i="15"/>
  <c r="L40" i="15"/>
  <c r="L159" i="15"/>
  <c r="L100" i="15"/>
  <c r="L76" i="15"/>
  <c r="L139" i="15"/>
  <c r="L164" i="15"/>
  <c r="L52" i="15"/>
  <c r="L55" i="15"/>
  <c r="L134" i="15"/>
  <c r="L43" i="15"/>
  <c r="L82" i="15"/>
  <c r="L124" i="15"/>
  <c r="K12" i="15"/>
  <c r="L63" i="15"/>
  <c r="L44" i="15"/>
  <c r="L91" i="15"/>
  <c r="L36" i="15"/>
  <c r="L30" i="15"/>
  <c r="L147" i="15"/>
  <c r="L131" i="15"/>
  <c r="L141" i="15"/>
  <c r="L47" i="15"/>
  <c r="L105" i="15"/>
  <c r="L113" i="15"/>
  <c r="K10" i="15"/>
  <c r="K72" i="15"/>
  <c r="L60" i="15"/>
  <c r="L78" i="15"/>
  <c r="L90" i="15"/>
  <c r="L37" i="15"/>
  <c r="L117" i="15"/>
  <c r="L110" i="15"/>
  <c r="L106" i="15"/>
  <c r="L121" i="15"/>
  <c r="L56" i="15"/>
  <c r="L9" i="15"/>
  <c r="L133" i="15"/>
  <c r="L84" i="15"/>
  <c r="L143" i="15"/>
  <c r="L167" i="15"/>
  <c r="L118" i="15"/>
  <c r="L136" i="15"/>
  <c r="L126" i="15"/>
  <c r="L45" i="15"/>
  <c r="L25" i="15"/>
  <c r="L31" i="15"/>
  <c r="L42" i="15"/>
  <c r="L24" i="15"/>
  <c r="L19" i="15"/>
  <c r="L111" i="15"/>
  <c r="L71" i="15"/>
  <c r="K5" i="15"/>
  <c r="K4" i="15"/>
  <c r="K14" i="15"/>
  <c r="K15" i="15"/>
  <c r="K108" i="15"/>
  <c r="K120" i="15"/>
  <c r="K111" i="15"/>
  <c r="K171" i="15"/>
  <c r="K46" i="15"/>
  <c r="K78" i="15"/>
  <c r="K149" i="15"/>
  <c r="K144" i="15"/>
  <c r="K140" i="15"/>
  <c r="K131" i="15"/>
  <c r="K110" i="15"/>
  <c r="K87" i="15"/>
  <c r="K9" i="15"/>
  <c r="K143" i="15"/>
  <c r="K128" i="15"/>
  <c r="K43" i="15"/>
  <c r="K25" i="15"/>
  <c r="K118" i="15"/>
  <c r="K82" i="15"/>
  <c r="K121" i="15"/>
  <c r="K146" i="15"/>
  <c r="K141" i="15"/>
  <c r="K93" i="15"/>
  <c r="K164" i="15"/>
  <c r="K125" i="15"/>
  <c r="K26" i="15"/>
  <c r="K11" i="15"/>
  <c r="K107" i="15"/>
  <c r="K74" i="15"/>
  <c r="K175" i="15"/>
  <c r="K17" i="15"/>
  <c r="K40" i="15"/>
  <c r="K3" i="15"/>
  <c r="K106" i="15"/>
  <c r="K51" i="15"/>
  <c r="K104" i="15"/>
  <c r="K129" i="15"/>
  <c r="K133" i="15"/>
  <c r="K167" i="15"/>
  <c r="K168" i="15"/>
  <c r="K20" i="15"/>
  <c r="K47" i="15"/>
  <c r="K62" i="15"/>
  <c r="K158" i="15"/>
  <c r="K38" i="15"/>
  <c r="K96" i="15"/>
  <c r="K100" i="15"/>
  <c r="K59" i="15"/>
  <c r="K45" i="15"/>
  <c r="K95" i="15"/>
  <c r="K44" i="15"/>
  <c r="K2" i="15"/>
  <c r="K42" i="15"/>
  <c r="K86" i="15"/>
  <c r="K41" i="15"/>
  <c r="K23" i="15"/>
  <c r="K119" i="15"/>
  <c r="K63" i="15"/>
  <c r="K65" i="15"/>
  <c r="K114" i="15"/>
  <c r="K18" i="15"/>
  <c r="K21" i="15"/>
  <c r="K54" i="15"/>
  <c r="K150" i="15"/>
  <c r="K84" i="15"/>
  <c r="K173" i="15"/>
  <c r="K155" i="15"/>
  <c r="K113" i="15"/>
  <c r="K174" i="15"/>
  <c r="K166" i="15"/>
  <c r="K94" i="15"/>
  <c r="K34" i="15"/>
  <c r="K134" i="15"/>
  <c r="K32" i="15"/>
  <c r="K66" i="15"/>
  <c r="K73" i="15"/>
  <c r="K163" i="15"/>
  <c r="K69" i="15"/>
  <c r="K33" i="15"/>
  <c r="K64" i="15"/>
  <c r="K85" i="15"/>
  <c r="K153" i="15"/>
  <c r="K49" i="15"/>
  <c r="K81" i="15"/>
  <c r="K135" i="15"/>
  <c r="K136" i="15"/>
  <c r="K57" i="15"/>
  <c r="K138" i="15"/>
  <c r="K67" i="15"/>
  <c r="K103" i="15"/>
  <c r="K83" i="15"/>
  <c r="K58" i="15"/>
  <c r="K112" i="15"/>
  <c r="K71" i="15"/>
  <c r="K151" i="15"/>
  <c r="K124" i="15"/>
  <c r="K48" i="15"/>
  <c r="K36" i="15"/>
  <c r="K80" i="15"/>
  <c r="K61" i="15"/>
  <c r="K123" i="15"/>
  <c r="K55" i="15"/>
  <c r="K148" i="15"/>
  <c r="K132" i="15"/>
  <c r="K162" i="15"/>
  <c r="K116" i="15"/>
  <c r="K157" i="15"/>
  <c r="K28" i="15"/>
  <c r="K16" i="15"/>
  <c r="K89" i="15"/>
  <c r="K130" i="15"/>
  <c r="K90" i="15"/>
  <c r="K147" i="15"/>
  <c r="K161" i="15"/>
  <c r="K122" i="15"/>
  <c r="K154" i="15"/>
  <c r="K145" i="15"/>
  <c r="K13" i="15"/>
  <c r="K76" i="15"/>
  <c r="K35" i="15"/>
  <c r="K159" i="15"/>
  <c r="K70" i="15"/>
  <c r="K99" i="15"/>
  <c r="K39" i="15"/>
  <c r="K98" i="15"/>
  <c r="K102" i="15"/>
  <c r="K75" i="15"/>
  <c r="K169" i="15"/>
  <c r="K137" i="15"/>
  <c r="K97" i="15"/>
  <c r="K117" i="15"/>
  <c r="K77" i="15"/>
  <c r="K27" i="15"/>
  <c r="K152" i="15"/>
  <c r="K31" i="15"/>
  <c r="K68" i="15"/>
  <c r="K139" i="15"/>
  <c r="K156" i="15"/>
  <c r="K91" i="15"/>
  <c r="K19" i="15"/>
  <c r="K115" i="15"/>
  <c r="K8" i="15"/>
  <c r="K165" i="15"/>
  <c r="K109" i="15"/>
  <c r="K29" i="15"/>
  <c r="K22" i="15"/>
  <c r="K92" i="15"/>
  <c r="K7" i="15"/>
  <c r="K53" i="15"/>
  <c r="K60" i="15"/>
  <c r="K50" i="15"/>
  <c r="K127" i="15"/>
  <c r="K160" i="15"/>
  <c r="K37" i="15"/>
  <c r="K30" i="15"/>
  <c r="K88" i="15"/>
  <c r="K101" i="15"/>
  <c r="K170" i="15"/>
  <c r="K105" i="15"/>
  <c r="K56" i="15"/>
  <c r="K24" i="15"/>
  <c r="K126" i="15"/>
  <c r="L41" i="15" l="1"/>
  <c r="L59" i="15"/>
  <c r="L23" i="15"/>
  <c r="L127" i="15"/>
  <c r="L7" i="15"/>
  <c r="L154" i="15"/>
  <c r="L16" i="15"/>
  <c r="L161" i="15"/>
  <c r="L17" i="15"/>
  <c r="L2" i="15"/>
  <c r="L155" i="15"/>
  <c r="L12" i="15"/>
  <c r="L107" i="15"/>
  <c r="L29" i="15"/>
  <c r="L77" i="15"/>
  <c r="L66" i="15"/>
  <c r="L14" i="15"/>
  <c r="L140" i="15"/>
  <c r="L72" i="15"/>
  <c r="L160" i="15"/>
  <c r="L51" i="15"/>
  <c r="L115" i="15"/>
  <c r="L96" i="15"/>
  <c r="L168" i="15"/>
  <c r="L35" i="15"/>
  <c r="L62" i="15"/>
  <c r="L88" i="15"/>
  <c r="L119" i="15"/>
  <c r="L65" i="15"/>
  <c r="L5" i="15"/>
  <c r="L170" i="15"/>
  <c r="L13" i="15"/>
  <c r="L68" i="15"/>
  <c r="L58" i="15"/>
  <c r="L15" i="15"/>
  <c r="L46" i="15"/>
  <c r="L152" i="15"/>
  <c r="L148" i="15"/>
  <c r="L93" i="15"/>
  <c r="L32" i="15"/>
  <c r="L61" i="15"/>
  <c r="L98" i="15"/>
  <c r="L138" i="15"/>
  <c r="L83" i="15"/>
  <c r="L135" i="15"/>
  <c r="L39" i="15"/>
  <c r="L21" i="15"/>
  <c r="L87" i="15"/>
  <c r="L174" i="15"/>
  <c r="L26" i="15"/>
  <c r="L6" i="15"/>
  <c r="L28" i="15"/>
  <c r="L99" i="15"/>
</calcChain>
</file>

<file path=xl/sharedStrings.xml><?xml version="1.0" encoding="utf-8"?>
<sst xmlns="http://schemas.openxmlformats.org/spreadsheetml/2006/main" count="7639" uniqueCount="804">
  <si>
    <t>Country</t>
  </si>
  <si>
    <t>Score</t>
  </si>
  <si>
    <t>Wealth</t>
  </si>
  <si>
    <t>GDP %</t>
  </si>
  <si>
    <t>Growth</t>
  </si>
  <si>
    <t>Letter</t>
  </si>
  <si>
    <t>SCORE</t>
  </si>
  <si>
    <t>% Urban</t>
  </si>
  <si>
    <t>Scoring Adjustment</t>
  </si>
  <si>
    <t>(Raw Data/ Mean)</t>
  </si>
  <si>
    <t>Reciprocal</t>
  </si>
  <si>
    <r>
      <t xml:space="preserve">Weight   </t>
    </r>
    <r>
      <rPr>
        <sz val="8"/>
        <rFont val="Verdana"/>
        <family val="2"/>
      </rPr>
      <t xml:space="preserve"> (copied from master chart)</t>
    </r>
  </si>
  <si>
    <t>Country Risk</t>
  </si>
  <si>
    <t>Enter here values for letter conversion to numbers</t>
  </si>
  <si>
    <t>MIN w/ mean = 0&gt;</t>
  </si>
  <si>
    <t>MAX w/ mean = 0 &gt;</t>
  </si>
  <si>
    <r>
      <t>Adjusted so range is +100 to</t>
    </r>
    <r>
      <rPr>
        <sz val="9"/>
        <color indexed="10"/>
        <rFont val="Verdana"/>
        <family val="2"/>
      </rPr>
      <t xml:space="preserve"> -100</t>
    </r>
  </si>
  <si>
    <t>Weight    (copied from master chart)</t>
  </si>
  <si>
    <t>Data</t>
  </si>
  <si>
    <r>
      <rPr>
        <b/>
        <u/>
        <sz val="11"/>
        <color indexed="12"/>
        <rFont val="Calibri"/>
        <family val="2"/>
      </rPr>
      <t>SOURCE Population:</t>
    </r>
    <r>
      <rPr>
        <u/>
        <sz val="11"/>
        <color indexed="12"/>
        <rFont val="Calibri"/>
        <family val="2"/>
      </rPr>
      <t xml:space="preserve"> https://www.cia.gov/library/publications/the-world-factbook/rankorder/2119rank.html</t>
    </r>
  </si>
  <si>
    <t>SOURCE Urbination: http://www.nationmaster.com/graph/peo_urb-people-urbanization</t>
  </si>
  <si>
    <t>Note: Taiwan uses China data in urbanization.  Cayman Islands uses Virgin Islands urbanization data.</t>
  </si>
  <si>
    <t>Weighted Macro Score</t>
  </si>
  <si>
    <t>Macro Score Total</t>
  </si>
  <si>
    <t>Weighted Risk Score</t>
  </si>
  <si>
    <t>Risk Score Total</t>
  </si>
  <si>
    <t>GDP Per capita</t>
  </si>
  <si>
    <r>
      <t>Adjusted so range is +100 to</t>
    </r>
    <r>
      <rPr>
        <sz val="8"/>
        <color indexed="10"/>
        <rFont val="Verdana"/>
        <family val="2"/>
      </rPr>
      <t xml:space="preserve"> -100</t>
    </r>
  </si>
  <si>
    <t>GDP Real Growth %</t>
  </si>
  <si>
    <t xml:space="preserve">   Take larger max or min variation for column "G"</t>
  </si>
  <si>
    <t>Algeria</t>
  </si>
  <si>
    <t>MAX =</t>
  </si>
  <si>
    <t>MIN =</t>
  </si>
  <si>
    <t>GDP Real Growth % (capped at 9%)</t>
  </si>
  <si>
    <t>Bolivia</t>
  </si>
  <si>
    <t>Nicaragua</t>
  </si>
  <si>
    <t>Oman</t>
  </si>
  <si>
    <t>Commercial &amp; Trade Data</t>
  </si>
  <si>
    <t>Argentina</t>
  </si>
  <si>
    <t>Australia</t>
  </si>
  <si>
    <t>Austria</t>
  </si>
  <si>
    <t>Azerbaijan</t>
  </si>
  <si>
    <t>Bahrain</t>
  </si>
  <si>
    <t>Bangladesh</t>
  </si>
  <si>
    <t>Brazil</t>
  </si>
  <si>
    <t>Bulgaria</t>
  </si>
  <si>
    <t>Canada</t>
  </si>
  <si>
    <t>Chile</t>
  </si>
  <si>
    <t>China</t>
  </si>
  <si>
    <t>Colombia</t>
  </si>
  <si>
    <t>Costa Rica</t>
  </si>
  <si>
    <t>Cyprus</t>
  </si>
  <si>
    <t>Czech Republic</t>
  </si>
  <si>
    <t>Denmark</t>
  </si>
  <si>
    <t>Ecuador</t>
  </si>
  <si>
    <t>Egypt</t>
  </si>
  <si>
    <t>El Salvador</t>
  </si>
  <si>
    <t>France</t>
  </si>
  <si>
    <t>Germany</t>
  </si>
  <si>
    <t>Greece</t>
  </si>
  <si>
    <t>Guatemala</t>
  </si>
  <si>
    <t>Honduras</t>
  </si>
  <si>
    <t>Hong Kong</t>
  </si>
  <si>
    <t>Hungary</t>
  </si>
  <si>
    <t>India</t>
  </si>
  <si>
    <t>Indonesia</t>
  </si>
  <si>
    <t>Ireland</t>
  </si>
  <si>
    <t>Israel</t>
  </si>
  <si>
    <t>Italy</t>
  </si>
  <si>
    <t>Jamaica</t>
  </si>
  <si>
    <t>Japan</t>
  </si>
  <si>
    <t>Jordan</t>
  </si>
  <si>
    <t>Kuwait</t>
  </si>
  <si>
    <t>Lebanon</t>
  </si>
  <si>
    <t>Libya</t>
  </si>
  <si>
    <t>Malaysia</t>
  </si>
  <si>
    <t>Mexico</t>
  </si>
  <si>
    <t>Morocco</t>
  </si>
  <si>
    <t>Netherlands</t>
  </si>
  <si>
    <t>New Zealand</t>
  </si>
  <si>
    <t>Pakistan</t>
  </si>
  <si>
    <t>Panama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</si>
  <si>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</si>
  <si>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</si>
  <si>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</si>
  <si>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</si>
  <si>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</si>
  <si>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</si>
  <si>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</si>
  <si>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</si>
  <si>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Saudi Arabia</t>
  </si>
  <si>
    <t>Singapore</t>
  </si>
  <si>
    <t>Slovakia</t>
  </si>
  <si>
    <t>Slovenia</t>
  </si>
  <si>
    <t>South Africa</t>
  </si>
  <si>
    <t>Spain</t>
  </si>
  <si>
    <t>Switzerland</t>
  </si>
  <si>
    <t>Syria</t>
  </si>
  <si>
    <t>Thailand</t>
  </si>
  <si>
    <t>Tunisia</t>
  </si>
  <si>
    <t>Turkey</t>
  </si>
  <si>
    <t>Ukraine</t>
  </si>
  <si>
    <t>United Kingdom</t>
  </si>
  <si>
    <t>Uruguay</t>
  </si>
  <si>
    <t>USA</t>
  </si>
  <si>
    <t>Venezuela</t>
  </si>
  <si>
    <t>Vietnam</t>
  </si>
  <si>
    <t>Yemen</t>
  </si>
  <si>
    <t>Business Climate</t>
  </si>
  <si>
    <t>Projected Growth</t>
  </si>
  <si>
    <t>Antigua and Barbuda</t>
  </si>
  <si>
    <t>The Bahamas</t>
  </si>
  <si>
    <t>Barbados</t>
  </si>
  <si>
    <t>Dominica</t>
  </si>
  <si>
    <t>Dominican Republic</t>
  </si>
  <si>
    <t>Grenada</t>
  </si>
  <si>
    <t>Haiti</t>
  </si>
  <si>
    <t>Hong Kong SAR</t>
  </si>
  <si>
    <t>Korea</t>
  </si>
  <si>
    <t>Mauritius</t>
  </si>
  <si>
    <t>Slovak Republic</t>
  </si>
  <si>
    <t>Syrian Arab Republic</t>
  </si>
  <si>
    <t>Trinidad and Tobago</t>
  </si>
  <si>
    <t>United Arab Emirates</t>
  </si>
  <si>
    <t>United States</t>
  </si>
  <si>
    <t>Republic of Yemen</t>
  </si>
  <si>
    <t>Afghanistan</t>
  </si>
  <si>
    <t>Albania</t>
  </si>
  <si>
    <t>Andorra</t>
  </si>
  <si>
    <t>Angola</t>
  </si>
  <si>
    <t>Armenia</t>
  </si>
  <si>
    <t>Aruba</t>
  </si>
  <si>
    <t>Bahamas</t>
  </si>
  <si>
    <t>Belarus</t>
  </si>
  <si>
    <t>Belgium</t>
  </si>
  <si>
    <t>Belize</t>
  </si>
  <si>
    <t>Benin</t>
  </si>
  <si>
    <t>Bermuda</t>
  </si>
  <si>
    <t>Bosnia and Herzegovina</t>
  </si>
  <si>
    <t>Botswana</t>
  </si>
  <si>
    <t>British Virgin Islands</t>
  </si>
  <si>
    <t>Brunei Darussalam</t>
  </si>
  <si>
    <t>Burkina Faso</t>
  </si>
  <si>
    <t>Cambodia</t>
  </si>
  <si>
    <t>Cameroon</t>
  </si>
  <si>
    <t>Cayman Islands</t>
  </si>
  <si>
    <t>Chinese Taipei</t>
  </si>
  <si>
    <t>Congo</t>
  </si>
  <si>
    <t>Côte d'Ivoire</t>
  </si>
  <si>
    <t>Croatia</t>
  </si>
  <si>
    <t>Cuba</t>
  </si>
  <si>
    <t>Equatorial Guinea</t>
  </si>
  <si>
    <t>Estonia</t>
  </si>
  <si>
    <t>Ethiopia</t>
  </si>
  <si>
    <t>Fiji</t>
  </si>
  <si>
    <t>Finland</t>
  </si>
  <si>
    <t>French Polynesia</t>
  </si>
  <si>
    <t>Gabon</t>
  </si>
  <si>
    <t>Georgia</t>
  </si>
  <si>
    <t>Ghana</t>
  </si>
  <si>
    <t>Gibraltar</t>
  </si>
  <si>
    <t>Guinea</t>
  </si>
  <si>
    <t>Guyana</t>
  </si>
  <si>
    <t>Hong Kong, China</t>
  </si>
  <si>
    <t>Iceland</t>
  </si>
  <si>
    <t>Iraq</t>
  </si>
  <si>
    <t>Kazakhstan</t>
  </si>
  <si>
    <t>Kenya</t>
  </si>
  <si>
    <t>Kyrgyzstan</t>
  </si>
  <si>
    <t>Latvia</t>
  </si>
  <si>
    <t>Liberia</t>
  </si>
  <si>
    <t>Lithuania</t>
  </si>
  <si>
    <t>Luxembourg</t>
  </si>
  <si>
    <t>Macao, China</t>
  </si>
  <si>
    <t>Madagascar</t>
  </si>
  <si>
    <t>Malawi</t>
  </si>
  <si>
    <t>Mali</t>
  </si>
  <si>
    <t>Malta</t>
  </si>
  <si>
    <t>Marshall Islands</t>
  </si>
  <si>
    <t>Mauritania</t>
  </si>
  <si>
    <t>Mongolia</t>
  </si>
  <si>
    <t>Montenegro</t>
  </si>
  <si>
    <t>Mozambique</t>
  </si>
  <si>
    <t>Myanmar</t>
  </si>
  <si>
    <t>Namibia</t>
  </si>
  <si>
    <t>Nepal</t>
  </si>
  <si>
    <t>Netherland Antilles</t>
  </si>
  <si>
    <t>New Caledonia</t>
  </si>
  <si>
    <t>Niger</t>
  </si>
  <si>
    <t>Nigeria</t>
  </si>
  <si>
    <t>Norway</t>
  </si>
  <si>
    <t>Papua New Guinea</t>
  </si>
  <si>
    <t>Republic of Korea</t>
  </si>
  <si>
    <t>Republic of Moldova</t>
  </si>
  <si>
    <t>Russian Federation</t>
  </si>
  <si>
    <t>Rwanda</t>
  </si>
  <si>
    <t>Saint Kitts and Nevis</t>
  </si>
  <si>
    <t>Saint Lucia</t>
  </si>
  <si>
    <t>Saint Vincent and the Grenadines</t>
  </si>
  <si>
    <t>Senegal</t>
  </si>
  <si>
    <t>Serbia</t>
  </si>
  <si>
    <t>Sri Lanka</t>
  </si>
  <si>
    <t>Sudan</t>
  </si>
  <si>
    <t>Suriname</t>
  </si>
  <si>
    <t>Sweden</t>
  </si>
  <si>
    <t>Tajikistan</t>
  </si>
  <si>
    <t>Togo</t>
  </si>
  <si>
    <t>Turkmenistan</t>
  </si>
  <si>
    <t>Turks and Caicos Islands</t>
  </si>
  <si>
    <t>Uganda</t>
  </si>
  <si>
    <t>Uzbekistan</t>
  </si>
  <si>
    <t>Viet Nam</t>
  </si>
  <si>
    <t>Zambia</t>
  </si>
  <si>
    <t>Zimbabwe</t>
  </si>
  <si>
    <t>Bahamas, The</t>
  </si>
  <si>
    <t>Brunei</t>
  </si>
  <si>
    <t>Burma</t>
  </si>
  <si>
    <t>Congo, Democratic Republic of the</t>
  </si>
  <si>
    <t>Congo, Republic of the</t>
  </si>
  <si>
    <t>Cote d'Ivoire</t>
  </si>
  <si>
    <t>Iran</t>
  </si>
  <si>
    <t>Korea, North</t>
  </si>
  <si>
    <t>Korea, South</t>
  </si>
  <si>
    <t>Laos</t>
  </si>
  <si>
    <t>Macau</t>
  </si>
  <si>
    <t>Moldova</t>
  </si>
  <si>
    <t>Puerto Rico</t>
  </si>
  <si>
    <t>Taiwan</t>
  </si>
  <si>
    <t>Tanzania</t>
  </si>
  <si>
    <t>Bosnia &amp; Herzegovina</t>
  </si>
  <si>
    <t>North Korea</t>
  </si>
  <si>
    <t>Dem Rep of  Congo</t>
  </si>
  <si>
    <t xml:space="preserve">Iran </t>
  </si>
  <si>
    <t>Saint V. &amp; Grenadines</t>
  </si>
  <si>
    <t>United Rep of Tanzania</t>
  </si>
  <si>
    <t>Lao People's Democratic Republic</t>
  </si>
  <si>
    <t>GDP%/ppp 2012-2014</t>
  </si>
  <si>
    <t>Netherlands Antilles</t>
  </si>
  <si>
    <t xml:space="preserve">SOURCE: http://esa.un.org/unpd/wup/Documents/WUP2009_Highlights_Final.pdf </t>
  </si>
  <si>
    <t>China, Hong Kong SAR</t>
  </si>
  <si>
    <t>China, Macao SAR</t>
  </si>
  <si>
    <t>Dem. People's Republic of Korea</t>
  </si>
  <si>
    <t>Democratic Republic of the Congo</t>
  </si>
  <si>
    <t>Iran (Islamic Republic of)</t>
  </si>
  <si>
    <t>United Republic of Tanzania</t>
  </si>
  <si>
    <t>United States of America</t>
  </si>
  <si>
    <t>Venezuela (Bolivarian Republic of)</t>
  </si>
  <si>
    <t>All data capped at max 300M/ country to keep chart range manageable</t>
  </si>
  <si>
    <t>&lt;</t>
  </si>
  <si>
    <t>Bolivia (Plurinational State of)</t>
  </si>
  <si>
    <t>SOURCE: http://en.wikipedia.org/wiki/List_of_sovereign_states_and_dependent_territories_by_population_density</t>
  </si>
  <si>
    <t>Macau (China)</t>
  </si>
  <si>
    <t>Hong Kong (China)</t>
  </si>
  <si>
    <t>Gibraltar (UK)</t>
  </si>
  <si>
    <t>Bermuda (UK)</t>
  </si>
  <si>
    <t>Aruba (Netherlands)</t>
  </si>
  <si>
    <t>South Korea</t>
  </si>
  <si>
    <t>Puerto Rico (US)</t>
  </si>
  <si>
    <t>Cayman Islands (UK)</t>
  </si>
  <si>
    <t>British Virgin Islands (UK)</t>
  </si>
  <si>
    <t>France (Metropolitan)</t>
  </si>
  <si>
    <t>Serbia (excluding Kosovo)</t>
  </si>
  <si>
    <t>Turks and Caicos Islands (UK)</t>
  </si>
  <si>
    <t>French Polynesia (France)</t>
  </si>
  <si>
    <t>New Caledonia (France)</t>
  </si>
  <si>
    <t>Republic of the Congo</t>
  </si>
  <si>
    <t>Chinese Taipei (Taiwan)</t>
  </si>
  <si>
    <t>Larger variation so use in column "I"</t>
  </si>
  <si>
    <t>max  (L)  =</t>
  </si>
  <si>
    <t>min  (m) =</t>
  </si>
  <si>
    <t>Adjusted so range is +100 to -100</t>
  </si>
  <si>
    <t>SOURCE: www.TradeMap.org</t>
  </si>
  <si>
    <t xml:space="preserve">   Take larger max or min variation for divisor in column "I"</t>
  </si>
  <si>
    <t>Country Rating Letter</t>
  </si>
  <si>
    <t>Business Climate Risk</t>
  </si>
  <si>
    <t>Dem. Rep. of Congo</t>
  </si>
  <si>
    <r>
      <t>GDP Growth Projection PPP</t>
    </r>
    <r>
      <rPr>
        <sz val="12"/>
        <color indexed="8"/>
        <rFont val="Verdana"/>
        <family val="2"/>
      </rPr>
      <t xml:space="preserve"> (IMF)</t>
    </r>
  </si>
  <si>
    <t>C &amp; T Total Score</t>
  </si>
  <si>
    <t>Weighted C &amp; T Score</t>
  </si>
  <si>
    <t>country</t>
  </si>
  <si>
    <t>flaw noted as not differentiating between no data and "0".</t>
  </si>
  <si>
    <r>
      <t xml:space="preserve">Derived Rating Number       </t>
    </r>
    <r>
      <rPr>
        <sz val="10"/>
        <color indexed="10"/>
        <rFont val="Arial"/>
        <family val="2"/>
      </rPr>
      <t xml:space="preserve"> (key at right)</t>
    </r>
  </si>
  <si>
    <t>SOURCE: http://www.coface.com/CofacePortal/COM_en_EN/pages/home/risks_home/country_risks</t>
  </si>
  <si>
    <t>Macroeconomic Data</t>
  </si>
  <si>
    <t>Risk Data</t>
  </si>
  <si>
    <t>A1</t>
  </si>
  <si>
    <t>A2</t>
  </si>
  <si>
    <t>A3</t>
  </si>
  <si>
    <t>A4</t>
  </si>
  <si>
    <t>B</t>
  </si>
  <si>
    <t>C</t>
  </si>
  <si>
    <t>D</t>
  </si>
  <si>
    <t>na</t>
  </si>
  <si>
    <t>Dem Rep of Congo</t>
  </si>
  <si>
    <t>AAA</t>
  </si>
  <si>
    <t>A</t>
  </si>
  <si>
    <t>AA</t>
  </si>
  <si>
    <t>BBB</t>
  </si>
  <si>
    <t>CCC</t>
  </si>
  <si>
    <t>BB</t>
  </si>
  <si>
    <t>CC</t>
  </si>
  <si>
    <t>-</t>
  </si>
  <si>
    <t>Letter Rating</t>
  </si>
  <si>
    <t>Banking</t>
  </si>
  <si>
    <t>weights &gt;</t>
  </si>
  <si>
    <t>GDP/ppp per Capita</t>
  </si>
  <si>
    <r>
      <t>Desirability Score</t>
    </r>
    <r>
      <rPr>
        <sz val="8"/>
        <rFont val="Verdana"/>
        <family val="2"/>
      </rPr>
      <t xml:space="preserve">               (sum of weighted attribute scores)</t>
    </r>
  </si>
  <si>
    <t>&lt;-- Note: Please resort this chart after criteria changes.</t>
  </si>
  <si>
    <t>Turks and Caicos</t>
  </si>
  <si>
    <t xml:space="preserve">France </t>
  </si>
  <si>
    <t>Growth %</t>
  </si>
  <si>
    <t>DATA SOURCE:</t>
  </si>
  <si>
    <t>2012 est.</t>
  </si>
  <si>
    <t>Dem. Republic (North) of Korea</t>
  </si>
  <si>
    <t xml:space="preserve">     Data Download Columns</t>
  </si>
  <si>
    <t>Serbia (excl. Kosovo)</t>
  </si>
  <si>
    <t>Dem. Republic of (North) Korea</t>
  </si>
  <si>
    <t>Dem. Republic of the Congo</t>
  </si>
  <si>
    <t>Dem. Rep of Korea (North)</t>
  </si>
  <si>
    <t>Dem Rep (North) Korea</t>
  </si>
  <si>
    <t xml:space="preserve">http://upload.wikimedia.org/wikipedia/commons/b/b1/Urbanized_population_2006.png </t>
  </si>
  <si>
    <t>Tanzania, United Rep.</t>
  </si>
  <si>
    <t>Korea, North (Dem P. Rep.)</t>
  </si>
  <si>
    <t>Congo (Dem P. Rep.)</t>
  </si>
  <si>
    <t xml:space="preserve">Hidden Data Entry Columns </t>
  </si>
  <si>
    <t>Korea, Republic of</t>
  </si>
  <si>
    <t>median =</t>
  </si>
  <si>
    <t>Weighted Score</t>
  </si>
  <si>
    <t>(Raw Data/ Median)</t>
  </si>
  <si>
    <t>North Korea (Dem. Rep. of)</t>
  </si>
  <si>
    <t xml:space="preserve">Hidden data entry columns   </t>
  </si>
  <si>
    <t>(Data/ Median)</t>
  </si>
  <si>
    <t>Median = 0</t>
  </si>
  <si>
    <t>MIN w/ median = 0&gt;</t>
  </si>
  <si>
    <t>MAX w/ median = 0 &gt;</t>
  </si>
  <si>
    <t>SCORE      +100 to -100</t>
  </si>
  <si>
    <t xml:space="preserve">MIN w/ mean = 0&gt; </t>
  </si>
  <si>
    <r>
      <rPr>
        <b/>
        <sz val="9"/>
        <rFont val="Verdana"/>
        <family val="2"/>
      </rPr>
      <t>SCORE</t>
    </r>
    <r>
      <rPr>
        <sz val="9"/>
        <rFont val="Verdana"/>
        <family val="2"/>
      </rPr>
      <t xml:space="preserve"> +100 to -100</t>
    </r>
  </si>
  <si>
    <t xml:space="preserve">MIN w/ median = 0&gt; </t>
  </si>
  <si>
    <t>Business Climate Rating</t>
  </si>
  <si>
    <t>Risk Rating</t>
  </si>
  <si>
    <r>
      <rPr>
        <b/>
        <sz val="11"/>
        <rFont val="Verdana"/>
        <family val="2"/>
      </rPr>
      <t>SCORE</t>
    </r>
    <r>
      <rPr>
        <b/>
        <sz val="10"/>
        <rFont val="Verdana"/>
        <family val="2"/>
      </rPr>
      <t xml:space="preserve"> </t>
    </r>
    <r>
      <rPr>
        <sz val="9"/>
        <rFont val="Verdana"/>
        <family val="2"/>
      </rPr>
      <t>+100 to -100</t>
    </r>
  </si>
  <si>
    <t>letter rating from previous tab</t>
  </si>
  <si>
    <t>MIN w/ mean =  0 &gt;</t>
  </si>
  <si>
    <t>Common Country Ceiling</t>
  </si>
  <si>
    <t>median=</t>
  </si>
  <si>
    <t>Adjusted so range is +100 to 0100</t>
  </si>
  <si>
    <t>Median =</t>
  </si>
  <si>
    <r>
      <rPr>
        <b/>
        <sz val="9"/>
        <rFont val="Verdana"/>
        <family val="2"/>
      </rPr>
      <t>SCORE</t>
    </r>
    <r>
      <rPr>
        <sz val="9"/>
        <rFont val="Verdana"/>
        <family val="2"/>
      </rPr>
      <t xml:space="preserve">  +100 to -100</t>
    </r>
  </si>
  <si>
    <t>median growth =</t>
  </si>
  <si>
    <t>median urban =</t>
  </si>
  <si>
    <t>use median</t>
  </si>
  <si>
    <t>Score/ median</t>
  </si>
  <si>
    <t>Total</t>
  </si>
  <si>
    <t>max =</t>
  </si>
  <si>
    <t>min =</t>
  </si>
  <si>
    <t>In US $M</t>
  </si>
  <si>
    <t>South Korea (Rep. of)</t>
  </si>
  <si>
    <t xml:space="preserve">2ndary source: http://en.wikipedia.org/wiki/List_of_countries_by_future_GDP_(PPP)_estimates </t>
  </si>
  <si>
    <r>
      <rPr>
        <b/>
        <u/>
        <sz val="11"/>
        <color theme="10"/>
        <rFont val="Calibri"/>
        <family val="2"/>
      </rPr>
      <t>PRIMARY SOURCE:</t>
    </r>
    <r>
      <rPr>
        <u/>
        <sz val="11"/>
        <color theme="10"/>
        <rFont val="Calibri"/>
        <family val="2"/>
      </rPr>
      <t xml:space="preserve">  http://www.imf.org/external/data.htm</t>
    </r>
  </si>
  <si>
    <t>Republic of Congo</t>
  </si>
  <si>
    <t>Islamic Republic of Iran</t>
  </si>
  <si>
    <t>Kyrgyz Republic</t>
  </si>
  <si>
    <t>Lao P.D.R.</t>
  </si>
  <si>
    <t>Taiwan Province of China</t>
  </si>
  <si>
    <t>Urban  (000)</t>
  </si>
  <si>
    <t xml:space="preserve">http://esa.un.org/unpd/wpp/Documentation/pdf/WPP2012_Volume-I_Comprehensive-Tables.pdf </t>
  </si>
  <si>
    <t>NOTES</t>
  </si>
  <si>
    <t>This is my assumption =</t>
  </si>
  <si>
    <t xml:space="preserve">https://www.fitchratings.com/gws/en/sector/entity/sovereigns </t>
  </si>
  <si>
    <t>AA+</t>
  </si>
  <si>
    <t>B+</t>
  </si>
  <si>
    <t>A-</t>
  </si>
  <si>
    <t>BB+</t>
  </si>
  <si>
    <t>BBB-</t>
  </si>
  <si>
    <t>Seychelles</t>
  </si>
  <si>
    <t>BB-</t>
  </si>
  <si>
    <t>AA-</t>
  </si>
  <si>
    <t>BBB+</t>
  </si>
  <si>
    <t>San Marino</t>
  </si>
  <si>
    <t>A+</t>
  </si>
  <si>
    <t>Cote D'Ivoire</t>
  </si>
  <si>
    <t>Lesotho</t>
  </si>
  <si>
    <t>Cape Verde</t>
  </si>
  <si>
    <t>Macedonia</t>
  </si>
  <si>
    <t>Macao</t>
  </si>
  <si>
    <t>Turks &amp; Caicos Islands</t>
  </si>
  <si>
    <t>Comments</t>
  </si>
  <si>
    <t>Fitch Score</t>
  </si>
  <si>
    <t>(Raw Growth/ Median)</t>
  </si>
  <si>
    <t>Macro Economics (weighted)</t>
  </si>
  <si>
    <t>Commerce &amp; Trade (weighted)</t>
  </si>
  <si>
    <t>Risk (weighted)</t>
  </si>
  <si>
    <t>mean =</t>
  </si>
  <si>
    <t>median would result in division by 0 error</t>
  </si>
  <si>
    <t>MAX w/ median = 0&gt;</t>
  </si>
  <si>
    <r>
      <t xml:space="preserve">Countries                                      </t>
    </r>
    <r>
      <rPr>
        <sz val="9"/>
        <rFont val="Verdana"/>
        <family val="2"/>
      </rPr>
      <t xml:space="preserve">(w/ live links to Wikipedia)  </t>
    </r>
    <r>
      <rPr>
        <b/>
        <sz val="11"/>
        <rFont val="Verdana"/>
        <family val="2"/>
      </rPr>
      <t xml:space="preserve">  </t>
    </r>
  </si>
  <si>
    <t xml:space="preserve">Hidden Data Entry Columns   </t>
  </si>
  <si>
    <t xml:space="preserve">Hidden Data Entry Column  </t>
  </si>
  <si>
    <r>
      <t xml:space="preserve">Data Entry Columns                                                                              </t>
    </r>
    <r>
      <rPr>
        <sz val="11"/>
        <color theme="1"/>
        <rFont val="Calibri"/>
        <family val="2"/>
        <scheme val="minor"/>
      </rPr>
      <t>(updated 3/15)</t>
    </r>
  </si>
  <si>
    <t>SOURCES:</t>
  </si>
  <si>
    <r>
      <t xml:space="preserve">Assigned Numeric Equivalent   </t>
    </r>
    <r>
      <rPr>
        <sz val="11"/>
        <color theme="1"/>
        <rFont val="Calibri"/>
        <family val="2"/>
        <scheme val="minor"/>
      </rPr>
      <t xml:space="preserve">    (adjustable)</t>
    </r>
  </si>
  <si>
    <t>% of population in urban areas</t>
  </si>
  <si>
    <t>mean=</t>
  </si>
  <si>
    <t>Score/     mean</t>
  </si>
  <si>
    <t>Mean = 0</t>
  </si>
  <si>
    <r>
      <t xml:space="preserve">Score from median         </t>
    </r>
    <r>
      <rPr>
        <b/>
        <sz val="12"/>
        <rFont val="Calibri"/>
        <family val="2"/>
      </rPr>
      <t xml:space="preserve">  (range = +/- 100)</t>
    </r>
  </si>
  <si>
    <r>
      <t xml:space="preserve">Score from mean         </t>
    </r>
    <r>
      <rPr>
        <b/>
        <sz val="12"/>
        <rFont val="Calibri"/>
        <family val="2"/>
      </rPr>
      <t xml:space="preserve">  (range = +/- 100)</t>
    </r>
  </si>
  <si>
    <t>sum</t>
  </si>
  <si>
    <t>countries</t>
  </si>
  <si>
    <t>sum/ countries</t>
  </si>
  <si>
    <t>(Data/ Mean)</t>
  </si>
  <si>
    <t>in US$M</t>
  </si>
  <si>
    <t>mean = 0</t>
  </si>
  <si>
    <t>median = 0</t>
  </si>
  <si>
    <t>Environmental Performance Rating</t>
  </si>
  <si>
    <t>Sector</t>
  </si>
  <si>
    <t>Sector Weight (%)</t>
  </si>
  <si>
    <t>Indicator</t>
  </si>
  <si>
    <t>Indicator Weight (%)</t>
  </si>
  <si>
    <t>Macroeconomics</t>
  </si>
  <si>
    <t>Commerce &amp; Trade</t>
  </si>
  <si>
    <t>Risk</t>
  </si>
  <si>
    <t>Banking Risk</t>
  </si>
  <si>
    <t>$ x 1000</t>
  </si>
  <si>
    <r>
      <rPr>
        <b/>
        <sz val="14"/>
        <color theme="1"/>
        <rFont val="Calibri"/>
        <family val="2"/>
        <scheme val="minor"/>
      </rPr>
      <t>Alphabetic Data</t>
    </r>
    <r>
      <rPr>
        <sz val="14"/>
        <color theme="1"/>
        <rFont val="Calibri"/>
        <family val="2"/>
        <scheme val="minor"/>
      </rPr>
      <t xml:space="preserve">        </t>
    </r>
  </si>
  <si>
    <t xml:space="preserve"> (For display on the Master Chart)</t>
  </si>
  <si>
    <t>Enter Weights Here</t>
  </si>
  <si>
    <t>Congo, Rep.</t>
  </si>
  <si>
    <t>Egypt, Arab Rep.</t>
  </si>
  <si>
    <t>Hong Kong SAR, China</t>
  </si>
  <si>
    <t>Iran, Islamic Rep.</t>
  </si>
  <si>
    <t>Korea, Rep.</t>
  </si>
  <si>
    <t>Lao PDR</t>
  </si>
  <si>
    <t>Macao SAR, China</t>
  </si>
  <si>
    <t>Venezuela, RB</t>
  </si>
  <si>
    <t>Yemen, Rep.</t>
  </si>
  <si>
    <t>Congo, Dem. Rep.</t>
  </si>
  <si>
    <t>Iran, Islamic Republic of</t>
  </si>
  <si>
    <t>Korea, Democratic People's Republic of</t>
  </si>
  <si>
    <t>Taipei, Chinese</t>
  </si>
  <si>
    <t>Tanzania, United Republic of</t>
  </si>
  <si>
    <t>Bolivia, Plurinational State of</t>
  </si>
  <si>
    <t>Libya, State of</t>
  </si>
  <si>
    <t>Sudan (North + South)</t>
  </si>
  <si>
    <t>Venezuela, Bolivarian Republic of</t>
  </si>
  <si>
    <t>This is with regard to column "E"</t>
  </si>
  <si>
    <t>St. Kitts and Nevis</t>
  </si>
  <si>
    <t>St. Lucia</t>
  </si>
  <si>
    <t>St. Vincent and the Grenadines</t>
  </si>
  <si>
    <t xml:space="preserve"> </t>
  </si>
  <si>
    <t>In US $B</t>
  </si>
  <si>
    <t>Moldova, Republic of</t>
  </si>
  <si>
    <t>* When taking those countries with estimated data, I used the upper range estimate.</t>
  </si>
  <si>
    <t>Population (M)</t>
  </si>
  <si>
    <t>2016 est.</t>
  </si>
  <si>
    <t>2009 est.</t>
  </si>
  <si>
    <t>2014 est.</t>
  </si>
  <si>
    <t>Curacao</t>
  </si>
  <si>
    <t>Czechia</t>
  </si>
  <si>
    <t>2015 est.</t>
  </si>
  <si>
    <t>Economy Size</t>
  </si>
  <si>
    <r>
      <t xml:space="preserve">Economy Size </t>
    </r>
    <r>
      <rPr>
        <sz val="12"/>
        <color theme="1"/>
        <rFont val="Calibri"/>
        <family val="2"/>
        <scheme val="minor"/>
      </rPr>
      <t>(GDP ppp)</t>
    </r>
  </si>
  <si>
    <t>date</t>
  </si>
  <si>
    <t>Macao SAR</t>
  </si>
  <si>
    <t>n.a.</t>
  </si>
  <si>
    <t>3-Information &amp; Telecom Development Index</t>
  </si>
  <si>
    <t>Source: http://www.itu.int/net4/ITU-D/idi/2016/</t>
  </si>
  <si>
    <t>IDI 2016 Value</t>
  </si>
  <si>
    <t>Antigua &amp; Barbuda</t>
  </si>
  <si>
    <t>Congo (Dem. Rep.)</t>
  </si>
  <si>
    <t>Dominican Rep.</t>
  </si>
  <si>
    <t>Iran (I.R.)</t>
  </si>
  <si>
    <t>Korea (Rep.)</t>
  </si>
  <si>
    <t>Trinidad &amp; Tobago</t>
  </si>
  <si>
    <t>North Korea (Dem Rep.)</t>
  </si>
  <si>
    <t>3-IT Development Index</t>
  </si>
  <si>
    <r>
      <t>6-Network Readiness Index</t>
    </r>
    <r>
      <rPr>
        <sz val="16"/>
        <color theme="1"/>
        <rFont val="Calibri"/>
        <family val="2"/>
        <scheme val="minor"/>
      </rPr>
      <t xml:space="preserve"> (World Economic Forum)</t>
    </r>
  </si>
  <si>
    <t xml:space="preserve">Source: http://reports.weforum.org/global-information-technology-report-2016/networked-readiness-index/ </t>
  </si>
  <si>
    <t>6-Network Readiness Index</t>
  </si>
  <si>
    <t xml:space="preserve">Economy Size  </t>
  </si>
  <si>
    <t>4-Medical Technology Imports from US</t>
  </si>
  <si>
    <t xml:space="preserve">Algeria </t>
  </si>
  <si>
    <t xml:space="preserve">Argentina </t>
  </si>
  <si>
    <t xml:space="preserve">Armenia </t>
  </si>
  <si>
    <t xml:space="preserve">Australia </t>
  </si>
  <si>
    <t xml:space="preserve">Austria </t>
  </si>
  <si>
    <t xml:space="preserve">Azerbaijan </t>
  </si>
  <si>
    <t xml:space="preserve">Bahrain </t>
  </si>
  <si>
    <t xml:space="preserve">Bangladesh </t>
  </si>
  <si>
    <t xml:space="preserve">Belgium </t>
  </si>
  <si>
    <t xml:space="preserve">Benin </t>
  </si>
  <si>
    <t xml:space="preserve">Bosnia and Herzegovina </t>
  </si>
  <si>
    <t xml:space="preserve">Botswana </t>
  </si>
  <si>
    <t xml:space="preserve">Brazil  </t>
  </si>
  <si>
    <t xml:space="preserve">Bulgaria  </t>
  </si>
  <si>
    <t xml:space="preserve">Cambodia  </t>
  </si>
  <si>
    <t xml:space="preserve">Cameroon  </t>
  </si>
  <si>
    <t xml:space="preserve">Canada  </t>
  </si>
  <si>
    <t xml:space="preserve">Chile  </t>
  </si>
  <si>
    <t xml:space="preserve">China  </t>
  </si>
  <si>
    <t xml:space="preserve">Colombia  </t>
  </si>
  <si>
    <t xml:space="preserve">Costa Rica  </t>
  </si>
  <si>
    <t xml:space="preserve">Côte d’Ivoire  </t>
  </si>
  <si>
    <t xml:space="preserve">Croatia  </t>
  </si>
  <si>
    <t xml:space="preserve">Cyprus  </t>
  </si>
  <si>
    <t xml:space="preserve">Czech Republic  </t>
  </si>
  <si>
    <t xml:space="preserve">Denmark  </t>
  </si>
  <si>
    <t xml:space="preserve">Dominican Republic  </t>
  </si>
  <si>
    <t xml:space="preserve">Ecuador  </t>
  </si>
  <si>
    <t xml:space="preserve">Egypt  </t>
  </si>
  <si>
    <t xml:space="preserve">El Salvador  </t>
  </si>
  <si>
    <t xml:space="preserve">Estonia  </t>
  </si>
  <si>
    <t xml:space="preserve">Ethiopia  </t>
  </si>
  <si>
    <t xml:space="preserve">Finland  </t>
  </si>
  <si>
    <t xml:space="preserve">France  </t>
  </si>
  <si>
    <t xml:space="preserve">Gabon </t>
  </si>
  <si>
    <t xml:space="preserve">Georgia  </t>
  </si>
  <si>
    <t xml:space="preserve">Germany  </t>
  </si>
  <si>
    <t xml:space="preserve">Ghana  </t>
  </si>
  <si>
    <t xml:space="preserve">Greece </t>
  </si>
  <si>
    <t xml:space="preserve">Guatemala  </t>
  </si>
  <si>
    <t xml:space="preserve">Guinea  </t>
  </si>
  <si>
    <t xml:space="preserve">Guyana  </t>
  </si>
  <si>
    <t xml:space="preserve">Haiti  </t>
  </si>
  <si>
    <t xml:space="preserve">Honduras  </t>
  </si>
  <si>
    <t xml:space="preserve">Hong Kong SAR  </t>
  </si>
  <si>
    <t xml:space="preserve">Hungary  </t>
  </si>
  <si>
    <t xml:space="preserve">Iceland </t>
  </si>
  <si>
    <t xml:space="preserve">India  </t>
  </si>
  <si>
    <t xml:space="preserve">Indonesia  </t>
  </si>
  <si>
    <t xml:space="preserve">Iran, Islamic Rep.  </t>
  </si>
  <si>
    <t xml:space="preserve">Ireland  </t>
  </si>
  <si>
    <t xml:space="preserve">Israel  </t>
  </si>
  <si>
    <t xml:space="preserve">Italy  </t>
  </si>
  <si>
    <t xml:space="preserve">Jamaica  </t>
  </si>
  <si>
    <t xml:space="preserve">Japan  </t>
  </si>
  <si>
    <t xml:space="preserve">Jordan  </t>
  </si>
  <si>
    <t xml:space="preserve">Kazakhstan  </t>
  </si>
  <si>
    <t xml:space="preserve">Kenya  </t>
  </si>
  <si>
    <t xml:space="preserve">Korea, Rep.  </t>
  </si>
  <si>
    <t xml:space="preserve">Kuwait  </t>
  </si>
  <si>
    <t xml:space="preserve">Kyrgyz Republic </t>
  </si>
  <si>
    <t xml:space="preserve">Lao  </t>
  </si>
  <si>
    <t xml:space="preserve">Latvia  </t>
  </si>
  <si>
    <t xml:space="preserve">Lebanon  </t>
  </si>
  <si>
    <t xml:space="preserve">Liberia  </t>
  </si>
  <si>
    <t xml:space="preserve">Lithuania  </t>
  </si>
  <si>
    <t xml:space="preserve">Luxembourg  </t>
  </si>
  <si>
    <t xml:space="preserve">Madagascar  </t>
  </si>
  <si>
    <t xml:space="preserve">Malawi  </t>
  </si>
  <si>
    <t xml:space="preserve">Malaysia  </t>
  </si>
  <si>
    <t xml:space="preserve">Mali  </t>
  </si>
  <si>
    <t xml:space="preserve">Malta  </t>
  </si>
  <si>
    <t xml:space="preserve">Mauritania  </t>
  </si>
  <si>
    <t xml:space="preserve">Mauritius </t>
  </si>
  <si>
    <t xml:space="preserve">Mexico  </t>
  </si>
  <si>
    <t xml:space="preserve">Moldova  </t>
  </si>
  <si>
    <t xml:space="preserve">Mongolia  </t>
  </si>
  <si>
    <t xml:space="preserve">Montenegro  </t>
  </si>
  <si>
    <t xml:space="preserve">Morocco  </t>
  </si>
  <si>
    <t xml:space="preserve">Mozambique  </t>
  </si>
  <si>
    <t xml:space="preserve">Myanmar  </t>
  </si>
  <si>
    <t xml:space="preserve">Namibia  </t>
  </si>
  <si>
    <t xml:space="preserve">Nepal  </t>
  </si>
  <si>
    <t xml:space="preserve">Netherlands  </t>
  </si>
  <si>
    <t xml:space="preserve">New Zealand  </t>
  </si>
  <si>
    <t xml:space="preserve">Nicaragua  </t>
  </si>
  <si>
    <t xml:space="preserve">Nigeria  </t>
  </si>
  <si>
    <t xml:space="preserve">Norway  </t>
  </si>
  <si>
    <t xml:space="preserve">Oman  </t>
  </si>
  <si>
    <t xml:space="preserve">Pakistan  </t>
  </si>
  <si>
    <t xml:space="preserve">Panama  </t>
  </si>
  <si>
    <t xml:space="preserve">Paraguay  </t>
  </si>
  <si>
    <t xml:space="preserve">Peru  </t>
  </si>
  <si>
    <t xml:space="preserve">Philippines  </t>
  </si>
  <si>
    <t xml:space="preserve">Poland  </t>
  </si>
  <si>
    <t xml:space="preserve">Portugal  </t>
  </si>
  <si>
    <t xml:space="preserve">Qatar  </t>
  </si>
  <si>
    <t xml:space="preserve">Romania  </t>
  </si>
  <si>
    <t xml:space="preserve">Russian Federation  </t>
  </si>
  <si>
    <t xml:space="preserve">Rwanda </t>
  </si>
  <si>
    <t xml:space="preserve">Saudi Arabia  </t>
  </si>
  <si>
    <t xml:space="preserve">Senegal  </t>
  </si>
  <si>
    <t xml:space="preserve">Serbia  </t>
  </si>
  <si>
    <t xml:space="preserve">Singapore </t>
  </si>
  <si>
    <t xml:space="preserve">Slovak Republic  </t>
  </si>
  <si>
    <t xml:space="preserve">Slovenia  </t>
  </si>
  <si>
    <t xml:space="preserve">South Africa  </t>
  </si>
  <si>
    <t xml:space="preserve">Spain  </t>
  </si>
  <si>
    <t xml:space="preserve">Sri Lanka  </t>
  </si>
  <si>
    <t xml:space="preserve">Taiwan, China </t>
  </si>
  <si>
    <t xml:space="preserve">Tajikistan  </t>
  </si>
  <si>
    <t xml:space="preserve">Tanzania  </t>
  </si>
  <si>
    <t xml:space="preserve">Thailand  </t>
  </si>
  <si>
    <t xml:space="preserve">Trinidad and Tobago  </t>
  </si>
  <si>
    <t xml:space="preserve">Tunisia  </t>
  </si>
  <si>
    <t xml:space="preserve">Turkey  </t>
  </si>
  <si>
    <t xml:space="preserve">Uganda  </t>
  </si>
  <si>
    <t xml:space="preserve">Ukraine  </t>
  </si>
  <si>
    <t xml:space="preserve">United Arab Emirates  </t>
  </si>
  <si>
    <t xml:space="preserve">United States </t>
  </si>
  <si>
    <t xml:space="preserve">Uruguay  </t>
  </si>
  <si>
    <t xml:space="preserve">Venezuela  </t>
  </si>
  <si>
    <t xml:space="preserve">Vietnam  </t>
  </si>
  <si>
    <t xml:space="preserve">Zambia  </t>
  </si>
  <si>
    <t xml:space="preserve">Zimbabwe  </t>
  </si>
  <si>
    <t>Index</t>
  </si>
  <si>
    <t>Median=0</t>
  </si>
  <si>
    <t>max w/ median=0</t>
  </si>
  <si>
    <t>min w/ median=0</t>
  </si>
  <si>
    <t>MAX w/ median = 0</t>
  </si>
  <si>
    <t>MIN w/ median = 0</t>
  </si>
  <si>
    <t>Growth Projection</t>
  </si>
  <si>
    <t>E</t>
  </si>
  <si>
    <r>
      <t xml:space="preserve">Hidden data entry columns                                              </t>
    </r>
    <r>
      <rPr>
        <sz val="9"/>
        <rFont val="Verdana"/>
        <family val="2"/>
      </rPr>
      <t>(Coface Data  UPDATED 5/26/17)</t>
    </r>
  </si>
  <si>
    <t>Use UK Rating</t>
  </si>
  <si>
    <t>B-</t>
  </si>
  <si>
    <t>WD</t>
  </si>
  <si>
    <t>Maldives</t>
  </si>
  <si>
    <t>https://www.fitchratings.com/gws/en/sector/entity/sovereigns?Ns=groupName%7c0&amp;Ne=4294281954%2b4294289122%2b11%2b421%2b14%2b1214&amp;N=4294281747%2b416%2b1211&amp;No=100&amp;Details=</t>
  </si>
  <si>
    <t>UK</t>
  </si>
  <si>
    <t>assume UK</t>
  </si>
  <si>
    <t>assume same as US</t>
  </si>
  <si>
    <r>
      <rPr>
        <b/>
        <sz val="12"/>
        <color indexed="8"/>
        <rFont val="Calibri"/>
        <family val="2"/>
      </rPr>
      <t xml:space="preserve">Numerical Risk Rating           </t>
    </r>
    <r>
      <rPr>
        <sz val="10"/>
        <color indexed="8"/>
        <rFont val="Calibri"/>
        <family val="2"/>
      </rPr>
      <t xml:space="preserve"> (ref chart at &gt;)</t>
    </r>
  </si>
  <si>
    <t>Congo, Republic of</t>
  </si>
  <si>
    <r>
      <rPr>
        <b/>
        <sz val="12"/>
        <color indexed="8"/>
        <rFont val="Calibri"/>
        <family val="2"/>
      </rPr>
      <t>Fitch Country Ceiling Rating</t>
    </r>
    <r>
      <rPr>
        <sz val="11"/>
        <color theme="1"/>
        <rFont val="Calibri"/>
        <family val="2"/>
        <scheme val="minor"/>
      </rPr>
      <t xml:space="preserve"> (5/17)</t>
    </r>
  </si>
  <si>
    <t>GDP/ppp $B</t>
  </si>
  <si>
    <t xml:space="preserve">        (hide when done inserting data, updated 9/21)</t>
  </si>
  <si>
    <t>https://www.cia.gov/the-world-factbook/field/real-gdp-purchasing-power-parity/country-comparison</t>
  </si>
  <si>
    <t>2019 est.</t>
  </si>
  <si>
    <t>2017 est.</t>
  </si>
  <si>
    <t>2018 est.</t>
  </si>
  <si>
    <t>SOURCE:</t>
  </si>
  <si>
    <t>https://www.cia.gov/the-world-factbook/field/real-gdp-growth-rate/country-comparison</t>
  </si>
  <si>
    <t>2020 est.</t>
  </si>
  <si>
    <t>Total Projected % GDP Growth  2021 - 2024</t>
  </si>
  <si>
    <t>GDP ppp $US</t>
  </si>
  <si>
    <t>GDP ppp $B</t>
  </si>
  <si>
    <r>
      <rPr>
        <b/>
        <sz val="14"/>
        <color theme="1"/>
        <rFont val="Calibri"/>
        <family val="2"/>
        <scheme val="minor"/>
      </rPr>
      <t>Hidden Data Entry Columns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                </t>
    </r>
    <r>
      <rPr>
        <sz val="11"/>
        <color indexed="8"/>
        <rFont val="Calibri"/>
        <family val="2"/>
        <scheme val="minor"/>
      </rPr>
      <t xml:space="preserve">                                     (updated 10/14/21, from latest UN data)</t>
    </r>
  </si>
  <si>
    <t xml:space="preserve">        (hide when done inserting data, updated 10/14/21)</t>
  </si>
  <si>
    <r>
      <t xml:space="preserve">Hidden columns for GDP/ppp data entry                                    </t>
    </r>
    <r>
      <rPr>
        <sz val="11"/>
        <rFont val="Verdana"/>
        <family val="2"/>
      </rPr>
      <t>($B international, 10/14/21)</t>
    </r>
  </si>
  <si>
    <t>Total Population  (000)</t>
  </si>
  <si>
    <r>
      <rPr>
        <b/>
        <sz val="20"/>
        <color theme="1"/>
        <rFont val="Calibri"/>
        <family val="2"/>
        <scheme val="minor"/>
      </rPr>
      <t>1-Military Spending</t>
    </r>
    <r>
      <rPr>
        <sz val="16"/>
        <color theme="1"/>
        <rFont val="Calibri"/>
        <family val="2"/>
        <scheme val="minor"/>
      </rPr>
      <t xml:space="preserve">                                  </t>
    </r>
  </si>
  <si>
    <t xml:space="preserve">Current $US for 2020 </t>
  </si>
  <si>
    <t>Bosnia-Herzegovina</t>
  </si>
  <si>
    <t xml:space="preserve">Congo, Republic of </t>
  </si>
  <si>
    <t>Côte d’Ivoire</t>
  </si>
  <si>
    <t>Source: https://sipri.org/databases/milex</t>
  </si>
  <si>
    <t>Zero is actually 0.01</t>
  </si>
  <si>
    <t>Please Note: this pie-chart shows 2019 data, not 2020 estimate as per the spreadsheet</t>
  </si>
  <si>
    <t>1-Military Spending</t>
  </si>
  <si>
    <t>&lt;-- from row 38</t>
  </si>
  <si>
    <t>&lt;-- from row 70</t>
  </si>
  <si>
    <t>$US (m$, current)</t>
  </si>
  <si>
    <t>In US $m</t>
  </si>
  <si>
    <t>2-Natural Gas Production</t>
  </si>
  <si>
    <t>Source: https://www.cia.gov/the-world-factbook/field/natural-gas-production/country-comparison</t>
  </si>
  <si>
    <t>Value $</t>
  </si>
  <si>
    <t>US$M</t>
  </si>
  <si>
    <r>
      <t xml:space="preserve">DATA Upload                                                            </t>
    </r>
    <r>
      <rPr>
        <sz val="9"/>
        <rFont val="Verdana"/>
        <family val="2"/>
      </rPr>
      <t>(hide columns when finished, data retrieved 2021, most recent available was 2017)</t>
    </r>
  </si>
  <si>
    <t>Value with 0 = 1</t>
  </si>
  <si>
    <r>
      <t xml:space="preserve">Scoring Adjustment                                                                                                 </t>
    </r>
    <r>
      <rPr>
        <sz val="10"/>
        <rFont val="Arial"/>
        <family val="2"/>
      </rPr>
      <t>(US and China removed so as not to distort other scores)</t>
    </r>
  </si>
  <si>
    <t>IO Opportunity Matrix 2021</t>
  </si>
  <si>
    <t>edited: 10/18/2021</t>
  </si>
  <si>
    <t>SOURCE: https://www.eia.gov/international/data/world</t>
  </si>
  <si>
    <t>7- Crude Oil Production</t>
  </si>
  <si>
    <t>7-Crude Oil Production</t>
  </si>
  <si>
    <t>Oil Production</t>
  </si>
  <si>
    <t>Oil Production (bbl/day)</t>
  </si>
  <si>
    <t> Albania</t>
  </si>
  <si>
    <t> Argentina</t>
  </si>
  <si>
    <t> Australia</t>
  </si>
  <si>
    <t> Austria</t>
  </si>
  <si>
    <t> Azerbaijan</t>
  </si>
  <si>
    <t> Bahrain</t>
  </si>
  <si>
    <t> Bangladesh</t>
  </si>
  <si>
    <t> Barbados</t>
  </si>
  <si>
    <t> Belarus</t>
  </si>
  <si>
    <t> Belize</t>
  </si>
  <si>
    <t> Bolivia</t>
  </si>
  <si>
    <t> Brazil</t>
  </si>
  <si>
    <t> Brunei</t>
  </si>
  <si>
    <t> Bulgaria</t>
  </si>
  <si>
    <t> Cameroon</t>
  </si>
  <si>
    <t> Canada</t>
  </si>
  <si>
    <t> Chile</t>
  </si>
  <si>
    <t> China</t>
  </si>
  <si>
    <t> Colombia</t>
  </si>
  <si>
    <t> Congo-Kinshasa</t>
  </si>
  <si>
    <t> Côte d'Ivoire (Ivory Coast)</t>
  </si>
  <si>
    <t> Croatia</t>
  </si>
  <si>
    <t> Cuba</t>
  </si>
  <si>
    <t> Czech Republic</t>
  </si>
  <si>
    <t> Denmark</t>
  </si>
  <si>
    <t> Ecuador</t>
  </si>
  <si>
    <t> Egypt</t>
  </si>
  <si>
    <t> France</t>
  </si>
  <si>
    <t> Georgia</t>
  </si>
  <si>
    <t> Germany</t>
  </si>
  <si>
    <t> Ghana</t>
  </si>
  <si>
    <t> Greece</t>
  </si>
  <si>
    <t> Guatemala</t>
  </si>
  <si>
    <t> Guyana</t>
  </si>
  <si>
    <t> Hungary</t>
  </si>
  <si>
    <t> India</t>
  </si>
  <si>
    <t> Indonesia</t>
  </si>
  <si>
    <t> Israel</t>
  </si>
  <si>
    <t> Italy</t>
  </si>
  <si>
    <t> Japan</t>
  </si>
  <si>
    <t> Kazakhstan</t>
  </si>
  <si>
    <t> Kyrgyzstan</t>
  </si>
  <si>
    <t> Lithuania</t>
  </si>
  <si>
    <t> Malaysia</t>
  </si>
  <si>
    <t> Mexico</t>
  </si>
  <si>
    <t> Mongolia</t>
  </si>
  <si>
    <t> Morocco</t>
  </si>
  <si>
    <t> Myanmar</t>
  </si>
  <si>
    <t> Netherlands</t>
  </si>
  <si>
    <t> New Zealand</t>
  </si>
  <si>
    <t> Niger</t>
  </si>
  <si>
    <t> Norway</t>
  </si>
  <si>
    <t> Oman</t>
  </si>
  <si>
    <t> Pakistan</t>
  </si>
  <si>
    <t> Papua New Guinea</t>
  </si>
  <si>
    <t> Peru</t>
  </si>
  <si>
    <t> Philippines</t>
  </si>
  <si>
    <t> Poland</t>
  </si>
  <si>
    <t> Qatar</t>
  </si>
  <si>
    <t> Republic of China (Taiwan)</t>
  </si>
  <si>
    <t> Romania</t>
  </si>
  <si>
    <t> Russia</t>
  </si>
  <si>
    <t> Serbia</t>
  </si>
  <si>
    <t> Slovakia</t>
  </si>
  <si>
    <t> South Africa</t>
  </si>
  <si>
    <t> Spain</t>
  </si>
  <si>
    <t> Sudan</t>
  </si>
  <si>
    <t> Suriname</t>
  </si>
  <si>
    <t> Syria</t>
  </si>
  <si>
    <t> Tajikistan</t>
  </si>
  <si>
    <t> Thailand</t>
  </si>
  <si>
    <t> Trinidad and Tobago</t>
  </si>
  <si>
    <t> Tunisia</t>
  </si>
  <si>
    <t> Turkey</t>
  </si>
  <si>
    <t> Turkmenistan</t>
  </si>
  <si>
    <t> Ukraine</t>
  </si>
  <si>
    <t> United Kingdom</t>
  </si>
  <si>
    <t> United States</t>
  </si>
  <si>
    <t> Uzbekistan</t>
  </si>
  <si>
    <t> Vietnam</t>
  </si>
  <si>
    <t> Yemen</t>
  </si>
  <si>
    <t> Algeria (OPEC)</t>
  </si>
  <si>
    <t> Angola (OPEC)</t>
  </si>
  <si>
    <t> Congo-Brazzaville (OPEC)</t>
  </si>
  <si>
    <t> Equatorial Guinea (OPEC)</t>
  </si>
  <si>
    <t> Gabon (OPEC)</t>
  </si>
  <si>
    <t> Iran (OPEC)</t>
  </si>
  <si>
    <t> Iraq (OPEC)</t>
  </si>
  <si>
    <t> Kuwait (OPEC)</t>
  </si>
  <si>
    <t> Libya (OPEC)</t>
  </si>
  <si>
    <t> Nigeria (OPEC)</t>
  </si>
  <si>
    <t> Saudi Arabia (OPEC)</t>
  </si>
  <si>
    <t> Venezuela (OPEC)</t>
  </si>
  <si>
    <t> UAE (OPEC)</t>
  </si>
  <si>
    <t>bbl/day</t>
  </si>
  <si>
    <t>USA removed to not distort</t>
  </si>
  <si>
    <r>
      <t xml:space="preserve">Hidden data entry columns                                                 </t>
    </r>
    <r>
      <rPr>
        <sz val="10"/>
        <rFont val="Verdana"/>
        <family val="2"/>
      </rPr>
      <t xml:space="preserve"> (US proijection not in calculations to not distort others)</t>
    </r>
  </si>
  <si>
    <t>4-Motor Vehicle Production</t>
  </si>
  <si>
    <t>List of countries by produced vehicles per 1,000 people in [51]</t>
  </si>
  <si>
    <t>Countries by volume of production since 1950</t>
  </si>
  <si>
    <t xml:space="preserve">SOURCE: https://en.wikipedia.org/wiki/List_of_countries_by_motor_vehicle_production </t>
  </si>
  <si>
    <t xml:space="preserve">ULTIMATE SOURCE: https://www.oica.net/category/production-statistics/2020-statistics/ </t>
  </si>
  <si>
    <t>5-Aircraft Exports</t>
  </si>
  <si>
    <t>US$ (Billion)</t>
  </si>
  <si>
    <t>Airbus</t>
  </si>
  <si>
    <t>Bombardier</t>
  </si>
  <si>
    <t xml:space="preserve"> Boeing, Lockheed Martin, Sikorsky Aircraft, Gulfstream Aerospace</t>
  </si>
  <si>
    <t>Embraer</t>
  </si>
  <si>
    <t>unknown</t>
  </si>
  <si>
    <t>Airbus, Dassault Aviation, ATR, Arianespace</t>
  </si>
  <si>
    <t>Main Producers from Wikipedia</t>
  </si>
  <si>
    <r>
      <t>Hidden Data Entry Columns</t>
    </r>
    <r>
      <rPr>
        <sz val="11"/>
        <rFont val="Verdana"/>
        <family val="2"/>
      </rPr>
      <t xml:space="preserve">                                                                                                                     HS-8802 Aircraft, spacecraft, and parts thereof</t>
    </r>
  </si>
  <si>
    <t>US$ (Million)                 (0 Changed to .01)</t>
  </si>
  <si>
    <t>8-Commercial Banking Branches</t>
  </si>
  <si>
    <t>SOURCE: https://data.worldbank.org/indicator/FB.CBK.BRCH.P5</t>
  </si>
  <si>
    <t>Estimated Number</t>
  </si>
  <si>
    <t>Branches per 100,000 adults (2019)</t>
  </si>
  <si>
    <r>
      <t xml:space="preserve">Hidden data entry columns  </t>
    </r>
    <r>
      <rPr>
        <sz val="9"/>
        <rFont val="Verdana"/>
        <family val="2"/>
      </rPr>
      <t xml:space="preserve">                                                                                                                              (note: this assessment is based on total population, not adults only, and designed to provide a relative rating)</t>
    </r>
  </si>
  <si>
    <t>Population (thousands)</t>
  </si>
  <si>
    <t>Branches Ranking Estimate per Country</t>
  </si>
  <si>
    <t>UK Data SOURCE: https://researchbriefings.files.parliament.uk/documents/CBP-8570/CBP-8570.pdf</t>
  </si>
  <si>
    <t>https://researchbriefings.files.parliament.uk/documents/CBP-8570/CBP-8570.pdf</t>
  </si>
  <si>
    <t>Population           (100 thousands)</t>
  </si>
  <si>
    <t>Branches</t>
  </si>
  <si>
    <t>8-Commercial Bank Branches</t>
  </si>
  <si>
    <t>SOURCE: https://population.un.org/wup/Download/</t>
  </si>
  <si>
    <t>China, Taiwan Province of China</t>
  </si>
  <si>
    <t>Curaçao</t>
  </si>
  <si>
    <t>Population</t>
  </si>
  <si>
    <t>Urban Pop (M)</t>
  </si>
  <si>
    <r>
      <rPr>
        <b/>
        <sz val="14"/>
        <color theme="1"/>
        <rFont val="Arial"/>
        <family val="2"/>
      </rPr>
      <t>Hidden Data Entry Columns</t>
    </r>
    <r>
      <rPr>
        <b/>
        <sz val="11"/>
        <color theme="1"/>
        <rFont val="Arial"/>
        <family val="2"/>
      </rPr>
      <t xml:space="preserve">                                                                                          </t>
    </r>
    <r>
      <rPr>
        <sz val="10"/>
        <color theme="1"/>
        <rFont val="Arial"/>
        <family val="2"/>
      </rPr>
      <t xml:space="preserve">(Verified current 10/20/21, </t>
    </r>
    <r>
      <rPr>
        <sz val="10"/>
        <rFont val="Arial"/>
        <family val="2"/>
      </rPr>
      <t xml:space="preserve">Note: Score is based upon urban population numbers.) </t>
    </r>
  </si>
  <si>
    <t xml:space="preserve"> Population</t>
  </si>
  <si>
    <r>
      <rPr>
        <b/>
        <sz val="14"/>
        <color indexed="8"/>
        <rFont val="Calibri"/>
        <family val="2"/>
      </rPr>
      <t>People</t>
    </r>
    <r>
      <rPr>
        <sz val="11"/>
        <color theme="1"/>
        <rFont val="Calibri"/>
        <family val="2"/>
        <scheme val="minor"/>
      </rPr>
      <t xml:space="preserve">               (000)</t>
    </r>
  </si>
  <si>
    <t>&lt;-- automatically calculated as remainder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</si>
</sst>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164" formatCode="#,##0.00;[Red]#,##0.00"/>
    <numFmt numFmtId="165" formatCode="&quot;$&quot;#,##0"/>
    <numFmt numFmtId="166" formatCode="#,##0;[Red]#,##0"/>
    <numFmt numFmtId="167" formatCode="0.00;[Red]0.00"/>
    <numFmt numFmtId="168" formatCode="0;[Red]0"/>
    <numFmt numFmtId="169" formatCode="#,##0.0"/>
    <numFmt numFmtId="170" formatCode="#,##0.0;[Red]#,##0.0"/>
    <numFmt numFmtId="171" formatCode="&quot;$&quot;#,##0.00"/>
    <numFmt numFmtId="172" formatCode="0.0;[Red]0.0"/>
    <numFmt numFmtId="173" formatCode="###,###,##0;\-###,###,##0;_(&quot;—&quot;"/>
    <numFmt numFmtId="174" formatCode="#,##0.0_);[Red]\(#,##0.0\)"/>
    <numFmt numFmtId="175" formatCode="0.0_);[Red]\(0.0\)"/>
    <numFmt numFmtId="176" formatCode="##0.0;\-##0.0;0"/>
    <numFmt numFmtId="177" formatCode="&quot;$&quot;#,##0.0"/>
    <numFmt numFmtId="178" formatCode="0.0000_);[Red]\(0.0000\)"/>
    <numFmt numFmtId="179" formatCode="0.0"/>
  </numFmts>
  <fonts count="141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6"/>
      <name val="Verdana"/>
      <family val="2"/>
    </font>
    <font>
      <b/>
      <sz val="16"/>
      <name val="Verdana"/>
      <family val="2"/>
    </font>
    <font>
      <b/>
      <sz val="14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9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b/>
      <sz val="11"/>
      <name val="Arial"/>
      <family val="2"/>
    </font>
    <font>
      <u/>
      <sz val="11"/>
      <color indexed="12"/>
      <name val="Calibri"/>
      <family val="2"/>
    </font>
    <font>
      <sz val="11"/>
      <name val="Tahoma"/>
      <family val="2"/>
    </font>
    <font>
      <sz val="9"/>
      <color indexed="10"/>
      <name val="Verdana"/>
      <family val="2"/>
    </font>
    <font>
      <b/>
      <sz val="9"/>
      <name val="Arial"/>
      <family val="2"/>
    </font>
    <font>
      <sz val="9"/>
      <name val="Tahoma"/>
      <family val="2"/>
    </font>
    <font>
      <b/>
      <u/>
      <sz val="11"/>
      <color indexed="12"/>
      <name val="Calibri"/>
      <family val="2"/>
    </font>
    <font>
      <sz val="10"/>
      <name val="Courier"/>
      <family val="3"/>
    </font>
    <font>
      <sz val="9"/>
      <name val="Arial"/>
      <family val="2"/>
    </font>
    <font>
      <sz val="10"/>
      <color indexed="8"/>
      <name val="Arial"/>
      <family val="2"/>
    </font>
    <font>
      <sz val="11"/>
      <name val="Verdana"/>
      <family val="2"/>
    </font>
    <font>
      <sz val="11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8"/>
      <name val="Verdana"/>
      <family val="2"/>
    </font>
    <font>
      <sz val="12"/>
      <color indexed="8"/>
      <name val="Verdana"/>
      <family val="2"/>
    </font>
    <font>
      <b/>
      <sz val="14"/>
      <color indexed="8"/>
      <name val="Calibri"/>
      <family val="2"/>
    </font>
    <font>
      <sz val="10"/>
      <color indexed="10"/>
      <name val="Arial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Tahoma"/>
      <family val="2"/>
    </font>
    <font>
      <b/>
      <sz val="8"/>
      <name val="Verdana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rgb="FF663300"/>
      <name val="Calibri"/>
      <family val="2"/>
      <scheme val="minor"/>
    </font>
    <font>
      <u/>
      <sz val="12"/>
      <color theme="10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name val="Calibri"/>
      <family val="2"/>
      <scheme val="minor"/>
    </font>
    <font>
      <sz val="10.45"/>
      <name val="Calibri"/>
      <family val="2"/>
      <scheme val="minor"/>
    </font>
    <font>
      <sz val="11"/>
      <color theme="1"/>
      <name val="Verdana"/>
      <family val="2"/>
    </font>
    <font>
      <sz val="9"/>
      <color theme="0"/>
      <name val="Verdana"/>
      <family val="2"/>
    </font>
    <font>
      <sz val="12"/>
      <color theme="0"/>
      <name val="Verdana"/>
      <family val="2"/>
    </font>
    <font>
      <sz val="10"/>
      <color theme="1"/>
      <name val="Verdana"/>
      <family val="2"/>
    </font>
    <font>
      <sz val="10.45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.45"/>
      <name val="Calibri"/>
      <family val="2"/>
      <scheme val="minor"/>
    </font>
    <font>
      <b/>
      <sz val="11"/>
      <color theme="1"/>
      <name val="Calibri"/>
      <family val="2"/>
    </font>
    <font>
      <sz val="12"/>
      <color rgb="FF000000"/>
      <name val="Verdana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000000"/>
      <name val="Verdana"/>
      <family val="2"/>
    </font>
    <font>
      <sz val="9"/>
      <color theme="1"/>
      <name val="Tahoma"/>
      <family val="2"/>
    </font>
    <font>
      <b/>
      <sz val="11"/>
      <color theme="1"/>
      <name val="Arial"/>
      <family val="2"/>
    </font>
    <font>
      <sz val="11"/>
      <color rgb="FF9C0006"/>
      <name val="Arial"/>
      <family val="2"/>
    </font>
    <font>
      <sz val="10"/>
      <color rgb="FF0156AA"/>
      <name val="Arial"/>
      <family val="2"/>
    </font>
    <font>
      <sz val="10"/>
      <color rgb="FF2E2E2E"/>
      <name val="Arial"/>
      <family val="2"/>
    </font>
    <font>
      <u/>
      <sz val="10"/>
      <color theme="10"/>
      <name val="Arial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11"/>
      <color theme="10"/>
      <name val="Calibri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Arial"/>
      <family val="2"/>
    </font>
    <font>
      <sz val="12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color rgb="FF002B54"/>
      <name val="Calibri"/>
      <family val="2"/>
      <scheme val="minor"/>
    </font>
    <font>
      <sz val="14"/>
      <color theme="1"/>
      <name val="Arial"/>
      <family val="2"/>
    </font>
    <font>
      <sz val="14"/>
      <color rgb="FF002B54"/>
      <name val="Arial"/>
      <family val="2"/>
    </font>
    <font>
      <b/>
      <sz val="9"/>
      <color rgb="FF202122"/>
      <name val="Arial"/>
      <family val="2"/>
    </font>
    <font>
      <sz val="9"/>
      <color rgb="FF202122"/>
      <name val="Arial"/>
      <family val="2"/>
    </font>
    <font>
      <sz val="9"/>
      <color theme="1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rgb="FF202122"/>
      <name val="Arial"/>
      <family val="2"/>
    </font>
    <font>
      <sz val="11"/>
      <color rgb="FF202122"/>
      <name val="Arial"/>
      <family val="2"/>
    </font>
    <font>
      <sz val="11"/>
      <color rgb="FF0645AD"/>
      <name val="Arial"/>
      <family val="2"/>
    </font>
    <font>
      <b/>
      <sz val="14"/>
      <name val="Calibri"/>
      <family val="2"/>
      <scheme val="minor"/>
    </font>
    <font>
      <u/>
      <sz val="10"/>
      <color theme="10"/>
      <name val="Calibri"/>
      <family val="2"/>
    </font>
  </fonts>
  <fills count="8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DD16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852"/>
        <bgColor indexed="64"/>
      </patternFill>
    </fill>
    <fill>
      <patternFill patternType="solid">
        <fgColor rgb="FFFF938B"/>
        <bgColor indexed="64"/>
      </patternFill>
    </fill>
    <fill>
      <patternFill patternType="solid">
        <fgColor rgb="FFEEC040"/>
        <bgColor indexed="64"/>
      </patternFill>
    </fill>
    <fill>
      <patternFill patternType="solid">
        <fgColor rgb="FF79E4E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E958A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09A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AECEC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8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medium">
        <color rgb="FFD7D7D7"/>
      </top>
      <bottom style="medium">
        <color rgb="FFD7D7D7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ck">
        <color indexed="64"/>
      </left>
      <right/>
      <top style="thick">
        <color indexed="64"/>
      </top>
      <bottom style="thick">
        <color indexed="64"/>
      </bottom>
      <diagonal style="hair">
        <color theme="0" tint="-0.34998626667073579"/>
      </diagonal>
    </border>
    <border diagonalUp="1" diagonalDown="1">
      <left/>
      <right style="thick">
        <color indexed="64"/>
      </right>
      <top style="thick">
        <color indexed="64"/>
      </top>
      <bottom style="thick">
        <color indexed="64"/>
      </bottom>
      <diagonal style="hair">
        <color theme="0" tint="-0.34998626667073579"/>
      </diagonal>
    </border>
    <border diagonalUp="1" diagonalDown="1">
      <left style="thick">
        <color indexed="64"/>
      </left>
      <right/>
      <top style="hair">
        <color indexed="64"/>
      </top>
      <bottom style="thick">
        <color indexed="64"/>
      </bottom>
      <diagonal style="hair">
        <color theme="0" tint="-0.24994659260841701"/>
      </diagonal>
    </border>
    <border diagonalUp="1" diagonalDown="1">
      <left/>
      <right style="thick">
        <color indexed="64"/>
      </right>
      <top style="hair">
        <color indexed="64"/>
      </top>
      <bottom style="thick">
        <color indexed="64"/>
      </bottom>
      <diagonal style="hair">
        <color theme="0" tint="-0.24994659260841701"/>
      </diagonal>
    </border>
    <border diagonalUp="1" diagonalDown="1"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 style="thin">
        <color theme="0" tint="-0.34998626667073579"/>
      </diagonal>
    </border>
    <border diagonalUp="1" diagonalDown="1"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n">
        <color theme="0" tint="-0.34998626667073579"/>
      </diagonal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2B5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D7D7D7"/>
      </top>
      <bottom style="medium">
        <color rgb="FFD7D7D7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 diagonalUp="1" diagonalDown="1"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 style="thin">
        <color theme="0" tint="-0.24994659260841701"/>
      </diagonal>
    </border>
    <border diagonalUp="1" diagonalDown="1"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n">
        <color theme="0" tint="-0.499984740745262"/>
      </diagonal>
    </border>
    <border diagonalUp="1" diagonalDown="1"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n">
        <color theme="0" tint="-0.34998626667073579"/>
      </diagonal>
    </border>
    <border diagonalUp="1" diagonalDown="1">
      <left style="thin">
        <color indexed="64"/>
      </left>
      <right style="thin">
        <color indexed="64"/>
      </right>
      <top style="thick">
        <color indexed="64"/>
      </top>
      <bottom/>
      <diagonal style="thin">
        <color theme="0" tint="-0.34998626667073579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theme="0" tint="-0.34998626667073579"/>
      </diagonal>
    </border>
    <border diagonalUp="1" diagonalDown="1">
      <left style="thin">
        <color indexed="64"/>
      </left>
      <right style="thin">
        <color indexed="64"/>
      </right>
      <top/>
      <bottom style="thick">
        <color indexed="64"/>
      </bottom>
      <diagonal style="thin">
        <color theme="0" tint="-0.34998626667073579"/>
      </diagonal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n">
        <color rgb="FF002B54"/>
      </left>
      <right style="thin">
        <color rgb="FF000000"/>
      </right>
      <top style="thin">
        <color rgb="FF000000"/>
      </top>
      <bottom style="thin">
        <color rgb="FF002B5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2B5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/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/>
      <right/>
      <top style="medium">
        <color rgb="FFA2A9B1"/>
      </top>
      <bottom style="medium">
        <color rgb="FFA2A9B1"/>
      </bottom>
      <diagonal/>
    </border>
    <border>
      <left style="medium">
        <color rgb="FFA2A9B1"/>
      </left>
      <right style="thick">
        <color indexed="64"/>
      </right>
      <top style="thin">
        <color indexed="64"/>
      </top>
      <bottom style="thick">
        <color theme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00">
    <xf numFmtId="0" fontId="0" fillId="0" borderId="0"/>
    <xf numFmtId="0" fontId="5" fillId="0" borderId="0"/>
    <xf numFmtId="0" fontId="5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3" fillId="28" borderId="0" applyNumberFormat="0" applyBorder="0" applyAlignment="0" applyProtection="0"/>
    <xf numFmtId="0" fontId="44" fillId="29" borderId="120" applyNumberFormat="0" applyAlignment="0" applyProtection="0"/>
    <xf numFmtId="0" fontId="45" fillId="30" borderId="121" applyNumberFormat="0" applyAlignment="0" applyProtection="0"/>
    <xf numFmtId="6" fontId="21" fillId="0" borderId="0"/>
    <xf numFmtId="0" fontId="46" fillId="0" borderId="0" applyNumberFormat="0" applyFill="0" applyBorder="0" applyAlignment="0" applyProtection="0"/>
    <xf numFmtId="0" fontId="47" fillId="31" borderId="0" applyNumberFormat="0" applyBorder="0" applyAlignment="0" applyProtection="0"/>
    <xf numFmtId="0" fontId="5" fillId="0" borderId="0">
      <alignment horizontal="left"/>
    </xf>
    <xf numFmtId="0" fontId="5" fillId="0" borderId="0">
      <alignment horizontal="left"/>
      <protection locked="0"/>
    </xf>
    <xf numFmtId="0" fontId="48" fillId="0" borderId="122" applyNumberFormat="0" applyFill="0" applyAlignment="0" applyProtection="0"/>
    <xf numFmtId="0" fontId="49" fillId="0" borderId="123" applyNumberFormat="0" applyFill="0" applyAlignment="0" applyProtection="0"/>
    <xf numFmtId="0" fontId="50" fillId="0" borderId="124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32" borderId="120" applyNumberFormat="0" applyAlignment="0" applyProtection="0"/>
    <xf numFmtId="0" fontId="53" fillId="0" borderId="125" applyNumberFormat="0" applyFill="0" applyAlignment="0" applyProtection="0"/>
    <xf numFmtId="0" fontId="54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1" fillId="0" borderId="0"/>
    <xf numFmtId="0" fontId="5" fillId="0" borderId="0"/>
    <xf numFmtId="0" fontId="5" fillId="0" borderId="0"/>
    <xf numFmtId="0" fontId="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41" fillId="34" borderId="126" applyNumberFormat="0" applyFont="0" applyAlignment="0" applyProtection="0"/>
    <xf numFmtId="0" fontId="41" fillId="34" borderId="126" applyNumberFormat="0" applyFont="0" applyAlignment="0" applyProtection="0"/>
    <xf numFmtId="0" fontId="55" fillId="29" borderId="127" applyNumberFormat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28" applyNumberFormat="0" applyFill="0" applyAlignment="0" applyProtection="0"/>
    <xf numFmtId="0" fontId="58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" fillId="0" borderId="88">
      <alignment vertical="top" wrapText="1"/>
    </xf>
    <xf numFmtId="0" fontId="5" fillId="0" borderId="72">
      <alignment vertical="top"/>
    </xf>
  </cellStyleXfs>
  <cellXfs count="1648">
    <xf numFmtId="0" fontId="0" fillId="0" borderId="0" xfId="0"/>
    <xf numFmtId="0" fontId="0" fillId="35" borderId="0" xfId="0" applyFill="1"/>
    <xf numFmtId="0" fontId="0" fillId="36" borderId="0" xfId="0" applyFill="1"/>
    <xf numFmtId="0" fontId="0" fillId="0" borderId="0" xfId="0" applyFill="1"/>
    <xf numFmtId="0" fontId="0" fillId="0" borderId="0" xfId="0" applyAlignment="1">
      <alignment vertical="center"/>
    </xf>
    <xf numFmtId="0" fontId="59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 applyBorder="1"/>
    <xf numFmtId="0" fontId="60" fillId="0" borderId="0" xfId="0" applyFont="1" applyFill="1" applyBorder="1"/>
    <xf numFmtId="0" fontId="4" fillId="0" borderId="0" xfId="0" applyFont="1" applyFill="1" applyBorder="1" applyAlignment="1"/>
    <xf numFmtId="0" fontId="0" fillId="0" borderId="0" xfId="0" applyFill="1" applyAlignment="1">
      <alignment vertical="center"/>
    </xf>
    <xf numFmtId="165" fontId="7" fillId="0" borderId="0" xfId="53" applyNumberFormat="1" applyFont="1" applyBorder="1" applyAlignment="1">
      <alignment horizontal="center" vertical="center"/>
    </xf>
    <xf numFmtId="2" fontId="7" fillId="0" borderId="0" xfId="53" applyNumberFormat="1" applyFont="1" applyBorder="1" applyAlignment="1">
      <alignment horizontal="center" vertical="center"/>
    </xf>
    <xf numFmtId="3" fontId="7" fillId="0" borderId="0" xfId="53" applyNumberFormat="1" applyFont="1" applyBorder="1" applyAlignment="1">
      <alignment horizontal="center" vertical="center"/>
    </xf>
    <xf numFmtId="166" fontId="7" fillId="0" borderId="0" xfId="53" applyNumberFormat="1" applyFont="1" applyBorder="1" applyAlignment="1">
      <alignment horizontal="center" vertical="center"/>
    </xf>
    <xf numFmtId="0" fontId="3" fillId="0" borderId="0" xfId="53" applyFont="1" applyFill="1" applyBorder="1" applyAlignment="1">
      <alignment horizontal="right" indent="1"/>
    </xf>
    <xf numFmtId="165" fontId="3" fillId="0" borderId="0" xfId="53" applyNumberFormat="1" applyFont="1" applyFill="1" applyBorder="1" applyAlignment="1">
      <alignment horizontal="center" vertical="center"/>
    </xf>
    <xf numFmtId="166" fontId="3" fillId="0" borderId="0" xfId="53" applyNumberFormat="1" applyFont="1" applyFill="1" applyBorder="1" applyAlignment="1">
      <alignment horizontal="center"/>
    </xf>
    <xf numFmtId="0" fontId="3" fillId="0" borderId="0" xfId="53" applyFont="1" applyFill="1" applyBorder="1" applyAlignment="1">
      <alignment horizontal="center"/>
    </xf>
    <xf numFmtId="2" fontId="3" fillId="0" borderId="0" xfId="53" applyNumberFormat="1" applyFont="1" applyFill="1" applyBorder="1" applyAlignment="1">
      <alignment horizontal="center"/>
    </xf>
    <xf numFmtId="165" fontId="3" fillId="0" borderId="1" xfId="53" applyNumberFormat="1" applyFont="1" applyFill="1" applyBorder="1" applyAlignment="1">
      <alignment horizontal="center" vertical="center"/>
    </xf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Border="1" applyAlignment="1">
      <alignment horizontal="center"/>
    </xf>
    <xf numFmtId="1" fontId="6" fillId="0" borderId="0" xfId="53" applyNumberFormat="1" applyFont="1" applyBorder="1" applyAlignment="1">
      <alignment horizontal="center"/>
    </xf>
    <xf numFmtId="1" fontId="2" fillId="0" borderId="1" xfId="53" applyNumberFormat="1" applyFont="1" applyFill="1" applyBorder="1" applyAlignment="1">
      <alignment horizontal="center"/>
    </xf>
    <xf numFmtId="165" fontId="9" fillId="0" borderId="2" xfId="53" applyNumberFormat="1" applyFont="1" applyFill="1" applyBorder="1" applyAlignment="1">
      <alignment horizontal="center" vertical="center" wrapText="1"/>
    </xf>
    <xf numFmtId="0" fontId="61" fillId="0" borderId="0" xfId="0" applyFont="1"/>
    <xf numFmtId="165" fontId="9" fillId="0" borderId="3" xfId="53" applyNumberFormat="1" applyFont="1" applyFill="1" applyBorder="1" applyAlignment="1">
      <alignment horizontal="center" vertical="center" wrapText="1"/>
    </xf>
    <xf numFmtId="0" fontId="9" fillId="0" borderId="4" xfId="53" applyFont="1" applyFill="1" applyBorder="1" applyAlignment="1">
      <alignment horizontal="center" vertical="center" wrapText="1"/>
    </xf>
    <xf numFmtId="0" fontId="62" fillId="0" borderId="0" xfId="0" applyFont="1"/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63" fillId="0" borderId="0" xfId="0" applyFont="1" applyFill="1"/>
    <xf numFmtId="0" fontId="63" fillId="0" borderId="0" xfId="0" applyFont="1"/>
    <xf numFmtId="0" fontId="63" fillId="0" borderId="0" xfId="0" applyFont="1" applyFill="1" applyBorder="1"/>
    <xf numFmtId="2" fontId="0" fillId="0" borderId="0" xfId="0" applyNumberFormat="1" applyFill="1" applyAlignment="1">
      <alignment horizontal="center"/>
    </xf>
    <xf numFmtId="2" fontId="63" fillId="0" borderId="0" xfId="0" applyNumberFormat="1" applyFont="1" applyFill="1" applyAlignment="1">
      <alignment horizontal="center"/>
    </xf>
    <xf numFmtId="167" fontId="2" fillId="0" borderId="5" xfId="0" applyNumberFormat="1" applyFont="1" applyFill="1" applyBorder="1" applyAlignment="1">
      <alignment horizontal="center" vertical="center"/>
    </xf>
    <xf numFmtId="0" fontId="64" fillId="0" borderId="6" xfId="0" applyFont="1" applyBorder="1" applyAlignment="1">
      <alignment horizontal="center"/>
    </xf>
    <xf numFmtId="9" fontId="11" fillId="37" borderId="7" xfId="0" applyNumberFormat="1" applyFont="1" applyFill="1" applyBorder="1" applyAlignment="1">
      <alignment horizontal="center" vertical="center" wrapText="1"/>
    </xf>
    <xf numFmtId="167" fontId="2" fillId="37" borderId="6" xfId="0" applyNumberFormat="1" applyFont="1" applyFill="1" applyBorder="1" applyAlignment="1">
      <alignment horizontal="center" vertical="center"/>
    </xf>
    <xf numFmtId="167" fontId="7" fillId="0" borderId="0" xfId="53" applyNumberFormat="1" applyFont="1" applyBorder="1" applyAlignment="1">
      <alignment horizontal="center" vertical="center"/>
    </xf>
    <xf numFmtId="167" fontId="3" fillId="0" borderId="0" xfId="5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8" xfId="0" applyBorder="1"/>
    <xf numFmtId="2" fontId="63" fillId="0" borderId="0" xfId="0" applyNumberFormat="1" applyFont="1" applyFill="1" applyBorder="1" applyAlignment="1">
      <alignment horizontal="center"/>
    </xf>
    <xf numFmtId="0" fontId="63" fillId="0" borderId="0" xfId="0" applyFont="1" applyFill="1" applyBorder="1" applyAlignment="1">
      <alignment horizontal="right"/>
    </xf>
    <xf numFmtId="168" fontId="63" fillId="0" borderId="0" xfId="0" applyNumberFormat="1" applyFont="1" applyFill="1" applyBorder="1" applyAlignment="1">
      <alignment horizontal="center"/>
    </xf>
    <xf numFmtId="168" fontId="63" fillId="0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2" fontId="9" fillId="37" borderId="9" xfId="0" applyNumberFormat="1" applyFont="1" applyFill="1" applyBorder="1" applyAlignment="1">
      <alignment horizontal="center" vertical="center" wrapText="1"/>
    </xf>
    <xf numFmtId="0" fontId="11" fillId="37" borderId="4" xfId="0" applyFont="1" applyFill="1" applyBorder="1" applyAlignment="1">
      <alignment horizontal="center" vertical="center" wrapText="1"/>
    </xf>
    <xf numFmtId="0" fontId="11" fillId="37" borderId="4" xfId="0" applyFont="1" applyFill="1" applyBorder="1" applyAlignment="1">
      <alignment horizontal="center" vertical="center"/>
    </xf>
    <xf numFmtId="167" fontId="2" fillId="37" borderId="10" xfId="0" applyNumberFormat="1" applyFont="1" applyFill="1" applyBorder="1" applyAlignment="1">
      <alignment horizontal="center"/>
    </xf>
    <xf numFmtId="2" fontId="0" fillId="37" borderId="11" xfId="0" applyNumberFormat="1" applyFill="1" applyBorder="1" applyAlignment="1">
      <alignment horizontal="center"/>
    </xf>
    <xf numFmtId="167" fontId="2" fillId="37" borderId="12" xfId="0" applyNumberFormat="1" applyFont="1" applyFill="1" applyBorder="1" applyAlignment="1">
      <alignment horizontal="center"/>
    </xf>
    <xf numFmtId="167" fontId="16" fillId="37" borderId="12" xfId="0" applyNumberFormat="1" applyFont="1" applyFill="1" applyBorder="1" applyAlignment="1">
      <alignment horizontal="center"/>
    </xf>
    <xf numFmtId="167" fontId="16" fillId="37" borderId="4" xfId="0" applyNumberFormat="1" applyFont="1" applyFill="1" applyBorder="1" applyAlignment="1">
      <alignment horizontal="center"/>
    </xf>
    <xf numFmtId="167" fontId="63" fillId="38" borderId="13" xfId="0" applyNumberFormat="1" applyFont="1" applyFill="1" applyBorder="1" applyAlignment="1">
      <alignment horizontal="center"/>
    </xf>
    <xf numFmtId="167" fontId="11" fillId="37" borderId="10" xfId="0" applyNumberFormat="1" applyFont="1" applyFill="1" applyBorder="1" applyAlignment="1">
      <alignment horizontal="center"/>
    </xf>
    <xf numFmtId="2" fontId="11" fillId="37" borderId="9" xfId="0" applyNumberFormat="1" applyFont="1" applyFill="1" applyBorder="1" applyAlignment="1">
      <alignment horizontal="center" vertical="center" wrapText="1"/>
    </xf>
    <xf numFmtId="167" fontId="11" fillId="37" borderId="12" xfId="0" applyNumberFormat="1" applyFont="1" applyFill="1" applyBorder="1" applyAlignment="1">
      <alignment horizontal="center"/>
    </xf>
    <xf numFmtId="167" fontId="11" fillId="37" borderId="7" xfId="0" applyNumberFormat="1" applyFont="1" applyFill="1" applyBorder="1" applyAlignment="1">
      <alignment horizontal="center" vertical="center"/>
    </xf>
    <xf numFmtId="167" fontId="62" fillId="38" borderId="13" xfId="0" applyNumberFormat="1" applyFont="1" applyFill="1" applyBorder="1" applyAlignment="1">
      <alignment horizontal="center"/>
    </xf>
    <xf numFmtId="0" fontId="62" fillId="0" borderId="0" xfId="0" applyFont="1" applyFill="1"/>
    <xf numFmtId="2" fontId="62" fillId="38" borderId="14" xfId="0" applyNumberFormat="1" applyFont="1" applyFill="1" applyBorder="1" applyAlignment="1">
      <alignment horizontal="right"/>
    </xf>
    <xf numFmtId="2" fontId="62" fillId="0" borderId="0" xfId="0" applyNumberFormat="1" applyFont="1" applyFill="1" applyAlignment="1">
      <alignment horizontal="center"/>
    </xf>
    <xf numFmtId="167" fontId="19" fillId="37" borderId="4" xfId="0" applyNumberFormat="1" applyFont="1" applyFill="1" applyBorder="1" applyAlignment="1">
      <alignment horizontal="center"/>
    </xf>
    <xf numFmtId="0" fontId="62" fillId="0" borderId="0" xfId="0" applyFont="1" applyFill="1" applyBorder="1" applyAlignment="1">
      <alignment horizontal="right"/>
    </xf>
    <xf numFmtId="2" fontId="62" fillId="0" borderId="0" xfId="0" applyNumberFormat="1" applyFont="1" applyFill="1" applyBorder="1" applyAlignment="1">
      <alignment horizontal="center"/>
    </xf>
    <xf numFmtId="167" fontId="62" fillId="39" borderId="13" xfId="0" applyNumberFormat="1" applyFont="1" applyFill="1" applyBorder="1" applyAlignment="1">
      <alignment horizontal="center"/>
    </xf>
    <xf numFmtId="167" fontId="19" fillId="37" borderId="12" xfId="0" applyNumberFormat="1" applyFont="1" applyFill="1" applyBorder="1" applyAlignment="1">
      <alignment horizontal="center"/>
    </xf>
    <xf numFmtId="0" fontId="62" fillId="0" borderId="0" xfId="0" applyFont="1" applyFill="1" applyBorder="1"/>
    <xf numFmtId="2" fontId="62" fillId="37" borderId="11" xfId="0" applyNumberFormat="1" applyFont="1" applyFill="1" applyBorder="1" applyAlignment="1">
      <alignment horizontal="center"/>
    </xf>
    <xf numFmtId="2" fontId="62" fillId="37" borderId="9" xfId="0" applyNumberFormat="1" applyFont="1" applyFill="1" applyBorder="1" applyAlignment="1">
      <alignment horizontal="center"/>
    </xf>
    <xf numFmtId="167" fontId="2" fillId="0" borderId="15" xfId="0" applyNumberFormat="1" applyFont="1" applyFill="1" applyBorder="1" applyAlignment="1">
      <alignment horizontal="center" vertical="center"/>
    </xf>
    <xf numFmtId="0" fontId="0" fillId="0" borderId="0" xfId="0"/>
    <xf numFmtId="0" fontId="63" fillId="0" borderId="0" xfId="0" applyFont="1" applyBorder="1"/>
    <xf numFmtId="164" fontId="0" fillId="0" borderId="0" xfId="0" applyNumberFormat="1"/>
    <xf numFmtId="164" fontId="62" fillId="0" borderId="0" xfId="0" applyNumberFormat="1" applyFont="1" applyFill="1" applyAlignment="1">
      <alignment horizontal="center"/>
    </xf>
    <xf numFmtId="164" fontId="62" fillId="0" borderId="0" xfId="0" applyNumberFormat="1" applyFont="1" applyFill="1" applyBorder="1" applyAlignment="1">
      <alignment horizontal="center"/>
    </xf>
    <xf numFmtId="170" fontId="7" fillId="0" borderId="0" xfId="53" applyNumberFormat="1" applyFont="1" applyBorder="1" applyAlignment="1">
      <alignment horizontal="center" vertical="center"/>
    </xf>
    <xf numFmtId="170" fontId="3" fillId="0" borderId="0" xfId="53" applyNumberFormat="1" applyFont="1" applyFill="1" applyBorder="1" applyAlignment="1">
      <alignment horizontal="center" vertical="center"/>
    </xf>
    <xf numFmtId="170" fontId="9" fillId="0" borderId="16" xfId="53" applyNumberFormat="1" applyFont="1" applyFill="1" applyBorder="1" applyAlignment="1">
      <alignment horizontal="center" vertical="center" wrapText="1"/>
    </xf>
    <xf numFmtId="170" fontId="0" fillId="0" borderId="0" xfId="0" applyNumberFormat="1" applyAlignment="1">
      <alignment horizontal="center"/>
    </xf>
    <xf numFmtId="165" fontId="9" fillId="0" borderId="17" xfId="53" applyNumberFormat="1" applyFont="1" applyFill="1" applyBorder="1" applyAlignment="1">
      <alignment horizontal="center" vertical="center" wrapText="1"/>
    </xf>
    <xf numFmtId="170" fontId="2" fillId="0" borderId="0" xfId="53" applyNumberFormat="1" applyFont="1" applyFill="1" applyBorder="1" applyAlignment="1">
      <alignment horizontal="center"/>
    </xf>
    <xf numFmtId="170" fontId="6" fillId="0" borderId="0" xfId="53" applyNumberFormat="1" applyFont="1" applyBorder="1" applyAlignment="1">
      <alignment horizontal="center"/>
    </xf>
    <xf numFmtId="0" fontId="65" fillId="0" borderId="18" xfId="0" applyFont="1" applyBorder="1" applyAlignment="1">
      <alignment horizontal="center"/>
    </xf>
    <xf numFmtId="170" fontId="2" fillId="0" borderId="1" xfId="53" applyNumberFormat="1" applyFont="1" applyFill="1" applyBorder="1" applyAlignment="1">
      <alignment horizontal="center"/>
    </xf>
    <xf numFmtId="3" fontId="63" fillId="0" borderId="0" xfId="0" applyNumberFormat="1" applyFont="1" applyFill="1" applyBorder="1" applyAlignment="1">
      <alignment horizontal="center"/>
    </xf>
    <xf numFmtId="167" fontId="11" fillId="37" borderId="19" xfId="0" applyNumberFormat="1" applyFont="1" applyFill="1" applyBorder="1" applyAlignment="1">
      <alignment horizontal="center" vertical="center"/>
    </xf>
    <xf numFmtId="170" fontId="9" fillId="0" borderId="20" xfId="53" applyNumberFormat="1" applyFont="1" applyFill="1" applyBorder="1" applyAlignment="1">
      <alignment horizontal="center" vertical="center" wrapText="1"/>
    </xf>
    <xf numFmtId="0" fontId="9" fillId="37" borderId="4" xfId="0" applyFont="1" applyFill="1" applyBorder="1" applyAlignment="1">
      <alignment horizontal="center" vertical="center" wrapText="1"/>
    </xf>
    <xf numFmtId="0" fontId="9" fillId="37" borderId="4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9" fontId="9" fillId="37" borderId="7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6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1" fillId="0" borderId="0" xfId="39" applyAlignment="1" applyProtection="1"/>
    <xf numFmtId="0" fontId="66" fillId="0" borderId="0" xfId="0" applyFont="1" applyBorder="1"/>
    <xf numFmtId="170" fontId="63" fillId="0" borderId="0" xfId="0" applyNumberFormat="1" applyFont="1" applyFill="1" applyBorder="1" applyAlignment="1">
      <alignment horizontal="center"/>
    </xf>
    <xf numFmtId="169" fontId="63" fillId="0" borderId="0" xfId="0" applyNumberFormat="1" applyFont="1" applyFill="1" applyBorder="1"/>
    <xf numFmtId="170" fontId="9" fillId="0" borderId="7" xfId="5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0" borderId="0" xfId="0" applyFill="1"/>
    <xf numFmtId="164" fontId="0" fillId="0" borderId="0" xfId="0" applyNumberFormat="1" applyAlignment="1">
      <alignment horizontal="center" vertical="center"/>
    </xf>
    <xf numFmtId="0" fontId="0" fillId="40" borderId="0" xfId="0" applyFill="1" applyAlignment="1">
      <alignment horizontal="center" vertical="center"/>
    </xf>
    <xf numFmtId="167" fontId="2" fillId="0" borderId="22" xfId="0" applyNumberFormat="1" applyFont="1" applyFill="1" applyBorder="1" applyAlignment="1">
      <alignment horizontal="center" vertical="center"/>
    </xf>
    <xf numFmtId="170" fontId="3" fillId="0" borderId="0" xfId="53" applyNumberFormat="1" applyFont="1" applyFill="1" applyBorder="1" applyAlignment="1">
      <alignment horizontal="center"/>
    </xf>
    <xf numFmtId="0" fontId="0" fillId="41" borderId="0" xfId="0" applyFill="1"/>
    <xf numFmtId="167" fontId="11" fillId="37" borderId="12" xfId="0" applyNumberFormat="1" applyFont="1" applyFill="1" applyBorder="1" applyAlignment="1">
      <alignment horizontal="center"/>
    </xf>
    <xf numFmtId="167" fontId="19" fillId="37" borderId="12" xfId="0" applyNumberFormat="1" applyFont="1" applyFill="1" applyBorder="1" applyAlignment="1">
      <alignment horizontal="center"/>
    </xf>
    <xf numFmtId="167" fontId="11" fillId="37" borderId="6" xfId="0" applyNumberFormat="1" applyFont="1" applyFill="1" applyBorder="1" applyAlignment="1">
      <alignment horizontal="center" vertical="center"/>
    </xf>
    <xf numFmtId="164" fontId="11" fillId="42" borderId="16" xfId="0" applyNumberFormat="1" applyFont="1" applyFill="1" applyBorder="1" applyAlignment="1">
      <alignment horizontal="center" vertical="center" wrapText="1"/>
    </xf>
    <xf numFmtId="164" fontId="62" fillId="42" borderId="12" xfId="0" applyNumberFormat="1" applyFont="1" applyFill="1" applyBorder="1" applyAlignment="1">
      <alignment horizontal="center"/>
    </xf>
    <xf numFmtId="164" fontId="62" fillId="42" borderId="4" xfId="0" applyNumberFormat="1" applyFont="1" applyFill="1" applyBorder="1" applyAlignment="1">
      <alignment horizontal="center"/>
    </xf>
    <xf numFmtId="164" fontId="0" fillId="42" borderId="0" xfId="0" applyNumberFormat="1" applyFill="1"/>
    <xf numFmtId="164" fontId="0" fillId="0" borderId="0" xfId="0" applyNumberFormat="1" applyFill="1"/>
    <xf numFmtId="164" fontId="62" fillId="0" borderId="0" xfId="0" applyNumberFormat="1" applyFont="1" applyFill="1" applyAlignment="1">
      <alignment horizontal="left"/>
    </xf>
    <xf numFmtId="164" fontId="9" fillId="42" borderId="16" xfId="0" applyNumberFormat="1" applyFont="1" applyFill="1" applyBorder="1" applyAlignment="1">
      <alignment horizontal="center" vertical="center" wrapText="1"/>
    </xf>
    <xf numFmtId="164" fontId="62" fillId="42" borderId="12" xfId="0" applyNumberFormat="1" applyFont="1" applyFill="1" applyBorder="1" applyAlignment="1">
      <alignment horizontal="center"/>
    </xf>
    <xf numFmtId="168" fontId="11" fillId="42" borderId="16" xfId="0" applyNumberFormat="1" applyFont="1" applyFill="1" applyBorder="1" applyAlignment="1">
      <alignment horizontal="center" vertical="center" wrapText="1"/>
    </xf>
    <xf numFmtId="168" fontId="63" fillId="42" borderId="10" xfId="0" applyNumberFormat="1" applyFont="1" applyFill="1" applyBorder="1" applyAlignment="1">
      <alignment horizontal="center"/>
    </xf>
    <xf numFmtId="168" fontId="63" fillId="42" borderId="12" xfId="0" applyNumberFormat="1" applyFont="1" applyFill="1" applyBorder="1" applyAlignment="1">
      <alignment horizontal="center"/>
    </xf>
    <xf numFmtId="168" fontId="63" fillId="42" borderId="4" xfId="0" applyNumberFormat="1" applyFont="1" applyFill="1" applyBorder="1" applyAlignment="1">
      <alignment horizontal="center"/>
    </xf>
    <xf numFmtId="0" fontId="51" fillId="0" borderId="0" xfId="39" applyBorder="1" applyAlignment="1" applyProtection="1"/>
    <xf numFmtId="164" fontId="57" fillId="43" borderId="23" xfId="0" applyNumberFormat="1" applyFont="1" applyFill="1" applyBorder="1" applyAlignment="1">
      <alignment horizontal="center" vertical="center"/>
    </xf>
    <xf numFmtId="164" fontId="57" fillId="40" borderId="23" xfId="0" applyNumberFormat="1" applyFont="1" applyFill="1" applyBorder="1" applyAlignment="1">
      <alignment horizontal="center" vertical="center"/>
    </xf>
    <xf numFmtId="164" fontId="67" fillId="43" borderId="24" xfId="0" applyNumberFormat="1" applyFont="1" applyFill="1" applyBorder="1" applyAlignment="1">
      <alignment horizontal="center" vertical="center"/>
    </xf>
    <xf numFmtId="164" fontId="67" fillId="40" borderId="25" xfId="0" applyNumberFormat="1" applyFont="1" applyFill="1" applyBorder="1" applyAlignment="1">
      <alignment horizontal="center" vertical="center"/>
    </xf>
    <xf numFmtId="3" fontId="9" fillId="0" borderId="26" xfId="53" applyNumberFormat="1" applyFont="1" applyFill="1" applyBorder="1" applyAlignment="1">
      <alignment horizontal="center" vertical="center" wrapText="1"/>
    </xf>
    <xf numFmtId="167" fontId="9" fillId="0" borderId="21" xfId="53" applyNumberFormat="1" applyFont="1" applyFill="1" applyBorder="1" applyAlignment="1">
      <alignment horizontal="center" vertical="center" wrapText="1"/>
    </xf>
    <xf numFmtId="0" fontId="68" fillId="0" borderId="27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170" fontId="43" fillId="28" borderId="6" xfId="27" applyNumberFormat="1" applyBorder="1" applyAlignment="1">
      <alignment horizontal="center"/>
    </xf>
    <xf numFmtId="170" fontId="43" fillId="28" borderId="28" xfId="27" applyNumberFormat="1" applyBorder="1" applyAlignment="1">
      <alignment horizontal="center"/>
    </xf>
    <xf numFmtId="3" fontId="43" fillId="28" borderId="22" xfId="27" applyNumberFormat="1" applyBorder="1" applyAlignment="1">
      <alignment horizontal="center"/>
    </xf>
    <xf numFmtId="0" fontId="43" fillId="28" borderId="8" xfId="27" applyBorder="1"/>
    <xf numFmtId="0" fontId="43" fillId="28" borderId="0" xfId="27"/>
    <xf numFmtId="0" fontId="43" fillId="0" borderId="0" xfId="27" applyFill="1"/>
    <xf numFmtId="0" fontId="69" fillId="0" borderId="0" xfId="27" applyFont="1" applyFill="1"/>
    <xf numFmtId="167" fontId="69" fillId="37" borderId="12" xfId="27" applyNumberFormat="1" applyFont="1" applyFill="1" applyBorder="1" applyAlignment="1">
      <alignment horizontal="center"/>
    </xf>
    <xf numFmtId="164" fontId="69" fillId="37" borderId="12" xfId="27" applyNumberFormat="1" applyFont="1" applyFill="1" applyBorder="1" applyAlignment="1">
      <alignment horizontal="center"/>
    </xf>
    <xf numFmtId="169" fontId="69" fillId="0" borderId="12" xfId="27" applyNumberFormat="1" applyFont="1" applyFill="1" applyBorder="1" applyAlignment="1">
      <alignment horizontal="center"/>
    </xf>
    <xf numFmtId="9" fontId="69" fillId="0" borderId="0" xfId="27" applyNumberFormat="1" applyFont="1" applyFill="1" applyBorder="1" applyAlignment="1">
      <alignment horizontal="center"/>
    </xf>
    <xf numFmtId="170" fontId="69" fillId="0" borderId="0" xfId="27" applyNumberFormat="1" applyFont="1" applyFill="1" applyBorder="1" applyAlignment="1">
      <alignment horizontal="center"/>
    </xf>
    <xf numFmtId="3" fontId="69" fillId="0" borderId="0" xfId="27" applyNumberFormat="1" applyFont="1" applyFill="1" applyBorder="1" applyAlignment="1">
      <alignment horizontal="center"/>
    </xf>
    <xf numFmtId="169" fontId="69" fillId="0" borderId="0" xfId="27" applyNumberFormat="1" applyFont="1" applyFill="1" applyBorder="1" applyAlignment="1">
      <alignment horizontal="center"/>
    </xf>
    <xf numFmtId="170" fontId="69" fillId="0" borderId="0" xfId="0" applyNumberFormat="1" applyFont="1" applyFill="1" applyBorder="1" applyAlignment="1">
      <alignment horizontal="center"/>
    </xf>
    <xf numFmtId="165" fontId="69" fillId="0" borderId="0" xfId="27" applyNumberFormat="1" applyFont="1" applyFill="1" applyBorder="1" applyAlignment="1">
      <alignment horizontal="center"/>
    </xf>
    <xf numFmtId="171" fontId="69" fillId="0" borderId="0" xfId="27" applyNumberFormat="1" applyFont="1" applyFill="1" applyBorder="1" applyAlignment="1">
      <alignment horizontal="center"/>
    </xf>
    <xf numFmtId="172" fontId="69" fillId="0" borderId="0" xfId="27" applyNumberFormat="1" applyFont="1" applyFill="1" applyBorder="1" applyAlignment="1">
      <alignment horizontal="center"/>
    </xf>
    <xf numFmtId="168" fontId="69" fillId="0" borderId="0" xfId="27" applyNumberFormat="1" applyFont="1" applyFill="1" applyBorder="1" applyAlignment="1">
      <alignment horizontal="center"/>
    </xf>
    <xf numFmtId="0" fontId="69" fillId="0" borderId="0" xfId="27" applyFont="1" applyFill="1" applyBorder="1" applyAlignment="1">
      <alignment horizontal="center" vertical="top" wrapText="1"/>
    </xf>
    <xf numFmtId="0" fontId="69" fillId="0" borderId="0" xfId="27" applyFont="1" applyFill="1" applyBorder="1"/>
    <xf numFmtId="167" fontId="69" fillId="37" borderId="6" xfId="27" applyNumberFormat="1" applyFont="1" applyFill="1" applyBorder="1" applyAlignment="1">
      <alignment horizontal="center" vertical="center"/>
    </xf>
    <xf numFmtId="9" fontId="43" fillId="0" borderId="8" xfId="27" applyNumberFormat="1" applyFill="1" applyBorder="1" applyAlignment="1">
      <alignment horizontal="center"/>
    </xf>
    <xf numFmtId="170" fontId="43" fillId="0" borderId="0" xfId="27" applyNumberFormat="1" applyFill="1" applyBorder="1" applyAlignment="1">
      <alignment horizontal="center"/>
    </xf>
    <xf numFmtId="3" fontId="43" fillId="0" borderId="0" xfId="27" applyNumberFormat="1" applyFill="1" applyBorder="1" applyAlignment="1">
      <alignment horizontal="center"/>
    </xf>
    <xf numFmtId="169" fontId="43" fillId="0" borderId="0" xfId="27" applyNumberFormat="1" applyFill="1" applyBorder="1" applyAlignment="1">
      <alignment horizontal="center"/>
    </xf>
    <xf numFmtId="170" fontId="0" fillId="0" borderId="0" xfId="0" applyNumberFormat="1" applyFill="1" applyBorder="1" applyAlignment="1">
      <alignment horizontal="center"/>
    </xf>
    <xf numFmtId="165" fontId="43" fillId="0" borderId="0" xfId="27" applyNumberFormat="1" applyFill="1" applyBorder="1" applyAlignment="1">
      <alignment horizontal="center"/>
    </xf>
    <xf numFmtId="171" fontId="43" fillId="0" borderId="0" xfId="27" applyNumberFormat="1" applyFill="1" applyBorder="1" applyAlignment="1">
      <alignment horizontal="center"/>
    </xf>
    <xf numFmtId="172" fontId="43" fillId="0" borderId="0" xfId="27" applyNumberFormat="1" applyFill="1" applyBorder="1" applyAlignment="1">
      <alignment horizontal="center"/>
    </xf>
    <xf numFmtId="168" fontId="43" fillId="0" borderId="0" xfId="27" applyNumberFormat="1" applyFill="1" applyBorder="1" applyAlignment="1">
      <alignment horizontal="center"/>
    </xf>
    <xf numFmtId="0" fontId="43" fillId="0" borderId="0" xfId="27" applyFill="1" applyBorder="1" applyAlignment="1">
      <alignment horizontal="center" vertical="top" wrapText="1"/>
    </xf>
    <xf numFmtId="0" fontId="43" fillId="0" borderId="0" xfId="27" applyFill="1" applyBorder="1"/>
    <xf numFmtId="0" fontId="24" fillId="0" borderId="0" xfId="27" applyFont="1" applyFill="1"/>
    <xf numFmtId="3" fontId="69" fillId="0" borderId="8" xfId="27" applyNumberFormat="1" applyFont="1" applyFill="1" applyBorder="1" applyAlignment="1">
      <alignment horizontal="center"/>
    </xf>
    <xf numFmtId="164" fontId="62" fillId="37" borderId="11" xfId="0" applyNumberFormat="1" applyFont="1" applyFill="1" applyBorder="1" applyAlignment="1">
      <alignment horizontal="center"/>
    </xf>
    <xf numFmtId="0" fontId="70" fillId="0" borderId="0" xfId="0" applyFont="1" applyFill="1" applyBorder="1"/>
    <xf numFmtId="164" fontId="70" fillId="0" borderId="0" xfId="0" applyNumberFormat="1" applyFont="1" applyFill="1" applyBorder="1" applyAlignment="1">
      <alignment horizontal="center"/>
    </xf>
    <xf numFmtId="0" fontId="63" fillId="0" borderId="30" xfId="0" applyFont="1" applyFill="1" applyBorder="1" applyAlignment="1">
      <alignment horizontal="right"/>
    </xf>
    <xf numFmtId="0" fontId="43" fillId="28" borderId="0" xfId="27" applyAlignment="1">
      <alignment horizontal="center" vertical="center"/>
    </xf>
    <xf numFmtId="167" fontId="19" fillId="37" borderId="31" xfId="0" applyNumberFormat="1" applyFont="1" applyFill="1" applyBorder="1" applyAlignment="1">
      <alignment horizontal="center"/>
    </xf>
    <xf numFmtId="164" fontId="62" fillId="42" borderId="31" xfId="0" applyNumberFormat="1" applyFont="1" applyFill="1" applyBorder="1" applyAlignment="1">
      <alignment horizontal="center"/>
    </xf>
    <xf numFmtId="167" fontId="11" fillId="37" borderId="21" xfId="0" applyNumberFormat="1" applyFont="1" applyFill="1" applyBorder="1" applyAlignment="1">
      <alignment horizontal="center" vertical="center"/>
    </xf>
    <xf numFmtId="167" fontId="2" fillId="0" borderId="32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/>
    </xf>
    <xf numFmtId="0" fontId="63" fillId="0" borderId="0" xfId="0" applyFont="1" applyFill="1" applyBorder="1" applyAlignment="1"/>
    <xf numFmtId="0" fontId="0" fillId="0" borderId="0" xfId="0" applyFill="1" applyBorder="1" applyAlignment="1"/>
    <xf numFmtId="0" fontId="43" fillId="0" borderId="8" xfId="27" applyFill="1" applyBorder="1"/>
    <xf numFmtId="0" fontId="57" fillId="0" borderId="0" xfId="0" applyFont="1" applyAlignment="1">
      <alignment horizontal="right"/>
    </xf>
    <xf numFmtId="0" fontId="0" fillId="0" borderId="0" xfId="0" applyFill="1" applyBorder="1" applyAlignment="1">
      <alignment vertical="center"/>
    </xf>
    <xf numFmtId="169" fontId="43" fillId="0" borderId="8" xfId="27" applyNumberFormat="1" applyFill="1" applyBorder="1" applyAlignment="1">
      <alignment horizontal="center"/>
    </xf>
    <xf numFmtId="0" fontId="0" fillId="0" borderId="8" xfId="0" applyFill="1" applyBorder="1"/>
    <xf numFmtId="0" fontId="43" fillId="0" borderId="0" xfId="27" applyFill="1" applyBorder="1" applyAlignment="1"/>
    <xf numFmtId="0" fontId="43" fillId="0" borderId="0" xfId="27" applyFill="1" applyBorder="1" applyAlignment="1">
      <alignment horizontal="center" vertical="top"/>
    </xf>
    <xf numFmtId="0" fontId="0" fillId="41" borderId="0" xfId="0" applyFill="1" applyBorder="1" applyAlignment="1">
      <alignment vertical="center"/>
    </xf>
    <xf numFmtId="0" fontId="57" fillId="35" borderId="33" xfId="0" applyFont="1" applyFill="1" applyBorder="1" applyAlignment="1">
      <alignment horizontal="center"/>
    </xf>
    <xf numFmtId="0" fontId="69" fillId="0" borderId="0" xfId="0" applyFont="1"/>
    <xf numFmtId="172" fontId="69" fillId="0" borderId="12" xfId="0" applyNumberFormat="1" applyFont="1" applyFill="1" applyBorder="1" applyAlignment="1">
      <alignment horizontal="center"/>
    </xf>
    <xf numFmtId="0" fontId="69" fillId="44" borderId="0" xfId="0" applyFont="1" applyFill="1"/>
    <xf numFmtId="167" fontId="11" fillId="37" borderId="4" xfId="0" applyNumberFormat="1" applyFont="1" applyFill="1" applyBorder="1" applyAlignment="1">
      <alignment horizontal="center"/>
    </xf>
    <xf numFmtId="164" fontId="8" fillId="35" borderId="34" xfId="53" applyNumberFormat="1" applyFont="1" applyFill="1" applyBorder="1" applyAlignment="1">
      <alignment horizontal="center" vertical="center" wrapText="1"/>
    </xf>
    <xf numFmtId="168" fontId="69" fillId="0" borderId="0" xfId="0" applyNumberFormat="1" applyFont="1" applyFill="1" applyBorder="1" applyAlignment="1">
      <alignment horizontal="center" vertical="center"/>
    </xf>
    <xf numFmtId="0" fontId="0" fillId="46" borderId="0" xfId="0" applyFill="1"/>
    <xf numFmtId="0" fontId="75" fillId="0" borderId="27" xfId="0" applyFont="1" applyFill="1" applyBorder="1" applyAlignment="1">
      <alignment horizontal="center" vertical="center" wrapText="1"/>
    </xf>
    <xf numFmtId="3" fontId="9" fillId="0" borderId="2" xfId="53" applyNumberFormat="1" applyFont="1" applyFill="1" applyBorder="1" applyAlignment="1">
      <alignment horizontal="center" vertical="center" wrapText="1"/>
    </xf>
    <xf numFmtId="167" fontId="9" fillId="0" borderId="3" xfId="53" applyNumberFormat="1" applyFont="1" applyFill="1" applyBorder="1" applyAlignment="1">
      <alignment horizontal="center" vertical="center" wrapText="1"/>
    </xf>
    <xf numFmtId="167" fontId="2" fillId="37" borderId="7" xfId="0" applyNumberFormat="1" applyFont="1" applyFill="1" applyBorder="1" applyAlignment="1">
      <alignment horizontal="center" vertical="center"/>
    </xf>
    <xf numFmtId="164" fontId="69" fillId="0" borderId="0" xfId="27" applyNumberFormat="1" applyFont="1" applyFill="1" applyBorder="1" applyAlignment="1">
      <alignment horizontal="center" vertical="center"/>
    </xf>
    <xf numFmtId="0" fontId="69" fillId="0" borderId="0" xfId="27" applyFont="1" applyFill="1" applyAlignment="1">
      <alignment horizontal="center" vertical="center"/>
    </xf>
    <xf numFmtId="0" fontId="69" fillId="0" borderId="0" xfId="0" applyFont="1" applyFill="1"/>
    <xf numFmtId="164" fontId="9" fillId="37" borderId="9" xfId="0" applyNumberFormat="1" applyFont="1" applyFill="1" applyBorder="1" applyAlignment="1">
      <alignment horizontal="center" vertical="center" wrapText="1"/>
    </xf>
    <xf numFmtId="164" fontId="62" fillId="39" borderId="14" xfId="0" applyNumberFormat="1" applyFont="1" applyFill="1" applyBorder="1" applyAlignment="1">
      <alignment horizontal="right"/>
    </xf>
    <xf numFmtId="165" fontId="9" fillId="0" borderId="26" xfId="53" applyNumberFormat="1" applyFont="1" applyFill="1" applyBorder="1" applyAlignment="1">
      <alignment horizontal="center" vertical="center" wrapText="1"/>
    </xf>
    <xf numFmtId="165" fontId="9" fillId="0" borderId="21" xfId="5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9" fontId="1" fillId="0" borderId="37" xfId="0" applyNumberFormat="1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2" fontId="11" fillId="37" borderId="26" xfId="0" applyNumberFormat="1" applyFont="1" applyFill="1" applyBorder="1" applyAlignment="1">
      <alignment horizontal="center" vertical="center" wrapText="1"/>
    </xf>
    <xf numFmtId="0" fontId="11" fillId="37" borderId="31" xfId="0" applyFont="1" applyFill="1" applyBorder="1" applyAlignment="1">
      <alignment horizontal="center" vertical="center" wrapText="1"/>
    </xf>
    <xf numFmtId="0" fontId="11" fillId="37" borderId="31" xfId="0" applyFont="1" applyFill="1" applyBorder="1" applyAlignment="1">
      <alignment horizontal="center" vertical="center"/>
    </xf>
    <xf numFmtId="164" fontId="11" fillId="42" borderId="39" xfId="0" applyNumberFormat="1" applyFont="1" applyFill="1" applyBorder="1" applyAlignment="1">
      <alignment horizontal="center" vertical="center" wrapText="1"/>
    </xf>
    <xf numFmtId="9" fontId="11" fillId="37" borderId="21" xfId="0" applyNumberFormat="1" applyFont="1" applyFill="1" applyBorder="1" applyAlignment="1">
      <alignment horizontal="center" vertical="center" wrapText="1"/>
    </xf>
    <xf numFmtId="167" fontId="11" fillId="37" borderId="40" xfId="0" applyNumberFormat="1" applyFont="1" applyFill="1" applyBorder="1" applyAlignment="1">
      <alignment horizontal="center"/>
    </xf>
    <xf numFmtId="164" fontId="62" fillId="42" borderId="40" xfId="0" applyNumberFormat="1" applyFont="1" applyFill="1" applyBorder="1" applyAlignment="1">
      <alignment horizontal="center"/>
    </xf>
    <xf numFmtId="167" fontId="19" fillId="37" borderId="41" xfId="0" applyNumberFormat="1" applyFont="1" applyFill="1" applyBorder="1" applyAlignment="1">
      <alignment horizontal="center"/>
    </xf>
    <xf numFmtId="164" fontId="62" fillId="42" borderId="41" xfId="0" applyNumberFormat="1" applyFont="1" applyFill="1" applyBorder="1" applyAlignment="1">
      <alignment horizontal="center"/>
    </xf>
    <xf numFmtId="2" fontId="62" fillId="37" borderId="40" xfId="0" applyNumberFormat="1" applyFont="1" applyFill="1" applyBorder="1" applyAlignment="1">
      <alignment horizontal="center"/>
    </xf>
    <xf numFmtId="167" fontId="11" fillId="37" borderId="40" xfId="0" applyNumberFormat="1" applyFont="1" applyFill="1" applyBorder="1" applyAlignment="1">
      <alignment horizontal="center" vertical="center"/>
    </xf>
    <xf numFmtId="167" fontId="2" fillId="0" borderId="42" xfId="0" applyNumberFormat="1" applyFont="1" applyFill="1" applyBorder="1" applyAlignment="1">
      <alignment horizontal="center" vertical="center"/>
    </xf>
    <xf numFmtId="2" fontId="62" fillId="37" borderId="12" xfId="0" applyNumberFormat="1" applyFont="1" applyFill="1" applyBorder="1" applyAlignment="1">
      <alignment horizontal="center"/>
    </xf>
    <xf numFmtId="167" fontId="11" fillId="37" borderId="12" xfId="0" applyNumberFormat="1" applyFont="1" applyFill="1" applyBorder="1" applyAlignment="1">
      <alignment horizontal="center" vertical="center"/>
    </xf>
    <xf numFmtId="167" fontId="2" fillId="0" borderId="43" xfId="0" applyNumberFormat="1" applyFont="1" applyFill="1" applyBorder="1" applyAlignment="1">
      <alignment horizontal="center" vertical="center"/>
    </xf>
    <xf numFmtId="2" fontId="69" fillId="37" borderId="12" xfId="27" applyNumberFormat="1" applyFont="1" applyFill="1" applyBorder="1" applyAlignment="1">
      <alignment horizontal="center"/>
    </xf>
    <xf numFmtId="167" fontId="11" fillId="37" borderId="41" xfId="0" applyNumberFormat="1" applyFont="1" applyFill="1" applyBorder="1" applyAlignment="1">
      <alignment horizontal="center" vertical="center"/>
    </xf>
    <xf numFmtId="167" fontId="2" fillId="0" borderId="44" xfId="0" applyNumberFormat="1" applyFont="1" applyFill="1" applyBorder="1" applyAlignment="1">
      <alignment horizontal="center" vertical="center"/>
    </xf>
    <xf numFmtId="0" fontId="76" fillId="48" borderId="45" xfId="0" applyFont="1" applyFill="1" applyBorder="1" applyAlignment="1">
      <alignment horizontal="left" wrapText="1"/>
    </xf>
    <xf numFmtId="0" fontId="76" fillId="48" borderId="46" xfId="0" applyFont="1" applyFill="1" applyBorder="1" applyAlignment="1">
      <alignment horizontal="left" wrapText="1"/>
    </xf>
    <xf numFmtId="0" fontId="76" fillId="49" borderId="46" xfId="0" applyFont="1" applyFill="1" applyBorder="1" applyAlignment="1">
      <alignment horizontal="left" wrapText="1"/>
    </xf>
    <xf numFmtId="0" fontId="76" fillId="0" borderId="46" xfId="0" applyFont="1" applyFill="1" applyBorder="1" applyAlignment="1">
      <alignment horizontal="left" wrapText="1"/>
    </xf>
    <xf numFmtId="0" fontId="76" fillId="0" borderId="0" xfId="0" applyFont="1"/>
    <xf numFmtId="0" fontId="62" fillId="0" borderId="0" xfId="0" applyFont="1" applyFill="1" applyAlignment="1"/>
    <xf numFmtId="0" fontId="0" fillId="0" borderId="0" xfId="0" applyAlignment="1"/>
    <xf numFmtId="0" fontId="66" fillId="0" borderId="0" xfId="0" applyFont="1" applyBorder="1" applyAlignment="1"/>
    <xf numFmtId="0" fontId="62" fillId="0" borderId="0" xfId="0" applyFont="1" applyAlignment="1"/>
    <xf numFmtId="0" fontId="0" fillId="0" borderId="0" xfId="0" applyNumberFormat="1" applyAlignment="1"/>
    <xf numFmtId="167" fontId="62" fillId="51" borderId="49" xfId="0" applyNumberFormat="1" applyFont="1" applyFill="1" applyBorder="1" applyAlignment="1">
      <alignment horizontal="center"/>
    </xf>
    <xf numFmtId="167" fontId="62" fillId="38" borderId="50" xfId="0" applyNumberFormat="1" applyFont="1" applyFill="1" applyBorder="1" applyAlignment="1">
      <alignment horizontal="center"/>
    </xf>
    <xf numFmtId="170" fontId="0" fillId="0" borderId="22" xfId="0" applyNumberFormat="1" applyBorder="1" applyAlignment="1">
      <alignment horizontal="center"/>
    </xf>
    <xf numFmtId="0" fontId="0" fillId="0" borderId="0" xfId="0"/>
    <xf numFmtId="0" fontId="51" fillId="0" borderId="0" xfId="39" applyAlignment="1" applyProtection="1">
      <alignment wrapText="1"/>
    </xf>
    <xf numFmtId="0" fontId="15" fillId="0" borderId="0" xfId="39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24" fillId="0" borderId="0" xfId="27" applyFont="1" applyFill="1" applyAlignment="1"/>
    <xf numFmtId="0" fontId="0" fillId="0" borderId="8" xfId="0" applyBorder="1" applyAlignment="1"/>
    <xf numFmtId="0" fontId="0" fillId="0" borderId="0" xfId="0" applyBorder="1" applyAlignment="1"/>
    <xf numFmtId="0" fontId="69" fillId="0" borderId="0" xfId="27" applyFont="1" applyFill="1" applyBorder="1" applyAlignment="1"/>
    <xf numFmtId="0" fontId="69" fillId="0" borderId="0" xfId="27" applyFont="1" applyFill="1" applyAlignment="1"/>
    <xf numFmtId="0" fontId="0" fillId="46" borderId="0" xfId="0" applyFill="1" applyAlignment="1"/>
    <xf numFmtId="164" fontId="0" fillId="0" borderId="0" xfId="0" applyNumberFormat="1" applyAlignment="1"/>
    <xf numFmtId="0" fontId="63" fillId="0" borderId="0" xfId="0" applyFont="1" applyFill="1" applyAlignment="1"/>
    <xf numFmtId="0" fontId="62" fillId="0" borderId="0" xfId="0" applyFont="1" applyFill="1" applyBorder="1" applyAlignment="1"/>
    <xf numFmtId="0" fontId="64" fillId="0" borderId="0" xfId="0" applyFont="1" applyAlignment="1">
      <alignment horizontal="center"/>
    </xf>
    <xf numFmtId="164" fontId="63" fillId="0" borderId="0" xfId="0" applyNumberFormat="1" applyFont="1" applyFill="1" applyAlignment="1">
      <alignment horizontal="center"/>
    </xf>
    <xf numFmtId="0" fontId="77" fillId="0" borderId="0" xfId="39" applyFont="1" applyAlignment="1" applyProtection="1">
      <alignment horizontal="center" wrapText="1"/>
    </xf>
    <xf numFmtId="4" fontId="78" fillId="52" borderId="20" xfId="0" applyNumberFormat="1" applyFont="1" applyFill="1" applyBorder="1" applyAlignment="1"/>
    <xf numFmtId="167" fontId="0" fillId="0" borderId="0" xfId="0" applyNumberFormat="1" applyAlignment="1"/>
    <xf numFmtId="167" fontId="0" fillId="52" borderId="53" xfId="0" applyNumberFormat="1" applyFill="1" applyBorder="1" applyAlignment="1"/>
    <xf numFmtId="0" fontId="0" fillId="52" borderId="53" xfId="0" applyFill="1" applyBorder="1" applyAlignment="1"/>
    <xf numFmtId="0" fontId="0" fillId="0" borderId="0" xfId="0"/>
    <xf numFmtId="0" fontId="0" fillId="0" borderId="0" xfId="0" applyFill="1" applyBorder="1"/>
    <xf numFmtId="0" fontId="51" fillId="0" borderId="0" xfId="39" applyAlignment="1" applyProtection="1"/>
    <xf numFmtId="0" fontId="0" fillId="0" borderId="0" xfId="0"/>
    <xf numFmtId="167" fontId="19" fillId="0" borderId="12" xfId="0" applyNumberFormat="1" applyFont="1" applyFill="1" applyBorder="1" applyAlignment="1">
      <alignment horizontal="center"/>
    </xf>
    <xf numFmtId="164" fontId="62" fillId="0" borderId="12" xfId="0" applyNumberFormat="1" applyFont="1" applyFill="1" applyBorder="1" applyAlignment="1">
      <alignment horizontal="center"/>
    </xf>
    <xf numFmtId="0" fontId="76" fillId="48" borderId="55" xfId="0" applyFont="1" applyFill="1" applyBorder="1" applyAlignment="1">
      <alignment horizontal="left" wrapText="1"/>
    </xf>
    <xf numFmtId="0" fontId="76" fillId="48" borderId="56" xfId="0" applyFont="1" applyFill="1" applyBorder="1" applyAlignment="1">
      <alignment horizontal="left" wrapText="1"/>
    </xf>
    <xf numFmtId="0" fontId="76" fillId="49" borderId="56" xfId="0" applyFont="1" applyFill="1" applyBorder="1" applyAlignment="1">
      <alignment horizontal="left" wrapText="1"/>
    </xf>
    <xf numFmtId="0" fontId="76" fillId="0" borderId="56" xfId="0" applyFont="1" applyFill="1" applyBorder="1" applyAlignment="1">
      <alignment horizontal="left" wrapText="1"/>
    </xf>
    <xf numFmtId="0" fontId="76" fillId="49" borderId="57" xfId="0" applyFont="1" applyFill="1" applyBorder="1" applyAlignment="1">
      <alignment horizontal="left" wrapText="1"/>
    </xf>
    <xf numFmtId="0" fontId="51" fillId="0" borderId="0" xfId="39" applyAlignment="1" applyProtection="1">
      <alignment horizontal="left" vertical="center" wrapText="1" indent="4"/>
    </xf>
    <xf numFmtId="0" fontId="81" fillId="0" borderId="0" xfId="0" applyFont="1" applyAlignment="1">
      <alignment horizontal="left" vertical="center" wrapText="1" indent="4"/>
    </xf>
    <xf numFmtId="0" fontId="27" fillId="0" borderId="0" xfId="39" applyFont="1" applyAlignment="1" applyProtection="1">
      <alignment horizontal="left" vertical="center" wrapText="1" indent="4"/>
    </xf>
    <xf numFmtId="0" fontId="27" fillId="0" borderId="0" xfId="39" applyFont="1" applyAlignment="1" applyProtection="1">
      <alignment horizontal="left" indent="4"/>
    </xf>
    <xf numFmtId="2" fontId="62" fillId="0" borderId="12" xfId="0" applyNumberFormat="1" applyFont="1" applyFill="1" applyBorder="1" applyAlignment="1">
      <alignment horizontal="center"/>
    </xf>
    <xf numFmtId="167" fontId="11" fillId="0" borderId="12" xfId="0" applyNumberFormat="1" applyFont="1" applyFill="1" applyBorder="1" applyAlignment="1">
      <alignment horizontal="center" vertical="center"/>
    </xf>
    <xf numFmtId="2" fontId="83" fillId="0" borderId="0" xfId="0" applyNumberFormat="1" applyFont="1" applyFill="1" applyAlignment="1">
      <alignment horizontal="center"/>
    </xf>
    <xf numFmtId="0" fontId="84" fillId="0" borderId="8" xfId="0" applyNumberFormat="1" applyFont="1" applyFill="1" applyBorder="1" applyAlignment="1">
      <alignment horizontal="center"/>
    </xf>
    <xf numFmtId="2" fontId="62" fillId="45" borderId="59" xfId="0" applyNumberFormat="1" applyFont="1" applyFill="1" applyBorder="1" applyAlignment="1">
      <alignment horizontal="right"/>
    </xf>
    <xf numFmtId="167" fontId="64" fillId="45" borderId="25" xfId="0" applyNumberFormat="1" applyFont="1" applyFill="1" applyBorder="1" applyAlignment="1">
      <alignment horizontal="center"/>
    </xf>
    <xf numFmtId="170" fontId="69" fillId="0" borderId="28" xfId="27" applyNumberFormat="1" applyFont="1" applyFill="1" applyBorder="1" applyAlignment="1">
      <alignment horizontal="center"/>
    </xf>
    <xf numFmtId="170" fontId="0" fillId="0" borderId="32" xfId="0" applyNumberFormat="1" applyBorder="1" applyAlignment="1">
      <alignment horizontal="center"/>
    </xf>
    <xf numFmtId="0" fontId="78" fillId="52" borderId="60" xfId="0" applyFont="1" applyFill="1" applyBorder="1" applyAlignment="1">
      <alignment horizontal="right"/>
    </xf>
    <xf numFmtId="3" fontId="78" fillId="45" borderId="59" xfId="0" applyNumberFormat="1" applyFont="1" applyFill="1" applyBorder="1" applyAlignment="1">
      <alignment horizontal="right"/>
    </xf>
    <xf numFmtId="4" fontId="78" fillId="45" borderId="25" xfId="0" applyNumberFormat="1" applyFont="1" applyFill="1" applyBorder="1" applyAlignment="1">
      <alignment horizontal="center"/>
    </xf>
    <xf numFmtId="167" fontId="62" fillId="0" borderId="0" xfId="0" applyNumberFormat="1" applyFont="1" applyFill="1" applyBorder="1" applyAlignment="1">
      <alignment horizontal="right"/>
    </xf>
    <xf numFmtId="164" fontId="63" fillId="0" borderId="0" xfId="0" applyNumberFormat="1" applyFont="1" applyFill="1" applyAlignment="1"/>
    <xf numFmtId="0" fontId="0" fillId="0" borderId="0" xfId="0" applyFont="1"/>
    <xf numFmtId="2" fontId="62" fillId="37" borderId="9" xfId="0" applyNumberFormat="1" applyFont="1" applyFill="1" applyBorder="1" applyAlignment="1">
      <alignment horizontal="center" vertical="center" wrapText="1"/>
    </xf>
    <xf numFmtId="0" fontId="62" fillId="37" borderId="4" xfId="0" applyFont="1" applyFill="1" applyBorder="1" applyAlignment="1">
      <alignment horizontal="center" vertical="center" wrapText="1"/>
    </xf>
    <xf numFmtId="0" fontId="62" fillId="37" borderId="4" xfId="0" applyFont="1" applyFill="1" applyBorder="1" applyAlignment="1">
      <alignment horizontal="center" vertical="center"/>
    </xf>
    <xf numFmtId="164" fontId="62" fillId="42" borderId="16" xfId="0" applyNumberFormat="1" applyFont="1" applyFill="1" applyBorder="1" applyAlignment="1">
      <alignment horizontal="center" vertical="center" wrapText="1"/>
    </xf>
    <xf numFmtId="9" fontId="62" fillId="37" borderId="7" xfId="0" applyNumberFormat="1" applyFont="1" applyFill="1" applyBorder="1" applyAlignment="1">
      <alignment horizontal="center" vertical="center" wrapText="1"/>
    </xf>
    <xf numFmtId="167" fontId="62" fillId="37" borderId="10" xfId="0" applyNumberFormat="1" applyFont="1" applyFill="1" applyBorder="1" applyAlignment="1">
      <alignment horizontal="center"/>
    </xf>
    <xf numFmtId="167" fontId="85" fillId="0" borderId="5" xfId="0" applyNumberFormat="1" applyFont="1" applyFill="1" applyBorder="1" applyAlignment="1">
      <alignment horizontal="center" vertical="center"/>
    </xf>
    <xf numFmtId="167" fontId="62" fillId="37" borderId="12" xfId="0" applyNumberFormat="1" applyFont="1" applyFill="1" applyBorder="1" applyAlignment="1">
      <alignment horizontal="center"/>
    </xf>
    <xf numFmtId="167" fontId="62" fillId="37" borderId="6" xfId="0" applyNumberFormat="1" applyFont="1" applyFill="1" applyBorder="1" applyAlignment="1">
      <alignment horizontal="center" vertical="center"/>
    </xf>
    <xf numFmtId="0" fontId="41" fillId="0" borderId="0" xfId="27" applyFont="1" applyFill="1"/>
    <xf numFmtId="0" fontId="75" fillId="0" borderId="0" xfId="75" applyFont="1"/>
    <xf numFmtId="0" fontId="75" fillId="0" borderId="0" xfId="69" applyFont="1"/>
    <xf numFmtId="0" fontId="41" fillId="0" borderId="8" xfId="27" applyFont="1" applyFill="1" applyBorder="1"/>
    <xf numFmtId="0" fontId="41" fillId="0" borderId="0" xfId="27" applyFont="1" applyFill="1" applyBorder="1"/>
    <xf numFmtId="170" fontId="41" fillId="0" borderId="8" xfId="27" applyNumberFormat="1" applyFont="1" applyFill="1" applyBorder="1" applyAlignment="1">
      <alignment horizontal="center"/>
    </xf>
    <xf numFmtId="170" fontId="41" fillId="0" borderId="0" xfId="27" applyNumberFormat="1" applyFont="1" applyFill="1" applyBorder="1" applyAlignment="1">
      <alignment horizontal="center"/>
    </xf>
    <xf numFmtId="165" fontId="41" fillId="0" borderId="0" xfId="27" applyNumberFormat="1" applyFont="1" applyFill="1" applyBorder="1" applyAlignment="1">
      <alignment horizontal="center"/>
    </xf>
    <xf numFmtId="171" fontId="41" fillId="0" borderId="0" xfId="27" applyNumberFormat="1" applyFont="1" applyFill="1" applyBorder="1" applyAlignment="1">
      <alignment horizontal="center"/>
    </xf>
    <xf numFmtId="172" fontId="41" fillId="0" borderId="0" xfId="27" applyNumberFormat="1" applyFont="1" applyFill="1" applyBorder="1" applyAlignment="1">
      <alignment horizontal="center"/>
    </xf>
    <xf numFmtId="168" fontId="41" fillId="0" borderId="0" xfId="27" applyNumberFormat="1" applyFont="1" applyFill="1" applyBorder="1" applyAlignment="1">
      <alignment horizontal="center"/>
    </xf>
    <xf numFmtId="0" fontId="41" fillId="0" borderId="0" xfId="27" applyFont="1" applyFill="1" applyBorder="1" applyAlignment="1">
      <alignment horizontal="center" vertical="top" wrapText="1"/>
    </xf>
    <xf numFmtId="3" fontId="41" fillId="0" borderId="0" xfId="27" applyNumberFormat="1" applyFont="1" applyFill="1" applyBorder="1" applyAlignment="1">
      <alignment horizontal="center"/>
    </xf>
    <xf numFmtId="0" fontId="0" fillId="0" borderId="8" xfId="0" applyFont="1" applyBorder="1"/>
    <xf numFmtId="0" fontId="0" fillId="0" borderId="0" xfId="0" applyFont="1" applyBorder="1"/>
    <xf numFmtId="0" fontId="0" fillId="0" borderId="0" xfId="0" applyFont="1" applyFill="1"/>
    <xf numFmtId="0" fontId="0" fillId="46" borderId="0" xfId="0" applyFont="1" applyFill="1"/>
    <xf numFmtId="167" fontId="62" fillId="37" borderId="7" xfId="0" applyNumberFormat="1" applyFont="1" applyFill="1" applyBorder="1" applyAlignment="1">
      <alignment horizontal="center" vertical="center"/>
    </xf>
    <xf numFmtId="169" fontId="0" fillId="0" borderId="0" xfId="0" applyNumberFormat="1" applyFont="1"/>
    <xf numFmtId="0" fontId="75" fillId="0" borderId="0" xfId="45" applyFont="1"/>
    <xf numFmtId="0" fontId="64" fillId="0" borderId="0" xfId="0" applyFont="1"/>
    <xf numFmtId="2" fontId="62" fillId="37" borderId="61" xfId="0" applyNumberFormat="1" applyFont="1" applyFill="1" applyBorder="1" applyAlignment="1">
      <alignment horizontal="center"/>
    </xf>
    <xf numFmtId="2" fontId="62" fillId="37" borderId="13" xfId="0" applyNumberFormat="1" applyFont="1" applyFill="1" applyBorder="1" applyAlignment="1">
      <alignment horizontal="center"/>
    </xf>
    <xf numFmtId="2" fontId="62" fillId="37" borderId="62" xfId="0" applyNumberFormat="1" applyFont="1" applyFill="1" applyBorder="1" applyAlignment="1">
      <alignment horizontal="center"/>
    </xf>
    <xf numFmtId="167" fontId="62" fillId="37" borderId="4" xfId="0" applyNumberFormat="1" applyFont="1" applyFill="1" applyBorder="1" applyAlignment="1">
      <alignment horizontal="center"/>
    </xf>
    <xf numFmtId="167" fontId="85" fillId="0" borderId="38" xfId="0" applyNumberFormat="1" applyFont="1" applyFill="1" applyBorder="1" applyAlignment="1">
      <alignment horizontal="center" vertical="center"/>
    </xf>
    <xf numFmtId="2" fontId="82" fillId="0" borderId="0" xfId="0" applyNumberFormat="1" applyFont="1" applyFill="1" applyAlignment="1">
      <alignment horizontal="center"/>
    </xf>
    <xf numFmtId="0" fontId="82" fillId="0" borderId="0" xfId="0" applyFont="1" applyFill="1"/>
    <xf numFmtId="2" fontId="0" fillId="52" borderId="64" xfId="0" applyNumberFormat="1" applyFont="1" applyFill="1" applyBorder="1" applyAlignment="1">
      <alignment horizontal="right"/>
    </xf>
    <xf numFmtId="167" fontId="0" fillId="52" borderId="24" xfId="0" applyNumberFormat="1" applyFont="1" applyFill="1" applyBorder="1" applyAlignment="1">
      <alignment horizontal="center"/>
    </xf>
    <xf numFmtId="0" fontId="0" fillId="38" borderId="47" xfId="0" applyFont="1" applyFill="1" applyBorder="1"/>
    <xf numFmtId="2" fontId="0" fillId="38" borderId="48" xfId="0" applyNumberFormat="1" applyFont="1" applyFill="1" applyBorder="1" applyAlignment="1">
      <alignment horizontal="right"/>
    </xf>
    <xf numFmtId="167" fontId="0" fillId="38" borderId="50" xfId="0" applyNumberFormat="1" applyFont="1" applyFill="1" applyBorder="1" applyAlignment="1">
      <alignment horizontal="center"/>
    </xf>
    <xf numFmtId="2" fontId="64" fillId="52" borderId="64" xfId="0" applyNumberFormat="1" applyFont="1" applyFill="1" applyBorder="1" applyAlignment="1">
      <alignment horizontal="right"/>
    </xf>
    <xf numFmtId="0" fontId="64" fillId="0" borderId="0" xfId="0" applyFont="1" applyFill="1"/>
    <xf numFmtId="0" fontId="5" fillId="0" borderId="0" xfId="92" applyFill="1"/>
    <xf numFmtId="0" fontId="64" fillId="48" borderId="56" xfId="0" applyFont="1" applyFill="1" applyBorder="1" applyAlignment="1">
      <alignment horizontal="left" wrapText="1"/>
    </xf>
    <xf numFmtId="0" fontId="64" fillId="49" borderId="56" xfId="0" applyFont="1" applyFill="1" applyBorder="1" applyAlignment="1">
      <alignment horizontal="left" wrapText="1"/>
    </xf>
    <xf numFmtId="0" fontId="64" fillId="0" borderId="56" xfId="0" applyFont="1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center" vertical="center"/>
    </xf>
    <xf numFmtId="164" fontId="43" fillId="0" borderId="0" xfId="27" applyNumberFormat="1" applyFill="1" applyBorder="1" applyAlignment="1">
      <alignment horizontal="center" vertical="center"/>
    </xf>
    <xf numFmtId="0" fontId="64" fillId="0" borderId="58" xfId="0" applyFont="1" applyFill="1" applyBorder="1" applyAlignment="1">
      <alignment horizontal="center"/>
    </xf>
    <xf numFmtId="0" fontId="28" fillId="0" borderId="0" xfId="39" applyFont="1" applyAlignment="1" applyProtection="1">
      <alignment horizontal="left" vertical="center" wrapText="1" indent="4"/>
    </xf>
    <xf numFmtId="0" fontId="88" fillId="0" borderId="0" xfId="0" applyFont="1" applyAlignment="1">
      <alignment horizontal="left" vertical="center" wrapText="1" indent="4"/>
    </xf>
    <xf numFmtId="0" fontId="28" fillId="0" borderId="0" xfId="39" applyFont="1" applyAlignment="1" applyProtection="1">
      <alignment horizontal="left" indent="4"/>
    </xf>
    <xf numFmtId="0" fontId="89" fillId="0" borderId="0" xfId="39" applyFont="1" applyAlignment="1" applyProtection="1">
      <alignment horizontal="left" vertical="center" wrapText="1" indent="4"/>
    </xf>
    <xf numFmtId="0" fontId="64" fillId="48" borderId="55" xfId="0" applyFont="1" applyFill="1" applyBorder="1" applyAlignment="1">
      <alignment horizontal="left" wrapText="1"/>
    </xf>
    <xf numFmtId="0" fontId="64" fillId="49" borderId="65" xfId="0" applyFont="1" applyFill="1" applyBorder="1" applyAlignment="1">
      <alignment horizontal="left" wrapText="1"/>
    </xf>
    <xf numFmtId="3" fontId="3" fillId="0" borderId="0" xfId="53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76" fillId="49" borderId="63" xfId="0" applyFont="1" applyFill="1" applyBorder="1" applyAlignment="1">
      <alignment horizontal="left" wrapText="1"/>
    </xf>
    <xf numFmtId="2" fontId="75" fillId="0" borderId="33" xfId="0" applyNumberFormat="1" applyFont="1" applyFill="1" applyBorder="1" applyAlignment="1">
      <alignment horizontal="center" vertical="center" wrapText="1"/>
    </xf>
    <xf numFmtId="2" fontId="59" fillId="0" borderId="67" xfId="0" applyNumberFormat="1" applyFont="1" applyFill="1" applyBorder="1" applyAlignment="1">
      <alignment horizontal="center" vertical="top" wrapText="1"/>
    </xf>
    <xf numFmtId="2" fontId="59" fillId="0" borderId="9" xfId="0" applyNumberFormat="1" applyFont="1" applyFill="1" applyBorder="1" applyAlignment="1">
      <alignment horizontal="center" vertical="top" wrapText="1"/>
    </xf>
    <xf numFmtId="2" fontId="60" fillId="0" borderId="0" xfId="0" applyNumberFormat="1" applyFont="1" applyAlignment="1">
      <alignment horizontal="center"/>
    </xf>
    <xf numFmtId="2" fontId="51" fillId="0" borderId="0" xfId="39" applyNumberFormat="1" applyAlignment="1" applyProtection="1"/>
    <xf numFmtId="2" fontId="51" fillId="0" borderId="0" xfId="39" applyNumberFormat="1" applyAlignment="1" applyProtection="1">
      <alignment horizontal="left" vertical="top"/>
    </xf>
    <xf numFmtId="2" fontId="90" fillId="0" borderId="0" xfId="0" applyNumberFormat="1" applyFont="1" applyFill="1" applyBorder="1" applyAlignment="1">
      <alignment horizontal="center" vertical="top" wrapText="1"/>
    </xf>
    <xf numFmtId="0" fontId="63" fillId="35" borderId="50" xfId="0" applyFont="1" applyFill="1" applyBorder="1" applyAlignment="1">
      <alignment horizontal="center"/>
    </xf>
    <xf numFmtId="167" fontId="16" fillId="55" borderId="12" xfId="0" applyNumberFormat="1" applyFont="1" applyFill="1" applyBorder="1" applyAlignment="1">
      <alignment horizontal="center"/>
    </xf>
    <xf numFmtId="168" fontId="63" fillId="55" borderId="12" xfId="0" applyNumberFormat="1" applyFont="1" applyFill="1" applyBorder="1" applyAlignment="1">
      <alignment horizontal="center"/>
    </xf>
    <xf numFmtId="167" fontId="2" fillId="55" borderId="6" xfId="0" applyNumberFormat="1" applyFont="1" applyFill="1" applyBorder="1" applyAlignment="1">
      <alignment horizontal="center" vertical="center"/>
    </xf>
    <xf numFmtId="0" fontId="64" fillId="0" borderId="65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 indent="3"/>
    </xf>
    <xf numFmtId="0" fontId="43" fillId="45" borderId="0" xfId="27" applyFill="1"/>
    <xf numFmtId="0" fontId="51" fillId="0" borderId="0" xfId="39" applyAlignment="1" applyProtection="1">
      <alignment horizontal="left" vertical="center"/>
    </xf>
    <xf numFmtId="0" fontId="69" fillId="0" borderId="0" xfId="27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1" fillId="0" borderId="0" xfId="39" applyFill="1" applyBorder="1" applyAlignment="1" applyProtection="1">
      <alignment horizontal="left" vertical="center"/>
    </xf>
    <xf numFmtId="0" fontId="43" fillId="0" borderId="0" xfId="27" applyFill="1" applyBorder="1" applyAlignment="1">
      <alignment horizontal="center" vertical="center"/>
    </xf>
    <xf numFmtId="167" fontId="24" fillId="0" borderId="8" xfId="0" applyNumberFormat="1" applyFont="1" applyFill="1" applyBorder="1" applyAlignment="1">
      <alignment horizontal="center" vertical="center"/>
    </xf>
    <xf numFmtId="165" fontId="91" fillId="44" borderId="0" xfId="0" applyNumberFormat="1" applyFont="1" applyFill="1" applyBorder="1" applyAlignment="1">
      <alignment horizontal="center" vertical="center"/>
    </xf>
    <xf numFmtId="9" fontId="1" fillId="44" borderId="0" xfId="0" applyNumberFormat="1" applyFont="1" applyFill="1" applyBorder="1" applyAlignment="1">
      <alignment horizontal="center" vertical="center" wrapText="1"/>
    </xf>
    <xf numFmtId="0" fontId="0" fillId="44" borderId="0" xfId="0" applyFont="1" applyFill="1" applyBorder="1" applyAlignment="1">
      <alignment horizontal="center" vertical="center"/>
    </xf>
    <xf numFmtId="167" fontId="24" fillId="44" borderId="8" xfId="0" applyNumberFormat="1" applyFont="1" applyFill="1" applyBorder="1" applyAlignment="1">
      <alignment horizontal="center" vertical="center"/>
    </xf>
    <xf numFmtId="167" fontId="24" fillId="44" borderId="0" xfId="0" applyNumberFormat="1" applyFont="1" applyFill="1" applyBorder="1" applyAlignment="1">
      <alignment horizontal="center" vertical="center"/>
    </xf>
    <xf numFmtId="164" fontId="0" fillId="44" borderId="0" xfId="0" applyNumberFormat="1" applyFill="1" applyBorder="1" applyAlignment="1">
      <alignment horizontal="center" vertical="center"/>
    </xf>
    <xf numFmtId="170" fontId="43" fillId="28" borderId="13" xfId="27" applyNumberFormat="1" applyBorder="1" applyAlignment="1">
      <alignment horizontal="center"/>
    </xf>
    <xf numFmtId="0" fontId="57" fillId="35" borderId="27" xfId="0" applyFont="1" applyFill="1" applyBorder="1" applyAlignment="1">
      <alignment horizontal="right" vertical="center" indent="2"/>
    </xf>
    <xf numFmtId="167" fontId="2" fillId="37" borderId="12" xfId="0" applyNumberFormat="1" applyFont="1" applyFill="1" applyBorder="1" applyAlignment="1">
      <alignment horizontal="center" vertical="center"/>
    </xf>
    <xf numFmtId="167" fontId="85" fillId="37" borderId="12" xfId="0" applyNumberFormat="1" applyFont="1" applyFill="1" applyBorder="1" applyAlignment="1">
      <alignment horizontal="center" vertical="center"/>
    </xf>
    <xf numFmtId="167" fontId="35" fillId="37" borderId="12" xfId="0" applyNumberFormat="1" applyFont="1" applyFill="1" applyBorder="1" applyAlignment="1">
      <alignment horizontal="center" vertical="center"/>
    </xf>
    <xf numFmtId="167" fontId="2" fillId="37" borderId="4" xfId="0" applyNumberFormat="1" applyFont="1" applyFill="1" applyBorder="1" applyAlignment="1">
      <alignment horizontal="center" vertical="center"/>
    </xf>
    <xf numFmtId="167" fontId="35" fillId="37" borderId="4" xfId="0" applyNumberFormat="1" applyFont="1" applyFill="1" applyBorder="1" applyAlignment="1">
      <alignment horizontal="center" vertical="center"/>
    </xf>
    <xf numFmtId="167" fontId="85" fillId="37" borderId="4" xfId="0" applyNumberFormat="1" applyFont="1" applyFill="1" applyBorder="1" applyAlignment="1">
      <alignment horizontal="center" vertical="center"/>
    </xf>
    <xf numFmtId="2" fontId="0" fillId="37" borderId="9" xfId="0" applyNumberFormat="1" applyFill="1" applyBorder="1" applyAlignment="1">
      <alignment horizontal="center"/>
    </xf>
    <xf numFmtId="0" fontId="28" fillId="0" borderId="38" xfId="39" applyFont="1" applyBorder="1" applyAlignment="1" applyProtection="1">
      <alignment horizontal="left" vertical="center" wrapText="1" indent="4"/>
    </xf>
    <xf numFmtId="6" fontId="0" fillId="0" borderId="29" xfId="0" applyNumberFormat="1" applyFont="1" applyBorder="1"/>
    <xf numFmtId="170" fontId="0" fillId="0" borderId="68" xfId="0" applyNumberFormat="1" applyFont="1" applyBorder="1" applyAlignment="1">
      <alignment horizontal="center"/>
    </xf>
    <xf numFmtId="170" fontId="0" fillId="0" borderId="29" xfId="0" applyNumberFormat="1" applyFont="1" applyBorder="1" applyAlignment="1">
      <alignment horizontal="center"/>
    </xf>
    <xf numFmtId="170" fontId="0" fillId="0" borderId="6" xfId="0" applyNumberFormat="1" applyFont="1" applyBorder="1" applyAlignment="1">
      <alignment horizontal="center"/>
    </xf>
    <xf numFmtId="169" fontId="0" fillId="0" borderId="10" xfId="0" applyNumberFormat="1" applyFont="1" applyBorder="1" applyAlignment="1">
      <alignment horizontal="center"/>
    </xf>
    <xf numFmtId="170" fontId="0" fillId="0" borderId="19" xfId="0" applyNumberFormat="1" applyFont="1" applyBorder="1" applyAlignment="1">
      <alignment horizontal="center"/>
    </xf>
    <xf numFmtId="170" fontId="0" fillId="0" borderId="67" xfId="0" applyNumberFormat="1" applyFont="1" applyBorder="1" applyAlignment="1">
      <alignment horizontal="center"/>
    </xf>
    <xf numFmtId="170" fontId="0" fillId="0" borderId="30" xfId="0" applyNumberFormat="1" applyFont="1" applyBorder="1" applyAlignment="1">
      <alignment horizontal="center"/>
    </xf>
    <xf numFmtId="170" fontId="0" fillId="0" borderId="5" xfId="0" applyNumberFormat="1" applyFont="1" applyBorder="1" applyAlignment="1">
      <alignment horizontal="center"/>
    </xf>
    <xf numFmtId="6" fontId="0" fillId="0" borderId="11" xfId="0" applyNumberFormat="1" applyFont="1" applyBorder="1"/>
    <xf numFmtId="170" fontId="0" fillId="0" borderId="11" xfId="0" applyNumberFormat="1" applyFont="1" applyBorder="1" applyAlignment="1">
      <alignment horizontal="center"/>
    </xf>
    <xf numFmtId="169" fontId="0" fillId="0" borderId="12" xfId="0" applyNumberFormat="1" applyFont="1" applyBorder="1" applyAlignment="1">
      <alignment horizontal="center"/>
    </xf>
    <xf numFmtId="6" fontId="0" fillId="0" borderId="11" xfId="0" applyNumberFormat="1" applyFont="1" applyFill="1" applyBorder="1"/>
    <xf numFmtId="170" fontId="0" fillId="0" borderId="6" xfId="0" applyNumberFormat="1" applyFont="1" applyFill="1" applyBorder="1" applyAlignment="1">
      <alignment horizontal="center"/>
    </xf>
    <xf numFmtId="170" fontId="0" fillId="0" borderId="11" xfId="0" applyNumberFormat="1" applyFont="1" applyFill="1" applyBorder="1" applyAlignment="1">
      <alignment horizontal="center"/>
    </xf>
    <xf numFmtId="170" fontId="0" fillId="0" borderId="30" xfId="0" applyNumberFormat="1" applyFont="1" applyFill="1" applyBorder="1" applyAlignment="1">
      <alignment horizontal="center"/>
    </xf>
    <xf numFmtId="170" fontId="0" fillId="0" borderId="5" xfId="0" applyNumberFormat="1" applyFont="1" applyFill="1" applyBorder="1" applyAlignment="1">
      <alignment horizontal="center"/>
    </xf>
    <xf numFmtId="170" fontId="0" fillId="0" borderId="28" xfId="0" applyNumberFormat="1" applyFont="1" applyBorder="1" applyAlignment="1">
      <alignment horizontal="center"/>
    </xf>
    <xf numFmtId="170" fontId="0" fillId="0" borderId="22" xfId="0" applyNumberFormat="1" applyFont="1" applyBorder="1" applyAlignment="1">
      <alignment horizontal="center"/>
    </xf>
    <xf numFmtId="170" fontId="0" fillId="0" borderId="14" xfId="0" applyNumberFormat="1" applyFont="1" applyBorder="1" applyAlignment="1">
      <alignment horizontal="center"/>
    </xf>
    <xf numFmtId="6" fontId="0" fillId="0" borderId="9" xfId="0" applyNumberFormat="1" applyFont="1" applyBorder="1"/>
    <xf numFmtId="170" fontId="0" fillId="0" borderId="7" xfId="0" applyNumberFormat="1" applyFont="1" applyBorder="1" applyAlignment="1">
      <alignment horizontal="center"/>
    </xf>
    <xf numFmtId="170" fontId="0" fillId="0" borderId="9" xfId="0" applyNumberFormat="1" applyFont="1" applyBorder="1" applyAlignment="1">
      <alignment horizontal="center"/>
    </xf>
    <xf numFmtId="169" fontId="0" fillId="0" borderId="4" xfId="0" applyNumberFormat="1" applyFont="1" applyBorder="1" applyAlignment="1">
      <alignment horizontal="center"/>
    </xf>
    <xf numFmtId="170" fontId="0" fillId="0" borderId="73" xfId="0" applyNumberFormat="1" applyFont="1" applyBorder="1" applyAlignment="1">
      <alignment horizontal="center"/>
    </xf>
    <xf numFmtId="170" fontId="0" fillId="0" borderId="15" xfId="0" applyNumberFormat="1" applyFont="1" applyBorder="1" applyAlignment="1">
      <alignment horizontal="center"/>
    </xf>
    <xf numFmtId="0" fontId="92" fillId="0" borderId="29" xfId="0" applyFont="1" applyFill="1" applyBorder="1" applyAlignment="1">
      <alignment horizontal="center" vertical="center" wrapText="1"/>
    </xf>
    <xf numFmtId="0" fontId="92" fillId="0" borderId="67" xfId="0" applyFont="1" applyFill="1" applyBorder="1" applyAlignment="1">
      <alignment horizontal="center" vertical="top" wrapText="1"/>
    </xf>
    <xf numFmtId="0" fontId="92" fillId="0" borderId="11" xfId="0" applyFont="1" applyFill="1" applyBorder="1" applyAlignment="1">
      <alignment horizontal="center" vertical="top" wrapText="1"/>
    </xf>
    <xf numFmtId="0" fontId="92" fillId="0" borderId="9" xfId="0" applyFont="1" applyFill="1" applyBorder="1" applyAlignment="1">
      <alignment horizontal="center" vertical="top" wrapText="1"/>
    </xf>
    <xf numFmtId="170" fontId="57" fillId="54" borderId="11" xfId="0" applyNumberFormat="1" applyFont="1" applyFill="1" applyBorder="1" applyAlignment="1">
      <alignment horizontal="center"/>
    </xf>
    <xf numFmtId="170" fontId="57" fillId="54" borderId="68" xfId="0" applyNumberFormat="1" applyFont="1" applyFill="1" applyBorder="1" applyAlignment="1">
      <alignment horizontal="center"/>
    </xf>
    <xf numFmtId="170" fontId="57" fillId="54" borderId="6" xfId="0" applyNumberFormat="1" applyFont="1" applyFill="1" applyBorder="1" applyAlignment="1">
      <alignment horizontal="center"/>
    </xf>
    <xf numFmtId="170" fontId="57" fillId="54" borderId="9" xfId="0" applyNumberFormat="1" applyFont="1" applyFill="1" applyBorder="1" applyAlignment="1">
      <alignment horizontal="center"/>
    </xf>
    <xf numFmtId="170" fontId="57" fillId="54" borderId="7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170" fontId="57" fillId="0" borderId="0" xfId="0" applyNumberFormat="1" applyFont="1" applyAlignment="1">
      <alignment horizontal="center"/>
    </xf>
    <xf numFmtId="170" fontId="57" fillId="57" borderId="11" xfId="0" applyNumberFormat="1" applyFont="1" applyFill="1" applyBorder="1" applyAlignment="1">
      <alignment horizontal="center"/>
    </xf>
    <xf numFmtId="170" fontId="57" fillId="57" borderId="19" xfId="0" applyNumberFormat="1" applyFont="1" applyFill="1" applyBorder="1" applyAlignment="1">
      <alignment horizontal="center"/>
    </xf>
    <xf numFmtId="170" fontId="57" fillId="45" borderId="19" xfId="0" applyNumberFormat="1" applyFont="1" applyFill="1" applyBorder="1" applyAlignment="1">
      <alignment horizontal="center"/>
    </xf>
    <xf numFmtId="170" fontId="57" fillId="57" borderId="6" xfId="0" applyNumberFormat="1" applyFont="1" applyFill="1" applyBorder="1" applyAlignment="1">
      <alignment horizontal="center"/>
    </xf>
    <xf numFmtId="170" fontId="57" fillId="57" borderId="9" xfId="0" applyNumberFormat="1" applyFont="1" applyFill="1" applyBorder="1" applyAlignment="1">
      <alignment horizontal="center"/>
    </xf>
    <xf numFmtId="170" fontId="57" fillId="57" borderId="7" xfId="0" applyNumberFormat="1" applyFont="1" applyFill="1" applyBorder="1" applyAlignment="1">
      <alignment horizontal="center"/>
    </xf>
    <xf numFmtId="170" fontId="57" fillId="58" borderId="67" xfId="0" applyNumberFormat="1" applyFont="1" applyFill="1" applyBorder="1" applyAlignment="1">
      <alignment horizontal="center"/>
    </xf>
    <xf numFmtId="170" fontId="57" fillId="58" borderId="49" xfId="0" applyNumberFormat="1" applyFont="1" applyFill="1" applyBorder="1" applyAlignment="1">
      <alignment horizontal="center"/>
    </xf>
    <xf numFmtId="170" fontId="57" fillId="58" borderId="6" xfId="0" applyNumberFormat="1" applyFont="1" applyFill="1" applyBorder="1" applyAlignment="1">
      <alignment horizontal="center"/>
    </xf>
    <xf numFmtId="170" fontId="57" fillId="58" borderId="11" xfId="0" applyNumberFormat="1" applyFont="1" applyFill="1" applyBorder="1" applyAlignment="1">
      <alignment horizontal="center"/>
    </xf>
    <xf numFmtId="170" fontId="57" fillId="58" borderId="9" xfId="0" applyNumberFormat="1" applyFont="1" applyFill="1" applyBorder="1" applyAlignment="1">
      <alignment horizontal="center"/>
    </xf>
    <xf numFmtId="170" fontId="57" fillId="58" borderId="7" xfId="0" applyNumberFormat="1" applyFont="1" applyFill="1" applyBorder="1" applyAlignment="1">
      <alignment horizontal="center"/>
    </xf>
    <xf numFmtId="167" fontId="57" fillId="0" borderId="0" xfId="0" applyNumberFormat="1" applyFont="1" applyAlignment="1">
      <alignment horizontal="center"/>
    </xf>
    <xf numFmtId="0" fontId="57" fillId="0" borderId="0" xfId="0" applyFont="1"/>
    <xf numFmtId="0" fontId="69" fillId="0" borderId="0" xfId="0" applyFont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69" fillId="0" borderId="0" xfId="0" applyFont="1" applyFill="1" applyAlignment="1">
      <alignment horizontal="left" vertical="center"/>
    </xf>
    <xf numFmtId="0" fontId="69" fillId="0" borderId="17" xfId="0" applyFont="1" applyBorder="1" applyAlignment="1">
      <alignment horizontal="left" vertical="center"/>
    </xf>
    <xf numFmtId="0" fontId="69" fillId="0" borderId="74" xfId="0" applyFont="1" applyBorder="1" applyAlignment="1">
      <alignment horizontal="left" vertical="center"/>
    </xf>
    <xf numFmtId="0" fontId="69" fillId="0" borderId="0" xfId="0" applyFont="1" applyBorder="1" applyAlignment="1">
      <alignment horizontal="left" vertical="center"/>
    </xf>
    <xf numFmtId="0" fontId="69" fillId="0" borderId="0" xfId="0" applyFont="1" applyFill="1" applyBorder="1" applyAlignment="1">
      <alignment horizontal="left" vertical="center"/>
    </xf>
    <xf numFmtId="0" fontId="93" fillId="0" borderId="0" xfId="0" applyFont="1" applyFill="1" applyBorder="1" applyAlignment="1">
      <alignment vertical="center" wrapText="1"/>
    </xf>
    <xf numFmtId="0" fontId="96" fillId="0" borderId="0" xfId="53" applyFont="1" applyFill="1" applyAlignment="1">
      <alignment horizontal="left"/>
    </xf>
    <xf numFmtId="0" fontId="75" fillId="0" borderId="0" xfId="0" applyFont="1"/>
    <xf numFmtId="3" fontId="9" fillId="0" borderId="9" xfId="53" applyNumberFormat="1" applyFont="1" applyFill="1" applyBorder="1" applyAlignment="1">
      <alignment horizontal="center" vertical="center" wrapText="1"/>
    </xf>
    <xf numFmtId="3" fontId="0" fillId="0" borderId="11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0" fontId="0" fillId="0" borderId="58" xfId="0" applyBorder="1"/>
    <xf numFmtId="0" fontId="0" fillId="45" borderId="0" xfId="0" applyFill="1"/>
    <xf numFmtId="0" fontId="29" fillId="0" borderId="0" xfId="53" applyFont="1" applyBorder="1" applyAlignment="1">
      <alignment horizontal="left" vertical="center"/>
    </xf>
    <xf numFmtId="0" fontId="51" fillId="0" borderId="0" xfId="39" applyAlignment="1" applyProtection="1"/>
    <xf numFmtId="0" fontId="71" fillId="48" borderId="55" xfId="0" applyFont="1" applyFill="1" applyBorder="1" applyAlignment="1">
      <alignment horizontal="left" wrapText="1"/>
    </xf>
    <xf numFmtId="0" fontId="71" fillId="48" borderId="56" xfId="0" applyFont="1" applyFill="1" applyBorder="1" applyAlignment="1">
      <alignment horizontal="left" wrapText="1"/>
    </xf>
    <xf numFmtId="0" fontId="71" fillId="49" borderId="56" xfId="0" applyFont="1" applyFill="1" applyBorder="1" applyAlignment="1">
      <alignment horizontal="left" wrapText="1"/>
    </xf>
    <xf numFmtId="0" fontId="71" fillId="0" borderId="56" xfId="0" applyFont="1" applyFill="1" applyBorder="1" applyAlignment="1">
      <alignment horizontal="left" wrapText="1"/>
    </xf>
    <xf numFmtId="0" fontId="71" fillId="49" borderId="57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64" fillId="35" borderId="82" xfId="0" applyFont="1" applyFill="1" applyBorder="1" applyAlignment="1">
      <alignment horizontal="right"/>
    </xf>
    <xf numFmtId="2" fontId="62" fillId="37" borderId="13" xfId="0" applyNumberFormat="1" applyFont="1" applyFill="1" applyBorder="1" applyAlignment="1">
      <alignment horizontal="center" vertical="center"/>
    </xf>
    <xf numFmtId="167" fontId="62" fillId="37" borderId="12" xfId="0" applyNumberFormat="1" applyFont="1" applyFill="1" applyBorder="1" applyAlignment="1">
      <alignment horizontal="center" vertical="center"/>
    </xf>
    <xf numFmtId="164" fontId="62" fillId="42" borderId="12" xfId="0" applyNumberFormat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wrapText="1"/>
    </xf>
    <xf numFmtId="0" fontId="66" fillId="0" borderId="0" xfId="0" applyFont="1" applyBorder="1" applyAlignment="1">
      <alignment wrapText="1"/>
    </xf>
    <xf numFmtId="0" fontId="63" fillId="0" borderId="0" xfId="0" applyFont="1" applyBorder="1" applyAlignment="1">
      <alignment wrapText="1"/>
    </xf>
    <xf numFmtId="0" fontId="51" fillId="0" borderId="0" xfId="39" applyBorder="1" applyAlignment="1" applyProtection="1">
      <alignment wrapText="1"/>
    </xf>
    <xf numFmtId="0" fontId="0" fillId="0" borderId="54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8" xfId="0" applyBorder="1" applyAlignment="1">
      <alignment vertical="center" wrapText="1"/>
    </xf>
    <xf numFmtId="0" fontId="0" fillId="0" borderId="84" xfId="0" applyBorder="1" applyAlignment="1">
      <alignment wrapText="1"/>
    </xf>
    <xf numFmtId="0" fontId="0" fillId="0" borderId="38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0" xfId="0"/>
    <xf numFmtId="167" fontId="0" fillId="0" borderId="0" xfId="0" applyNumberFormat="1"/>
    <xf numFmtId="2" fontId="74" fillId="37" borderId="11" xfId="0" applyNumberFormat="1" applyFont="1" applyFill="1" applyBorder="1" applyAlignment="1">
      <alignment horizontal="center"/>
    </xf>
    <xf numFmtId="167" fontId="25" fillId="37" borderId="10" xfId="0" applyNumberFormat="1" applyFont="1" applyFill="1" applyBorder="1" applyAlignment="1">
      <alignment horizontal="center"/>
    </xf>
    <xf numFmtId="167" fontId="25" fillId="37" borderId="6" xfId="0" applyNumberFormat="1" applyFont="1" applyFill="1" applyBorder="1" applyAlignment="1">
      <alignment horizontal="center" vertical="center"/>
    </xf>
    <xf numFmtId="167" fontId="25" fillId="0" borderId="5" xfId="0" applyNumberFormat="1" applyFont="1" applyFill="1" applyBorder="1" applyAlignment="1">
      <alignment horizontal="center" vertical="center"/>
    </xf>
    <xf numFmtId="167" fontId="25" fillId="37" borderId="12" xfId="0" applyNumberFormat="1" applyFont="1" applyFill="1" applyBorder="1" applyAlignment="1">
      <alignment horizontal="center"/>
    </xf>
    <xf numFmtId="167" fontId="99" fillId="28" borderId="12" xfId="27" applyNumberFormat="1" applyFont="1" applyBorder="1" applyAlignment="1">
      <alignment horizontal="center"/>
    </xf>
    <xf numFmtId="167" fontId="99" fillId="28" borderId="5" xfId="27" applyNumberFormat="1" applyFont="1" applyBorder="1" applyAlignment="1">
      <alignment horizontal="center" vertical="center"/>
    </xf>
    <xf numFmtId="2" fontId="74" fillId="37" borderId="9" xfId="0" applyNumberFormat="1" applyFont="1" applyFill="1" applyBorder="1" applyAlignment="1">
      <alignment horizontal="center"/>
    </xf>
    <xf numFmtId="167" fontId="25" fillId="37" borderId="4" xfId="0" applyNumberFormat="1" applyFont="1" applyFill="1" applyBorder="1" applyAlignment="1">
      <alignment horizontal="center"/>
    </xf>
    <xf numFmtId="167" fontId="25" fillId="37" borderId="7" xfId="0" applyNumberFormat="1" applyFont="1" applyFill="1" applyBorder="1" applyAlignment="1">
      <alignment horizontal="center" vertical="center"/>
    </xf>
    <xf numFmtId="167" fontId="25" fillId="0" borderId="38" xfId="0" applyNumberFormat="1" applyFont="1" applyFill="1" applyBorder="1" applyAlignment="1">
      <alignment horizontal="center" vertical="center"/>
    </xf>
    <xf numFmtId="0" fontId="74" fillId="48" borderId="93" xfId="0" applyFont="1" applyFill="1" applyBorder="1" applyAlignment="1">
      <alignment horizontal="left" wrapText="1"/>
    </xf>
    <xf numFmtId="0" fontId="74" fillId="48" borderId="94" xfId="0" applyFont="1" applyFill="1" applyBorder="1" applyAlignment="1">
      <alignment horizontal="left" wrapText="1"/>
    </xf>
    <xf numFmtId="0" fontId="74" fillId="49" borderId="94" xfId="0" applyFont="1" applyFill="1" applyBorder="1" applyAlignment="1">
      <alignment horizontal="left" wrapText="1"/>
    </xf>
    <xf numFmtId="0" fontId="74" fillId="0" borderId="94" xfId="0" applyFont="1" applyFill="1" applyBorder="1" applyAlignment="1">
      <alignment horizontal="left" wrapText="1"/>
    </xf>
    <xf numFmtId="0" fontId="99" fillId="28" borderId="94" xfId="27" applyFont="1" applyBorder="1" applyAlignment="1">
      <alignment horizontal="left" wrapText="1"/>
    </xf>
    <xf numFmtId="0" fontId="74" fillId="49" borderId="95" xfId="0" applyFont="1" applyFill="1" applyBorder="1" applyAlignment="1">
      <alignment horizontal="left" wrapText="1"/>
    </xf>
    <xf numFmtId="0" fontId="64" fillId="0" borderId="96" xfId="0" applyFont="1" applyFill="1" applyBorder="1"/>
    <xf numFmtId="0" fontId="0" fillId="0" borderId="96" xfId="0" applyFill="1" applyBorder="1"/>
    <xf numFmtId="0" fontId="67" fillId="59" borderId="97" xfId="0" applyFont="1" applyFill="1" applyBorder="1" applyAlignment="1">
      <alignment horizontal="right" vertical="center"/>
    </xf>
    <xf numFmtId="0" fontId="0" fillId="0" borderId="96" xfId="0" applyFont="1" applyBorder="1"/>
    <xf numFmtId="0" fontId="0" fillId="0" borderId="96" xfId="0" applyBorder="1"/>
    <xf numFmtId="0" fontId="51" fillId="0" borderId="96" xfId="39" applyBorder="1" applyAlignment="1" applyProtection="1"/>
    <xf numFmtId="0" fontId="100" fillId="0" borderId="130" xfId="0" applyFont="1" applyBorder="1" applyAlignment="1">
      <alignment vertical="center"/>
    </xf>
    <xf numFmtId="0" fontId="101" fillId="0" borderId="96" xfId="0" applyFont="1" applyBorder="1" applyAlignment="1">
      <alignment horizontal="left" vertical="center" indent="4"/>
    </xf>
    <xf numFmtId="0" fontId="102" fillId="0" borderId="96" xfId="39" applyFont="1" applyBorder="1" applyAlignment="1" applyProtection="1">
      <alignment horizontal="left" vertical="center" indent="4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60" borderId="0" xfId="0" applyFill="1" applyBorder="1" applyAlignment="1">
      <alignment vertical="center"/>
    </xf>
    <xf numFmtId="0" fontId="64" fillId="53" borderId="23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2" fontId="64" fillId="45" borderId="59" xfId="0" applyNumberFormat="1" applyFont="1" applyFill="1" applyBorder="1" applyAlignment="1">
      <alignment horizontal="right"/>
    </xf>
    <xf numFmtId="40" fontId="11" fillId="37" borderId="4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40" fontId="63" fillId="0" borderId="0" xfId="0" applyNumberFormat="1" applyFont="1" applyFill="1"/>
    <xf numFmtId="40" fontId="64" fillId="52" borderId="24" xfId="0" applyNumberFormat="1" applyFont="1" applyFill="1" applyBorder="1" applyAlignment="1">
      <alignment horizontal="center"/>
    </xf>
    <xf numFmtId="40" fontId="0" fillId="0" borderId="0" xfId="0" applyNumberFormat="1" applyFill="1" applyBorder="1" applyAlignment="1">
      <alignment vertical="center"/>
    </xf>
    <xf numFmtId="0" fontId="78" fillId="50" borderId="47" xfId="0" applyFont="1" applyFill="1" applyBorder="1" applyAlignment="1">
      <alignment horizontal="right"/>
    </xf>
    <xf numFmtId="2" fontId="63" fillId="50" borderId="48" xfId="0" applyNumberFormat="1" applyFont="1" applyFill="1" applyBorder="1" applyAlignment="1">
      <alignment horizontal="right"/>
    </xf>
    <xf numFmtId="2" fontId="63" fillId="39" borderId="74" xfId="0" applyNumberFormat="1" applyFont="1" applyFill="1" applyBorder="1" applyAlignment="1">
      <alignment horizontal="center"/>
    </xf>
    <xf numFmtId="0" fontId="63" fillId="39" borderId="0" xfId="0" applyFont="1" applyFill="1" applyBorder="1"/>
    <xf numFmtId="2" fontId="63" fillId="39" borderId="52" xfId="0" applyNumberFormat="1" applyFont="1" applyFill="1" applyBorder="1" applyAlignment="1">
      <alignment horizontal="right"/>
    </xf>
    <xf numFmtId="167" fontId="63" fillId="39" borderId="66" xfId="0" applyNumberFormat="1" applyFont="1" applyFill="1" applyBorder="1" applyAlignment="1">
      <alignment horizontal="center"/>
    </xf>
    <xf numFmtId="0" fontId="63" fillId="38" borderId="23" xfId="0" applyFont="1" applyFill="1" applyBorder="1"/>
    <xf numFmtId="2" fontId="63" fillId="38" borderId="59" xfId="0" applyNumberFormat="1" applyFont="1" applyFill="1" applyBorder="1" applyAlignment="1">
      <alignment horizontal="right"/>
    </xf>
    <xf numFmtId="0" fontId="64" fillId="38" borderId="59" xfId="0" applyFont="1" applyFill="1" applyBorder="1"/>
    <xf numFmtId="167" fontId="78" fillId="38" borderId="25" xfId="0" applyNumberFormat="1" applyFont="1" applyFill="1" applyBorder="1" applyAlignment="1">
      <alignment horizontal="center"/>
    </xf>
    <xf numFmtId="38" fontId="11" fillId="61" borderId="4" xfId="0" applyNumberFormat="1" applyFont="1" applyFill="1" applyBorder="1" applyAlignment="1">
      <alignment horizontal="center" vertical="center" wrapText="1"/>
    </xf>
    <xf numFmtId="38" fontId="103" fillId="61" borderId="12" xfId="0" applyNumberFormat="1" applyFont="1" applyFill="1" applyBorder="1" applyAlignment="1">
      <alignment horizontal="center"/>
    </xf>
    <xf numFmtId="38" fontId="0" fillId="0" borderId="0" xfId="0" applyNumberFormat="1"/>
    <xf numFmtId="38" fontId="0" fillId="61" borderId="0" xfId="0" applyNumberFormat="1" applyFill="1" applyAlignment="1">
      <alignment horizontal="center"/>
    </xf>
    <xf numFmtId="168" fontId="11" fillId="60" borderId="4" xfId="0" applyNumberFormat="1" applyFont="1" applyFill="1" applyBorder="1" applyAlignment="1">
      <alignment horizontal="center" vertical="center" wrapText="1"/>
    </xf>
    <xf numFmtId="168" fontId="103" fillId="60" borderId="12" xfId="0" applyNumberFormat="1" applyFont="1" applyFill="1" applyBorder="1" applyAlignment="1">
      <alignment horizontal="center"/>
    </xf>
    <xf numFmtId="168" fontId="0" fillId="60" borderId="0" xfId="0" applyNumberFormat="1" applyFill="1" applyAlignment="1">
      <alignment horizontal="center"/>
    </xf>
    <xf numFmtId="2" fontId="9" fillId="62" borderId="9" xfId="0" applyNumberFormat="1" applyFont="1" applyFill="1" applyBorder="1" applyAlignment="1">
      <alignment horizontal="center" vertical="center" wrapText="1"/>
    </xf>
    <xf numFmtId="2" fontId="0" fillId="62" borderId="11" xfId="0" applyNumberFormat="1" applyFill="1" applyBorder="1" applyAlignment="1">
      <alignment horizontal="center"/>
    </xf>
    <xf numFmtId="2" fontId="0" fillId="62" borderId="0" xfId="0" applyNumberFormat="1" applyFill="1" applyAlignment="1">
      <alignment horizontal="center"/>
    </xf>
    <xf numFmtId="2" fontId="0" fillId="62" borderId="9" xfId="0" applyNumberFormat="1" applyFill="1" applyBorder="1" applyAlignment="1">
      <alignment horizontal="center"/>
    </xf>
    <xf numFmtId="0" fontId="78" fillId="35" borderId="23" xfId="0" applyFont="1" applyFill="1" applyBorder="1" applyAlignment="1">
      <alignment horizontal="right"/>
    </xf>
    <xf numFmtId="2" fontId="63" fillId="35" borderId="64" xfId="0" applyNumberFormat="1" applyFont="1" applyFill="1" applyBorder="1" applyAlignment="1">
      <alignment horizontal="right"/>
    </xf>
    <xf numFmtId="0" fontId="63" fillId="35" borderId="24" xfId="0" applyFont="1" applyFill="1" applyBorder="1" applyAlignment="1">
      <alignment horizontal="center"/>
    </xf>
    <xf numFmtId="2" fontId="63" fillId="52" borderId="23" xfId="0" applyNumberFormat="1" applyFont="1" applyFill="1" applyBorder="1" applyAlignment="1">
      <alignment horizontal="center"/>
    </xf>
    <xf numFmtId="2" fontId="0" fillId="61" borderId="23" xfId="0" applyNumberFormat="1" applyFill="1" applyBorder="1" applyAlignment="1"/>
    <xf numFmtId="0" fontId="60" fillId="52" borderId="59" xfId="0" applyFont="1" applyFill="1" applyBorder="1"/>
    <xf numFmtId="2" fontId="60" fillId="52" borderId="59" xfId="0" applyNumberFormat="1" applyFont="1" applyFill="1" applyBorder="1" applyAlignment="1">
      <alignment horizontal="right"/>
    </xf>
    <xf numFmtId="167" fontId="60" fillId="52" borderId="25" xfId="0" applyNumberFormat="1" applyFont="1" applyFill="1" applyBorder="1" applyAlignment="1">
      <alignment horizontal="center"/>
    </xf>
    <xf numFmtId="2" fontId="60" fillId="61" borderId="59" xfId="0" applyNumberFormat="1" applyFont="1" applyFill="1" applyBorder="1" applyAlignment="1">
      <alignment horizontal="right"/>
    </xf>
    <xf numFmtId="0" fontId="60" fillId="61" borderId="59" xfId="0" applyFont="1" applyFill="1" applyBorder="1"/>
    <xf numFmtId="167" fontId="60" fillId="61" borderId="25" xfId="0" applyNumberFormat="1" applyFont="1" applyFill="1" applyBorder="1" applyAlignment="1">
      <alignment horizontal="center"/>
    </xf>
    <xf numFmtId="0" fontId="63" fillId="0" borderId="0" xfId="0" applyFont="1" applyAlignment="1">
      <alignment horizontal="center"/>
    </xf>
    <xf numFmtId="0" fontId="63" fillId="0" borderId="0" xfId="0" applyFont="1" applyFill="1" applyBorder="1" applyAlignment="1">
      <alignment horizontal="center"/>
    </xf>
    <xf numFmtId="167" fontId="2" fillId="37" borderId="9" xfId="0" applyNumberFormat="1" applyFont="1" applyFill="1" applyBorder="1" applyAlignment="1">
      <alignment horizontal="center" vertical="center"/>
    </xf>
    <xf numFmtId="38" fontId="104" fillId="60" borderId="12" xfId="0" applyNumberFormat="1" applyFont="1" applyFill="1" applyBorder="1" applyAlignment="1">
      <alignment horizontal="center" vertical="center"/>
    </xf>
    <xf numFmtId="38" fontId="104" fillId="60" borderId="4" xfId="0" applyNumberFormat="1" applyFont="1" applyFill="1" applyBorder="1" applyAlignment="1">
      <alignment horizontal="center" vertical="center"/>
    </xf>
    <xf numFmtId="38" fontId="0" fillId="60" borderId="0" xfId="0" applyNumberFormat="1" applyFill="1" applyAlignment="1">
      <alignment horizontal="center" vertical="center"/>
    </xf>
    <xf numFmtId="174" fontId="2" fillId="0" borderId="22" xfId="0" applyNumberFormat="1" applyFont="1" applyFill="1" applyBorder="1" applyAlignment="1">
      <alignment horizontal="center" vertical="center"/>
    </xf>
    <xf numFmtId="174" fontId="2" fillId="0" borderId="15" xfId="0" applyNumberFormat="1" applyFont="1" applyFill="1" applyBorder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0" fontId="0" fillId="0" borderId="0" xfId="0"/>
    <xf numFmtId="49" fontId="69" fillId="28" borderId="0" xfId="27" applyNumberFormat="1" applyFont="1" applyAlignment="1">
      <alignment horizontal="center" vertical="center"/>
    </xf>
    <xf numFmtId="167" fontId="0" fillId="0" borderId="6" xfId="0" applyNumberFormat="1" applyFont="1" applyBorder="1" applyAlignment="1">
      <alignment horizontal="center" vertical="center"/>
    </xf>
    <xf numFmtId="167" fontId="0" fillId="0" borderId="7" xfId="0" applyNumberFormat="1" applyFont="1" applyBorder="1" applyAlignment="1">
      <alignment horizontal="center" vertical="center"/>
    </xf>
    <xf numFmtId="167" fontId="2" fillId="37" borderId="35" xfId="0" applyNumberFormat="1" applyFont="1" applyFill="1" applyBorder="1" applyAlignment="1">
      <alignment horizontal="center" vertical="center"/>
    </xf>
    <xf numFmtId="38" fontId="104" fillId="60" borderId="35" xfId="0" applyNumberFormat="1" applyFont="1" applyFill="1" applyBorder="1" applyAlignment="1">
      <alignment horizontal="center" vertical="center"/>
    </xf>
    <xf numFmtId="167" fontId="85" fillId="37" borderId="35" xfId="0" applyNumberFormat="1" applyFont="1" applyFill="1" applyBorder="1" applyAlignment="1">
      <alignment horizontal="center" vertical="center"/>
    </xf>
    <xf numFmtId="167" fontId="2" fillId="37" borderId="19" xfId="0" applyNumberFormat="1" applyFont="1" applyFill="1" applyBorder="1" applyAlignment="1">
      <alignment horizontal="center" vertical="center"/>
    </xf>
    <xf numFmtId="2" fontId="9" fillId="37" borderId="79" xfId="0" applyNumberFormat="1" applyFont="1" applyFill="1" applyBorder="1" applyAlignment="1">
      <alignment horizontal="center" vertical="center" wrapText="1"/>
    </xf>
    <xf numFmtId="0" fontId="11" fillId="37" borderId="80" xfId="0" applyFont="1" applyFill="1" applyBorder="1" applyAlignment="1">
      <alignment horizontal="center" vertical="center" wrapText="1"/>
    </xf>
    <xf numFmtId="0" fontId="11" fillId="37" borderId="80" xfId="0" applyFont="1" applyFill="1" applyBorder="1" applyAlignment="1">
      <alignment horizontal="center" vertical="center"/>
    </xf>
    <xf numFmtId="168" fontId="11" fillId="60" borderId="80" xfId="0" applyNumberFormat="1" applyFont="1" applyFill="1" applyBorder="1" applyAlignment="1">
      <alignment horizontal="center" vertical="center" wrapText="1"/>
    </xf>
    <xf numFmtId="168" fontId="11" fillId="37" borderId="101" xfId="0" applyNumberFormat="1" applyFont="1" applyFill="1" applyBorder="1" applyAlignment="1">
      <alignment horizontal="center" vertical="center" wrapText="1"/>
    </xf>
    <xf numFmtId="9" fontId="11" fillId="37" borderId="100" xfId="0" applyNumberFormat="1" applyFont="1" applyFill="1" applyBorder="1" applyAlignment="1">
      <alignment horizontal="center" vertical="center" wrapText="1"/>
    </xf>
    <xf numFmtId="164" fontId="57" fillId="35" borderId="50" xfId="0" applyNumberFormat="1" applyFont="1" applyFill="1" applyBorder="1" applyAlignment="1">
      <alignment horizontal="center" vertical="center"/>
    </xf>
    <xf numFmtId="164" fontId="11" fillId="63" borderId="31" xfId="0" applyNumberFormat="1" applyFont="1" applyFill="1" applyBorder="1" applyAlignment="1">
      <alignment horizontal="center" vertical="center" wrapText="1"/>
    </xf>
    <xf numFmtId="164" fontId="97" fillId="63" borderId="12" xfId="0" applyNumberFormat="1" applyFont="1" applyFill="1" applyBorder="1" applyAlignment="1">
      <alignment horizontal="center"/>
    </xf>
    <xf numFmtId="165" fontId="63" fillId="53" borderId="24" xfId="0" applyNumberFormat="1" applyFont="1" applyFill="1" applyBorder="1" applyAlignment="1">
      <alignment horizontal="center"/>
    </xf>
    <xf numFmtId="2" fontId="62" fillId="39" borderId="48" xfId="0" applyNumberFormat="1" applyFont="1" applyFill="1" applyBorder="1" applyAlignment="1">
      <alignment horizontal="right"/>
    </xf>
    <xf numFmtId="167" fontId="62" fillId="39" borderId="50" xfId="0" applyNumberFormat="1" applyFont="1" applyFill="1" applyBorder="1" applyAlignment="1">
      <alignment horizontal="center"/>
    </xf>
    <xf numFmtId="2" fontId="62" fillId="38" borderId="48" xfId="0" applyNumberFormat="1" applyFont="1" applyFill="1" applyBorder="1" applyAlignment="1">
      <alignment horizontal="right"/>
    </xf>
    <xf numFmtId="164" fontId="97" fillId="63" borderId="4" xfId="0" applyNumberFormat="1" applyFont="1" applyFill="1" applyBorder="1" applyAlignment="1">
      <alignment horizontal="center"/>
    </xf>
    <xf numFmtId="40" fontId="9" fillId="37" borderId="9" xfId="0" applyNumberFormat="1" applyFont="1" applyFill="1" applyBorder="1" applyAlignment="1">
      <alignment horizontal="center" vertical="center" wrapText="1"/>
    </xf>
    <xf numFmtId="40" fontId="62" fillId="37" borderId="11" xfId="0" applyNumberFormat="1" applyFont="1" applyFill="1" applyBorder="1" applyAlignment="1">
      <alignment horizontal="center"/>
    </xf>
    <xf numFmtId="40" fontId="62" fillId="0" borderId="0" xfId="0" applyNumberFormat="1" applyFont="1" applyFill="1" applyBorder="1" applyAlignment="1">
      <alignment horizontal="center"/>
    </xf>
    <xf numFmtId="40" fontId="62" fillId="0" borderId="0" xfId="0" applyNumberFormat="1" applyFont="1" applyFill="1" applyAlignment="1">
      <alignment horizontal="center"/>
    </xf>
    <xf numFmtId="40" fontId="62" fillId="45" borderId="23" xfId="0" applyNumberFormat="1" applyFont="1" applyFill="1" applyBorder="1" applyAlignment="1"/>
    <xf numFmtId="40" fontId="66" fillId="0" borderId="0" xfId="0" applyNumberFormat="1" applyFont="1" applyBorder="1" applyAlignment="1"/>
    <xf numFmtId="40" fontId="0" fillId="0" borderId="0" xfId="0" applyNumberFormat="1" applyAlignment="1"/>
    <xf numFmtId="164" fontId="11" fillId="63" borderId="80" xfId="0" applyNumberFormat="1" applyFont="1" applyFill="1" applyBorder="1" applyAlignment="1">
      <alignment horizontal="center" vertical="center" wrapText="1"/>
    </xf>
    <xf numFmtId="170" fontId="0" fillId="0" borderId="15" xfId="0" applyNumberFormat="1" applyBorder="1" applyAlignment="1">
      <alignment horizontal="center"/>
    </xf>
    <xf numFmtId="40" fontId="62" fillId="37" borderId="9" xfId="0" applyNumberFormat="1" applyFont="1" applyFill="1" applyBorder="1" applyAlignment="1">
      <alignment horizontal="center"/>
    </xf>
    <xf numFmtId="2" fontId="62" fillId="37" borderId="4" xfId="0" applyNumberFormat="1" applyFont="1" applyFill="1" applyBorder="1" applyAlignment="1">
      <alignment horizontal="center"/>
    </xf>
    <xf numFmtId="167" fontId="11" fillId="55" borderId="4" xfId="0" applyNumberFormat="1" applyFont="1" applyFill="1" applyBorder="1" applyAlignment="1">
      <alignment horizontal="center"/>
    </xf>
    <xf numFmtId="3" fontId="63" fillId="35" borderId="103" xfId="0" applyNumberFormat="1" applyFont="1" applyFill="1" applyBorder="1" applyAlignment="1">
      <alignment horizontal="center"/>
    </xf>
    <xf numFmtId="0" fontId="74" fillId="0" borderId="0" xfId="0" applyFont="1"/>
    <xf numFmtId="0" fontId="37" fillId="0" borderId="12" xfId="39" applyFont="1" applyFill="1" applyBorder="1" applyAlignment="1" applyProtection="1">
      <alignment horizontal="left" vertical="center" wrapText="1" indent="1"/>
    </xf>
    <xf numFmtId="0" fontId="51" fillId="0" borderId="0" xfId="39" applyAlignment="1" applyProtection="1"/>
    <xf numFmtId="0" fontId="0" fillId="0" borderId="0" xfId="0" applyAlignment="1">
      <alignment vertical="center"/>
    </xf>
    <xf numFmtId="0" fontId="51" fillId="0" borderId="0" xfId="39" applyAlignment="1" applyProtection="1"/>
    <xf numFmtId="0" fontId="63" fillId="51" borderId="118" xfId="0" applyNumberFormat="1" applyFont="1" applyFill="1" applyBorder="1" applyAlignment="1">
      <alignment horizontal="center"/>
    </xf>
    <xf numFmtId="40" fontId="62" fillId="51" borderId="0" xfId="0" applyNumberFormat="1" applyFont="1" applyFill="1" applyBorder="1" applyAlignment="1">
      <alignment horizontal="right"/>
    </xf>
    <xf numFmtId="170" fontId="63" fillId="35" borderId="48" xfId="0" applyNumberFormat="1" applyFont="1" applyFill="1" applyBorder="1" applyAlignment="1">
      <alignment horizontal="center"/>
    </xf>
    <xf numFmtId="40" fontId="63" fillId="35" borderId="50" xfId="0" applyNumberFormat="1" applyFont="1" applyFill="1" applyBorder="1" applyAlignment="1">
      <alignment horizontal="right"/>
    </xf>
    <xf numFmtId="40" fontId="0" fillId="0" borderId="0" xfId="0" applyNumberFormat="1" applyAlignment="1">
      <alignment horizontal="center"/>
    </xf>
    <xf numFmtId="0" fontId="64" fillId="69" borderId="23" xfId="0" applyFont="1" applyFill="1" applyBorder="1" applyAlignment="1">
      <alignment horizontal="right"/>
    </xf>
    <xf numFmtId="40" fontId="64" fillId="69" borderId="83" xfId="0" applyNumberFormat="1" applyFont="1" applyFill="1" applyBorder="1" applyAlignment="1">
      <alignment horizontal="center"/>
    </xf>
    <xf numFmtId="0" fontId="51" fillId="0" borderId="0" xfId="39" applyAlignment="1" applyProtection="1">
      <alignment horizontal="left"/>
    </xf>
    <xf numFmtId="0" fontId="82" fillId="35" borderId="47" xfId="0" applyFont="1" applyFill="1" applyBorder="1" applyAlignment="1">
      <alignment horizontal="right" wrapText="1"/>
    </xf>
    <xf numFmtId="3" fontId="63" fillId="35" borderId="50" xfId="0" applyNumberFormat="1" applyFont="1" applyFill="1" applyBorder="1" applyAlignment="1">
      <alignment horizontal="center"/>
    </xf>
    <xf numFmtId="0" fontId="76" fillId="49" borderId="56" xfId="0" applyFont="1" applyFill="1" applyBorder="1" applyAlignment="1">
      <alignment horizontal="left" vertical="center" wrapText="1"/>
    </xf>
    <xf numFmtId="2" fontId="62" fillId="37" borderId="11" xfId="0" applyNumberFormat="1" applyFont="1" applyFill="1" applyBorder="1" applyAlignment="1">
      <alignment horizontal="center" vertical="center"/>
    </xf>
    <xf numFmtId="164" fontId="97" fillId="63" borderId="12" xfId="0" applyNumberFormat="1" applyFont="1" applyFill="1" applyBorder="1" applyAlignment="1">
      <alignment horizontal="center" vertical="center"/>
    </xf>
    <xf numFmtId="0" fontId="76" fillId="48" borderId="56" xfId="0" applyFont="1" applyFill="1" applyBorder="1" applyAlignment="1">
      <alignment horizontal="left" vertical="center" wrapText="1"/>
    </xf>
    <xf numFmtId="2" fontId="62" fillId="37" borderId="67" xfId="0" applyNumberFormat="1" applyFont="1" applyFill="1" applyBorder="1" applyAlignment="1">
      <alignment horizontal="center"/>
    </xf>
    <xf numFmtId="167" fontId="11" fillId="37" borderId="35" xfId="0" applyNumberFormat="1" applyFont="1" applyFill="1" applyBorder="1" applyAlignment="1">
      <alignment horizontal="center"/>
    </xf>
    <xf numFmtId="164" fontId="97" fillId="63" borderId="35" xfId="0" applyNumberFormat="1" applyFont="1" applyFill="1" applyBorder="1" applyAlignment="1">
      <alignment horizontal="center"/>
    </xf>
    <xf numFmtId="164" fontId="62" fillId="42" borderId="35" xfId="0" applyNumberFormat="1" applyFont="1" applyFill="1" applyBorder="1" applyAlignment="1">
      <alignment horizontal="center"/>
    </xf>
    <xf numFmtId="164" fontId="11" fillId="6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76" fillId="45" borderId="72" xfId="0" applyFont="1" applyFill="1" applyBorder="1" applyAlignment="1">
      <alignment horizontal="left" wrapText="1"/>
    </xf>
    <xf numFmtId="2" fontId="76" fillId="45" borderId="72" xfId="0" applyNumberFormat="1" applyFont="1" applyFill="1" applyBorder="1" applyAlignment="1">
      <alignment horizontal="center" wrapText="1"/>
    </xf>
    <xf numFmtId="0" fontId="76" fillId="45" borderId="0" xfId="0" applyFont="1" applyFill="1"/>
    <xf numFmtId="2" fontId="60" fillId="45" borderId="0" xfId="0" applyNumberFormat="1" applyFont="1" applyFill="1" applyAlignment="1">
      <alignment horizontal="center"/>
    </xf>
    <xf numFmtId="2" fontId="51" fillId="45" borderId="0" xfId="39" applyNumberFormat="1" applyFill="1" applyAlignment="1" applyProtection="1">
      <alignment horizontal="left" vertical="top"/>
    </xf>
    <xf numFmtId="0" fontId="78" fillId="45" borderId="48" xfId="0" applyFont="1" applyFill="1" applyBorder="1" applyAlignment="1">
      <alignment horizontal="right"/>
    </xf>
    <xf numFmtId="0" fontId="0" fillId="45" borderId="48" xfId="0" applyFill="1" applyBorder="1"/>
    <xf numFmtId="2" fontId="0" fillId="45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2" fontId="75" fillId="0" borderId="140" xfId="0" applyNumberFormat="1" applyFont="1" applyFill="1" applyBorder="1" applyAlignment="1">
      <alignment horizontal="center" vertical="center" wrapText="1"/>
    </xf>
    <xf numFmtId="9" fontId="1" fillId="45" borderId="12" xfId="0" applyNumberFormat="1" applyFont="1" applyFill="1" applyBorder="1" applyAlignment="1">
      <alignment horizontal="center" vertical="center" wrapText="1"/>
    </xf>
    <xf numFmtId="2" fontId="3" fillId="45" borderId="12" xfId="0" applyNumberFormat="1" applyFont="1" applyFill="1" applyBorder="1" applyAlignment="1">
      <alignment horizontal="center" vertical="center" wrapText="1"/>
    </xf>
    <xf numFmtId="0" fontId="0" fillId="0" borderId="141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45" borderId="12" xfId="0" applyFill="1" applyBorder="1"/>
    <xf numFmtId="0" fontId="0" fillId="45" borderId="0" xfId="0" applyFill="1" applyAlignment="1">
      <alignment horizontal="center" vertical="center"/>
    </xf>
    <xf numFmtId="0" fontId="64" fillId="45" borderId="14" xfId="0" applyFont="1" applyFill="1" applyBorder="1" applyAlignment="1">
      <alignment horizontal="center" wrapText="1"/>
    </xf>
    <xf numFmtId="0" fontId="0" fillId="45" borderId="0" xfId="0" applyFont="1" applyFill="1" applyAlignment="1">
      <alignment horizontal="center"/>
    </xf>
    <xf numFmtId="0" fontId="64" fillId="45" borderId="0" xfId="0" applyFont="1" applyFill="1" applyBorder="1" applyAlignment="1">
      <alignment horizontal="center" wrapText="1"/>
    </xf>
    <xf numFmtId="0" fontId="0" fillId="57" borderId="73" xfId="0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9" fontId="1" fillId="45" borderId="79" xfId="0" applyNumberFormat="1" applyFont="1" applyFill="1" applyBorder="1" applyAlignment="1">
      <alignment horizontal="center" vertical="center" wrapText="1"/>
    </xf>
    <xf numFmtId="2" fontId="0" fillId="70" borderId="64" xfId="0" applyNumberFormat="1" applyFont="1" applyFill="1" applyBorder="1" applyAlignment="1">
      <alignment horizontal="right"/>
    </xf>
    <xf numFmtId="0" fontId="67" fillId="71" borderId="47" xfId="0" applyFont="1" applyFill="1" applyBorder="1" applyAlignment="1">
      <alignment horizontal="right" vertical="center"/>
    </xf>
    <xf numFmtId="9" fontId="1" fillId="0" borderId="37" xfId="0" applyNumberFormat="1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4" fontId="71" fillId="0" borderId="12" xfId="0" applyNumberFormat="1" applyFont="1" applyFill="1" applyBorder="1" applyAlignment="1">
      <alignment horizontal="center"/>
    </xf>
    <xf numFmtId="170" fontId="71" fillId="0" borderId="12" xfId="0" applyNumberFormat="1" applyFont="1" applyFill="1" applyBorder="1" applyAlignment="1">
      <alignment horizontal="center"/>
    </xf>
    <xf numFmtId="0" fontId="72" fillId="0" borderId="0" xfId="0" applyFont="1"/>
    <xf numFmtId="0" fontId="57" fillId="0" borderId="0" xfId="0" applyFont="1" applyAlignment="1">
      <alignment wrapText="1"/>
    </xf>
    <xf numFmtId="0" fontId="72" fillId="0" borderId="0" xfId="0" applyFont="1" applyAlignment="1">
      <alignment horizontal="center" vertical="center"/>
    </xf>
    <xf numFmtId="0" fontId="25" fillId="0" borderId="94" xfId="27" applyFont="1" applyFill="1" applyBorder="1" applyAlignment="1">
      <alignment horizontal="left" wrapText="1"/>
    </xf>
    <xf numFmtId="167" fontId="99" fillId="44" borderId="5" xfId="27" applyNumberFormat="1" applyFont="1" applyFill="1" applyBorder="1" applyAlignment="1">
      <alignment horizontal="center" vertical="center"/>
    </xf>
    <xf numFmtId="164" fontId="11" fillId="41" borderId="31" xfId="0" applyNumberFormat="1" applyFont="1" applyFill="1" applyBorder="1" applyAlignment="1">
      <alignment horizontal="center" vertical="center" wrapText="1"/>
    </xf>
    <xf numFmtId="164" fontId="74" fillId="41" borderId="81" xfId="0" applyNumberFormat="1" applyFont="1" applyFill="1" applyBorder="1" applyAlignment="1">
      <alignment horizontal="center"/>
    </xf>
    <xf numFmtId="164" fontId="74" fillId="41" borderId="12" xfId="0" applyNumberFormat="1" applyFont="1" applyFill="1" applyBorder="1" applyAlignment="1">
      <alignment horizontal="center"/>
    </xf>
    <xf numFmtId="164" fontId="74" fillId="41" borderId="92" xfId="0" applyNumberFormat="1" applyFont="1" applyFill="1" applyBorder="1" applyAlignment="1">
      <alignment horizontal="center"/>
    </xf>
    <xf numFmtId="0" fontId="0" fillId="41" borderId="0" xfId="0" applyFont="1" applyFill="1"/>
    <xf numFmtId="0" fontId="0" fillId="0" borderId="115" xfId="0" applyBorder="1" applyAlignment="1">
      <alignment horizontal="center" vertical="center" wrapText="1"/>
    </xf>
    <xf numFmtId="6" fontId="0" fillId="0" borderId="144" xfId="0" applyNumberFormat="1" applyBorder="1" applyAlignment="1">
      <alignment horizontal="center"/>
    </xf>
    <xf numFmtId="6" fontId="0" fillId="0" borderId="13" xfId="0" applyNumberFormat="1" applyBorder="1" applyAlignment="1">
      <alignment horizontal="center"/>
    </xf>
    <xf numFmtId="3" fontId="63" fillId="39" borderId="78" xfId="0" applyNumberFormat="1" applyFont="1" applyFill="1" applyBorder="1" applyAlignment="1">
      <alignment horizontal="center"/>
    </xf>
    <xf numFmtId="0" fontId="62" fillId="38" borderId="48" xfId="0" applyFont="1" applyFill="1" applyBorder="1"/>
    <xf numFmtId="0" fontId="0" fillId="45" borderId="12" xfId="0" applyFont="1" applyFill="1" applyBorder="1"/>
    <xf numFmtId="0" fontId="0" fillId="45" borderId="0" xfId="0" applyFill="1" applyBorder="1" applyAlignment="1">
      <alignment horizontal="center"/>
    </xf>
    <xf numFmtId="175" fontId="0" fillId="45" borderId="12" xfId="0" applyNumberFormat="1" applyFill="1" applyBorder="1" applyAlignment="1">
      <alignment horizontal="center" vertical="center"/>
    </xf>
    <xf numFmtId="9" fontId="0" fillId="45" borderId="12" xfId="0" applyNumberFormat="1" applyFill="1" applyBorder="1" applyAlignment="1"/>
    <xf numFmtId="40" fontId="0" fillId="0" borderId="77" xfId="0" applyNumberFormat="1" applyBorder="1" applyAlignment="1">
      <alignment horizontal="center"/>
    </xf>
    <xf numFmtId="40" fontId="63" fillId="39" borderId="72" xfId="0" applyNumberFormat="1" applyFont="1" applyFill="1" applyBorder="1" applyAlignment="1">
      <alignment horizontal="center"/>
    </xf>
    <xf numFmtId="40" fontId="62" fillId="38" borderId="14" xfId="0" applyNumberFormat="1" applyFont="1" applyFill="1" applyBorder="1"/>
    <xf numFmtId="40" fontId="0" fillId="45" borderId="12" xfId="0" applyNumberFormat="1" applyFill="1" applyBorder="1" applyAlignment="1">
      <alignment horizontal="center"/>
    </xf>
    <xf numFmtId="0" fontId="0" fillId="45" borderId="12" xfId="0" applyFill="1" applyBorder="1" applyAlignment="1"/>
    <xf numFmtId="40" fontId="0" fillId="45" borderId="12" xfId="0" applyNumberFormat="1" applyFill="1" applyBorder="1" applyAlignment="1">
      <alignment horizontal="center" vertical="center"/>
    </xf>
    <xf numFmtId="0" fontId="0" fillId="45" borderId="12" xfId="0" applyFill="1" applyBorder="1" applyAlignment="1">
      <alignment horizontal="left"/>
    </xf>
    <xf numFmtId="173" fontId="87" fillId="0" borderId="14" xfId="86" applyNumberFormat="1" applyFont="1" applyFill="1" applyBorder="1" applyAlignment="1">
      <alignment horizontal="center" wrapText="1"/>
    </xf>
    <xf numFmtId="9" fontId="0" fillId="45" borderId="12" xfId="0" applyNumberFormat="1" applyFill="1" applyBorder="1" applyAlignment="1">
      <alignment horizontal="center" vertical="center" wrapText="1"/>
    </xf>
    <xf numFmtId="176" fontId="41" fillId="45" borderId="12" xfId="0" applyNumberFormat="1" applyFont="1" applyFill="1" applyBorder="1" applyAlignment="1">
      <alignment horizontal="center"/>
    </xf>
    <xf numFmtId="176" fontId="41" fillId="45" borderId="12" xfId="0" applyNumberFormat="1" applyFont="1" applyFill="1" applyBorder="1" applyAlignment="1">
      <alignment horizontal="center" vertical="center"/>
    </xf>
    <xf numFmtId="0" fontId="0" fillId="45" borderId="12" xfId="0" applyFill="1" applyBorder="1" applyAlignment="1">
      <alignment wrapText="1"/>
    </xf>
    <xf numFmtId="3" fontId="63" fillId="45" borderId="12" xfId="0" applyNumberFormat="1" applyFont="1" applyFill="1" applyBorder="1" applyAlignment="1"/>
    <xf numFmtId="0" fontId="79" fillId="0" borderId="104" xfId="0" applyFont="1" applyBorder="1" applyAlignment="1">
      <alignment horizontal="center" vertical="center"/>
    </xf>
    <xf numFmtId="9" fontId="0" fillId="0" borderId="62" xfId="0" applyNumberFormat="1" applyFont="1" applyBorder="1" applyAlignment="1">
      <alignment horizontal="center" vertical="center" wrapText="1"/>
    </xf>
    <xf numFmtId="169" fontId="63" fillId="39" borderId="48" xfId="0" applyNumberFormat="1" applyFont="1" applyFill="1" applyBorder="1"/>
    <xf numFmtId="0" fontId="64" fillId="45" borderId="12" xfId="0" applyFont="1" applyFill="1" applyBorder="1" applyAlignment="1">
      <alignment horizontal="center" vertical="center" wrapText="1"/>
    </xf>
    <xf numFmtId="0" fontId="74" fillId="48" borderId="55" xfId="0" applyFont="1" applyFill="1" applyBorder="1" applyAlignment="1">
      <alignment horizontal="left" wrapText="1"/>
    </xf>
    <xf numFmtId="0" fontId="74" fillId="48" borderId="56" xfId="0" applyFont="1" applyFill="1" applyBorder="1" applyAlignment="1">
      <alignment horizontal="left" wrapText="1"/>
    </xf>
    <xf numFmtId="0" fontId="74" fillId="49" borderId="56" xfId="0" applyFont="1" applyFill="1" applyBorder="1" applyAlignment="1">
      <alignment horizontal="left" wrapText="1"/>
    </xf>
    <xf numFmtId="0" fontId="74" fillId="0" borderId="56" xfId="0" applyFont="1" applyFill="1" applyBorder="1" applyAlignment="1">
      <alignment horizontal="left" wrapText="1"/>
    </xf>
    <xf numFmtId="0" fontId="99" fillId="28" borderId="56" xfId="27" applyFont="1" applyBorder="1" applyAlignment="1">
      <alignment horizontal="left" wrapText="1"/>
    </xf>
    <xf numFmtId="0" fontId="74" fillId="49" borderId="65" xfId="0" applyFont="1" applyFill="1" applyBorder="1" applyAlignment="1">
      <alignment horizontal="left" wrapText="1"/>
    </xf>
    <xf numFmtId="0" fontId="100" fillId="0" borderId="145" xfId="0" applyFont="1" applyBorder="1" applyAlignment="1">
      <alignment vertical="center"/>
    </xf>
    <xf numFmtId="0" fontId="101" fillId="0" borderId="0" xfId="0" applyFont="1" applyBorder="1" applyAlignment="1">
      <alignment horizontal="left" vertical="center" indent="4"/>
    </xf>
    <xf numFmtId="0" fontId="102" fillId="0" borderId="0" xfId="39" applyFont="1" applyBorder="1" applyAlignment="1" applyProtection="1">
      <alignment horizontal="left" vertical="center" indent="4"/>
    </xf>
    <xf numFmtId="165" fontId="25" fillId="48" borderId="129" xfId="0" applyNumberFormat="1" applyFont="1" applyFill="1" applyBorder="1" applyAlignment="1">
      <alignment horizontal="center" wrapText="1"/>
    </xf>
    <xf numFmtId="0" fontId="0" fillId="45" borderId="13" xfId="0" applyFill="1" applyBorder="1" applyAlignment="1">
      <alignment horizontal="center"/>
    </xf>
    <xf numFmtId="2" fontId="3" fillId="45" borderId="99" xfId="0" applyNumberFormat="1" applyFont="1" applyFill="1" applyBorder="1" applyAlignment="1">
      <alignment horizontal="center" vertical="center" wrapText="1"/>
    </xf>
    <xf numFmtId="0" fontId="0" fillId="45" borderId="59" xfId="0" applyFill="1" applyBorder="1"/>
    <xf numFmtId="3" fontId="6" fillId="0" borderId="0" xfId="53" applyNumberFormat="1" applyFont="1" applyBorder="1" applyAlignment="1">
      <alignment horizontal="center"/>
    </xf>
    <xf numFmtId="3" fontId="2" fillId="0" borderId="0" xfId="53" applyNumberFormat="1" applyFont="1" applyFill="1" applyBorder="1" applyAlignment="1">
      <alignment horizontal="center"/>
    </xf>
    <xf numFmtId="3" fontId="2" fillId="0" borderId="1" xfId="53" applyNumberFormat="1" applyFont="1" applyFill="1" applyBorder="1" applyAlignment="1">
      <alignment horizontal="center"/>
    </xf>
    <xf numFmtId="170" fontId="0" fillId="0" borderId="75" xfId="0" applyNumberFormat="1" applyFont="1" applyBorder="1" applyAlignment="1">
      <alignment horizontal="center"/>
    </xf>
    <xf numFmtId="170" fontId="0" fillId="0" borderId="12" xfId="0" applyNumberFormat="1" applyFont="1" applyBorder="1" applyAlignment="1">
      <alignment horizontal="center"/>
    </xf>
    <xf numFmtId="3" fontId="0" fillId="0" borderId="67" xfId="0" applyNumberFormat="1" applyFont="1" applyBorder="1" applyAlignment="1">
      <alignment horizontal="center"/>
    </xf>
    <xf numFmtId="164" fontId="72" fillId="56" borderId="12" xfId="0" applyNumberFormat="1" applyFont="1" applyFill="1" applyBorder="1" applyAlignment="1">
      <alignment horizontal="center" vertical="center" wrapText="1"/>
    </xf>
    <xf numFmtId="170" fontId="69" fillId="0" borderId="12" xfId="0" applyNumberFormat="1" applyFont="1" applyFill="1" applyBorder="1" applyAlignment="1">
      <alignment horizontal="center"/>
    </xf>
    <xf numFmtId="164" fontId="69" fillId="0" borderId="12" xfId="0" applyNumberFormat="1" applyFont="1" applyFill="1" applyBorder="1" applyAlignment="1">
      <alignment horizontal="center"/>
    </xf>
    <xf numFmtId="9" fontId="39" fillId="56" borderId="12" xfId="0" applyNumberFormat="1" applyFont="1" applyFill="1" applyBorder="1" applyAlignment="1">
      <alignment horizontal="left" vertical="center" wrapText="1" indent="1"/>
    </xf>
    <xf numFmtId="172" fontId="3" fillId="56" borderId="12" xfId="0" applyNumberFormat="1" applyFont="1" applyFill="1" applyBorder="1" applyAlignment="1">
      <alignment horizontal="center" vertical="center" wrapText="1"/>
    </xf>
    <xf numFmtId="170" fontId="94" fillId="56" borderId="12" xfId="0" applyNumberFormat="1" applyFont="1" applyFill="1" applyBorder="1" applyAlignment="1">
      <alignment horizontal="center" vertical="center" wrapText="1"/>
    </xf>
    <xf numFmtId="164" fontId="95" fillId="56" borderId="12" xfId="0" applyNumberFormat="1" applyFont="1" applyFill="1" applyBorder="1" applyAlignment="1">
      <alignment horizontal="center" vertical="center" wrapText="1"/>
    </xf>
    <xf numFmtId="166" fontId="71" fillId="0" borderId="12" xfId="0" applyNumberFormat="1" applyFont="1" applyFill="1" applyBorder="1" applyAlignment="1">
      <alignment horizontal="center"/>
    </xf>
    <xf numFmtId="172" fontId="71" fillId="0" borderId="12" xfId="0" applyNumberFormat="1" applyFont="1" applyBorder="1" applyAlignment="1">
      <alignment horizontal="left" indent="1"/>
    </xf>
    <xf numFmtId="166" fontId="69" fillId="0" borderId="12" xfId="0" applyNumberFormat="1" applyFont="1" applyFill="1" applyBorder="1" applyAlignment="1">
      <alignment horizontal="center"/>
    </xf>
    <xf numFmtId="166" fontId="69" fillId="0" borderId="12" xfId="0" applyNumberFormat="1" applyFont="1" applyFill="1" applyBorder="1"/>
    <xf numFmtId="172" fontId="69" fillId="0" borderId="12" xfId="0" applyNumberFormat="1" applyFont="1" applyBorder="1" applyAlignment="1">
      <alignment horizontal="center"/>
    </xf>
    <xf numFmtId="166" fontId="69" fillId="45" borderId="12" xfId="0" applyNumberFormat="1" applyFont="1" applyFill="1" applyBorder="1" applyAlignment="1">
      <alignment horizontal="center"/>
    </xf>
    <xf numFmtId="174" fontId="0" fillId="0" borderId="0" xfId="0" applyNumberFormat="1"/>
    <xf numFmtId="2" fontId="0" fillId="43" borderId="47" xfId="0" applyNumberFormat="1" applyFont="1" applyFill="1" applyBorder="1" applyAlignment="1">
      <alignment horizontal="right"/>
    </xf>
    <xf numFmtId="0" fontId="67" fillId="72" borderId="47" xfId="0" applyFont="1" applyFill="1" applyBorder="1" applyAlignment="1">
      <alignment horizontal="right" vertical="center"/>
    </xf>
    <xf numFmtId="0" fontId="74" fillId="48" borderId="146" xfId="0" applyFont="1" applyFill="1" applyBorder="1" applyAlignment="1">
      <alignment horizontal="left" wrapText="1"/>
    </xf>
    <xf numFmtId="167" fontId="25" fillId="37" borderId="19" xfId="0" applyNumberFormat="1" applyFont="1" applyFill="1" applyBorder="1" applyAlignment="1">
      <alignment horizontal="center" vertical="center"/>
    </xf>
    <xf numFmtId="0" fontId="64" fillId="45" borderId="13" xfId="0" applyFont="1" applyFill="1" applyBorder="1" applyAlignment="1">
      <alignment horizontal="center" vertical="center"/>
    </xf>
    <xf numFmtId="165" fontId="64" fillId="45" borderId="36" xfId="0" applyNumberFormat="1" applyFont="1" applyFill="1" applyBorder="1" applyAlignment="1">
      <alignment horizontal="center" vertical="center" wrapText="1"/>
    </xf>
    <xf numFmtId="0" fontId="64" fillId="45" borderId="13" xfId="0" applyFont="1" applyFill="1" applyBorder="1"/>
    <xf numFmtId="165" fontId="64" fillId="45" borderId="36" xfId="0" applyNumberFormat="1" applyFont="1" applyFill="1" applyBorder="1" applyAlignment="1">
      <alignment horizontal="center"/>
    </xf>
    <xf numFmtId="0" fontId="64" fillId="45" borderId="0" xfId="0" applyFont="1" applyFill="1" applyBorder="1"/>
    <xf numFmtId="165" fontId="64" fillId="45" borderId="0" xfId="0" applyNumberFormat="1" applyFont="1" applyFill="1" applyBorder="1" applyAlignment="1">
      <alignment horizontal="center"/>
    </xf>
    <xf numFmtId="171" fontId="69" fillId="0" borderId="38" xfId="0" applyNumberFormat="1" applyFont="1" applyBorder="1" applyAlignment="1">
      <alignment horizontal="center" vertical="center" wrapText="1"/>
    </xf>
    <xf numFmtId="171" fontId="25" fillId="48" borderId="131" xfId="0" applyNumberFormat="1" applyFont="1" applyFill="1" applyBorder="1" applyAlignment="1">
      <alignment horizontal="center" wrapText="1"/>
    </xf>
    <xf numFmtId="171" fontId="69" fillId="0" borderId="8" xfId="0" applyNumberFormat="1" applyFont="1" applyBorder="1" applyAlignment="1">
      <alignment horizontal="center"/>
    </xf>
    <xf numFmtId="171" fontId="73" fillId="59" borderId="98" xfId="0" applyNumberFormat="1" applyFont="1" applyFill="1" applyBorder="1" applyAlignment="1">
      <alignment horizontal="center" vertical="center" wrapText="1"/>
    </xf>
    <xf numFmtId="171" fontId="69" fillId="52" borderId="91" xfId="0" applyNumberFormat="1" applyFont="1" applyFill="1" applyBorder="1" applyAlignment="1">
      <alignment horizontal="center"/>
    </xf>
    <xf numFmtId="171" fontId="0" fillId="38" borderId="47" xfId="0" applyNumberFormat="1" applyFont="1" applyFill="1" applyBorder="1"/>
    <xf numFmtId="171" fontId="22" fillId="49" borderId="8" xfId="0" applyNumberFormat="1" applyFont="1" applyFill="1" applyBorder="1" applyAlignment="1">
      <alignment horizontal="center" wrapText="1"/>
    </xf>
    <xf numFmtId="171" fontId="51" fillId="0" borderId="8" xfId="39" applyNumberFormat="1" applyBorder="1" applyAlignment="1" applyProtection="1"/>
    <xf numFmtId="177" fontId="9" fillId="0" borderId="33" xfId="53" applyNumberFormat="1" applyFont="1" applyFill="1" applyBorder="1" applyAlignment="1">
      <alignment horizontal="center" vertical="center" wrapText="1"/>
    </xf>
    <xf numFmtId="174" fontId="63" fillId="0" borderId="0" xfId="0" applyNumberFormat="1" applyFont="1" applyFill="1"/>
    <xf numFmtId="174" fontId="0" fillId="0" borderId="0" xfId="0" applyNumberFormat="1" applyFill="1" applyBorder="1" applyAlignment="1">
      <alignment vertical="center"/>
    </xf>
    <xf numFmtId="0" fontId="51" fillId="0" borderId="130" xfId="39" applyBorder="1" applyAlignment="1" applyProtection="1">
      <alignment vertical="center"/>
    </xf>
    <xf numFmtId="0" fontId="51" fillId="0" borderId="0" xfId="39" applyAlignment="1" applyProtection="1"/>
    <xf numFmtId="9" fontId="1" fillId="0" borderId="37" xfId="0" applyNumberFormat="1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51" fillId="0" borderId="0" xfId="39" applyAlignment="1" applyProtection="1"/>
    <xf numFmtId="171" fontId="26" fillId="0" borderId="37" xfId="0" applyNumberFormat="1" applyFont="1" applyBorder="1" applyAlignment="1">
      <alignment horizontal="center" vertical="center"/>
    </xf>
    <xf numFmtId="38" fontId="7" fillId="0" borderId="0" xfId="53" applyNumberFormat="1" applyFont="1" applyBorder="1" applyAlignment="1">
      <alignment horizontal="center" vertical="center"/>
    </xf>
    <xf numFmtId="38" fontId="3" fillId="0" borderId="0" xfId="53" applyNumberFormat="1" applyFont="1" applyFill="1" applyBorder="1" applyAlignment="1">
      <alignment horizontal="center" vertical="center"/>
    </xf>
    <xf numFmtId="38" fontId="66" fillId="0" borderId="21" xfId="0" applyNumberFormat="1" applyFont="1" applyBorder="1" applyAlignment="1">
      <alignment horizontal="center" vertical="center" wrapText="1"/>
    </xf>
    <xf numFmtId="38" fontId="0" fillId="0" borderId="68" xfId="0" applyNumberFormat="1" applyFont="1" applyBorder="1" applyAlignment="1">
      <alignment horizontal="center"/>
    </xf>
    <xf numFmtId="38" fontId="0" fillId="0" borderId="6" xfId="0" applyNumberFormat="1" applyFont="1" applyBorder="1" applyAlignment="1">
      <alignment horizontal="center"/>
    </xf>
    <xf numFmtId="38" fontId="0" fillId="0" borderId="7" xfId="0" applyNumberFormat="1" applyFont="1" applyBorder="1" applyAlignment="1">
      <alignment horizontal="center"/>
    </xf>
    <xf numFmtId="38" fontId="0" fillId="0" borderId="0" xfId="0" applyNumberFormat="1" applyAlignment="1">
      <alignment horizontal="center"/>
    </xf>
    <xf numFmtId="38" fontId="9" fillId="0" borderId="7" xfId="53" applyNumberFormat="1" applyFont="1" applyFill="1" applyBorder="1" applyAlignment="1">
      <alignment horizontal="center" vertical="center" wrapText="1"/>
    </xf>
    <xf numFmtId="38" fontId="2" fillId="0" borderId="0" xfId="53" applyNumberFormat="1" applyFont="1" applyFill="1" applyBorder="1" applyAlignment="1">
      <alignment horizontal="center"/>
    </xf>
    <xf numFmtId="38" fontId="9" fillId="0" borderId="16" xfId="21" applyNumberFormat="1" applyFont="1" applyFill="1" applyBorder="1" applyAlignment="1">
      <alignment horizontal="center" vertical="center" wrapText="1"/>
    </xf>
    <xf numFmtId="38" fontId="0" fillId="0" borderId="19" xfId="0" applyNumberFormat="1" applyFont="1" applyBorder="1" applyAlignment="1">
      <alignment horizontal="center"/>
    </xf>
    <xf numFmtId="38" fontId="69" fillId="44" borderId="0" xfId="42" applyNumberFormat="1" applyFont="1" applyFill="1" applyBorder="1" applyAlignment="1">
      <alignment horizontal="center"/>
    </xf>
    <xf numFmtId="38" fontId="9" fillId="44" borderId="7" xfId="42" applyNumberFormat="1" applyFont="1" applyFill="1" applyBorder="1" applyAlignment="1">
      <alignment horizontal="center" vertical="center" wrapText="1"/>
    </xf>
    <xf numFmtId="38" fontId="69" fillId="44" borderId="68" xfId="42" applyNumberFormat="1" applyFont="1" applyFill="1" applyBorder="1" applyAlignment="1">
      <alignment horizontal="center"/>
    </xf>
    <xf numFmtId="38" fontId="69" fillId="44" borderId="19" xfId="42" applyNumberFormat="1" applyFont="1" applyFill="1" applyBorder="1" applyAlignment="1">
      <alignment horizontal="center"/>
    </xf>
    <xf numFmtId="38" fontId="69" fillId="44" borderId="7" xfId="42" applyNumberFormat="1" applyFont="1" applyFill="1" applyBorder="1" applyAlignment="1">
      <alignment horizontal="center"/>
    </xf>
    <xf numFmtId="38" fontId="69" fillId="44" borderId="0" xfId="42" applyNumberFormat="1" applyFont="1" applyFill="1" applyAlignment="1">
      <alignment horizontal="center"/>
    </xf>
    <xf numFmtId="38" fontId="69" fillId="44" borderId="0" xfId="0" applyNumberFormat="1" applyFont="1" applyFill="1" applyAlignment="1">
      <alignment horizontal="center" vertical="center"/>
    </xf>
    <xf numFmtId="38" fontId="69" fillId="0" borderId="16" xfId="21" applyNumberFormat="1" applyFont="1" applyFill="1" applyBorder="1" applyAlignment="1">
      <alignment horizontal="center" vertical="center" wrapText="1"/>
    </xf>
    <xf numFmtId="38" fontId="69" fillId="0" borderId="147" xfId="21" applyNumberFormat="1" applyFont="1" applyFill="1" applyBorder="1" applyAlignment="1">
      <alignment horizontal="center" vertical="center" wrapText="1"/>
    </xf>
    <xf numFmtId="38" fontId="69" fillId="44" borderId="6" xfId="42" applyNumberFormat="1" applyFont="1" applyFill="1" applyBorder="1" applyAlignment="1">
      <alignment horizontal="center"/>
    </xf>
    <xf numFmtId="0" fontId="99" fillId="0" borderId="0" xfId="27" applyFont="1" applyFill="1"/>
    <xf numFmtId="0" fontId="74" fillId="0" borderId="8" xfId="0" applyFont="1" applyFill="1" applyBorder="1"/>
    <xf numFmtId="0" fontId="74" fillId="0" borderId="0" xfId="0" applyFont="1" applyFill="1" applyBorder="1"/>
    <xf numFmtId="0" fontId="99" fillId="0" borderId="8" xfId="27" applyFont="1" applyFill="1" applyBorder="1"/>
    <xf numFmtId="0" fontId="99" fillId="0" borderId="0" xfId="27" applyFont="1" applyFill="1" applyBorder="1"/>
    <xf numFmtId="169" fontId="99" fillId="0" borderId="8" xfId="27" applyNumberFormat="1" applyFont="1" applyFill="1" applyBorder="1" applyAlignment="1">
      <alignment horizontal="center"/>
    </xf>
    <xf numFmtId="170" fontId="74" fillId="0" borderId="0" xfId="0" applyNumberFormat="1" applyFont="1" applyFill="1" applyBorder="1" applyAlignment="1">
      <alignment horizontal="center"/>
    </xf>
    <xf numFmtId="170" fontId="99" fillId="0" borderId="0" xfId="27" applyNumberFormat="1" applyFont="1" applyFill="1" applyBorder="1" applyAlignment="1">
      <alignment horizontal="center"/>
    </xf>
    <xf numFmtId="0" fontId="74" fillId="0" borderId="0" xfId="0" applyFont="1" applyFill="1"/>
    <xf numFmtId="0" fontId="74" fillId="41" borderId="0" xfId="0" applyFont="1" applyFill="1"/>
    <xf numFmtId="0" fontId="74" fillId="0" borderId="58" xfId="0" applyFont="1" applyBorder="1"/>
    <xf numFmtId="40" fontId="74" fillId="0" borderId="0" xfId="0" applyNumberFormat="1" applyFont="1"/>
    <xf numFmtId="174" fontId="74" fillId="0" borderId="0" xfId="0" applyNumberFormat="1" applyFont="1"/>
    <xf numFmtId="0" fontId="74" fillId="0" borderId="0" xfId="0" applyFont="1" applyBorder="1"/>
    <xf numFmtId="0" fontId="74" fillId="0" borderId="0" xfId="0" applyFont="1" applyAlignment="1">
      <alignment horizontal="right"/>
    </xf>
    <xf numFmtId="0" fontId="124" fillId="0" borderId="0" xfId="39" applyFont="1" applyAlignment="1" applyProtection="1"/>
    <xf numFmtId="2" fontId="74" fillId="37" borderId="13" xfId="0" applyNumberFormat="1" applyFont="1" applyFill="1" applyBorder="1" applyAlignment="1">
      <alignment horizontal="center"/>
    </xf>
    <xf numFmtId="40" fontId="25" fillId="37" borderId="12" xfId="0" applyNumberFormat="1" applyFont="1" applyFill="1" applyBorder="1" applyAlignment="1">
      <alignment horizontal="center"/>
    </xf>
    <xf numFmtId="174" fontId="25" fillId="0" borderId="5" xfId="0" applyNumberFormat="1" applyFont="1" applyFill="1" applyBorder="1" applyAlignment="1">
      <alignment horizontal="center" vertical="center"/>
    </xf>
    <xf numFmtId="40" fontId="25" fillId="37" borderId="4" xfId="0" applyNumberFormat="1" applyFont="1" applyFill="1" applyBorder="1" applyAlignment="1">
      <alignment horizontal="center"/>
    </xf>
    <xf numFmtId="174" fontId="25" fillId="0" borderId="38" xfId="0" applyNumberFormat="1" applyFont="1" applyFill="1" applyBorder="1" applyAlignment="1">
      <alignment horizontal="center" vertical="center"/>
    </xf>
    <xf numFmtId="0" fontId="74" fillId="53" borderId="23" xfId="0" applyFont="1" applyFill="1" applyBorder="1" applyAlignment="1">
      <alignment horizontal="right" vertical="center"/>
    </xf>
    <xf numFmtId="2" fontId="74" fillId="0" borderId="0" xfId="0" applyNumberFormat="1" applyFont="1" applyFill="1" applyAlignment="1">
      <alignment horizontal="center"/>
    </xf>
    <xf numFmtId="40" fontId="74" fillId="0" borderId="0" xfId="0" applyNumberFormat="1" applyFont="1" applyFill="1"/>
    <xf numFmtId="174" fontId="74" fillId="0" borderId="0" xfId="0" applyNumberFormat="1" applyFont="1" applyFill="1"/>
    <xf numFmtId="2" fontId="74" fillId="52" borderId="64" xfId="0" applyNumberFormat="1" applyFont="1" applyFill="1" applyBorder="1" applyAlignment="1">
      <alignment horizontal="right"/>
    </xf>
    <xf numFmtId="40" fontId="74" fillId="52" borderId="24" xfId="0" applyNumberFormat="1" applyFont="1" applyFill="1" applyBorder="1" applyAlignment="1">
      <alignment horizontal="center"/>
    </xf>
    <xf numFmtId="2" fontId="74" fillId="45" borderId="59" xfId="0" applyNumberFormat="1" applyFont="1" applyFill="1" applyBorder="1" applyAlignment="1">
      <alignment horizontal="right"/>
    </xf>
    <xf numFmtId="40" fontId="74" fillId="45" borderId="59" xfId="0" applyNumberFormat="1" applyFont="1" applyFill="1" applyBorder="1" applyAlignment="1">
      <alignment vertical="center"/>
    </xf>
    <xf numFmtId="167" fontId="74" fillId="45" borderId="25" xfId="0" applyNumberFormat="1" applyFont="1" applyFill="1" applyBorder="1" applyAlignment="1">
      <alignment horizontal="center"/>
    </xf>
    <xf numFmtId="164" fontId="11" fillId="73" borderId="4" xfId="0" applyNumberFormat="1" applyFont="1" applyFill="1" applyBorder="1" applyAlignment="1">
      <alignment horizontal="center" vertical="center" wrapText="1"/>
    </xf>
    <xf numFmtId="164" fontId="74" fillId="73" borderId="12" xfId="0" applyNumberFormat="1" applyFont="1" applyFill="1" applyBorder="1" applyAlignment="1">
      <alignment horizontal="center"/>
    </xf>
    <xf numFmtId="164" fontId="74" fillId="73" borderId="4" xfId="0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0" fontId="0" fillId="75" borderId="35" xfId="0" applyFill="1" applyBorder="1" applyAlignment="1">
      <alignment horizontal="center"/>
    </xf>
    <xf numFmtId="0" fontId="0" fillId="75" borderId="37" xfId="0" applyFill="1" applyBorder="1" applyAlignment="1">
      <alignment horizontal="center"/>
    </xf>
    <xf numFmtId="0" fontId="68" fillId="75" borderId="38" xfId="0" applyFont="1" applyFill="1" applyBorder="1" applyAlignment="1">
      <alignment horizontal="center" vertical="center" wrapText="1"/>
    </xf>
    <xf numFmtId="0" fontId="78" fillId="75" borderId="53" xfId="0" applyFont="1" applyFill="1" applyBorder="1" applyAlignment="1">
      <alignment horizontal="center" wrapText="1"/>
    </xf>
    <xf numFmtId="0" fontId="51" fillId="0" borderId="96" xfId="39" applyBorder="1" applyAlignment="1" applyProtection="1">
      <alignment vertical="center"/>
    </xf>
    <xf numFmtId="0" fontId="74" fillId="0" borderId="0" xfId="0" applyFont="1" applyFill="1" applyBorder="1" applyAlignment="1">
      <alignment vertical="center"/>
    </xf>
    <xf numFmtId="0" fontId="99" fillId="0" borderId="0" xfId="27" applyFont="1" applyFill="1" applyBorder="1" applyAlignment="1"/>
    <xf numFmtId="165" fontId="99" fillId="0" borderId="0" xfId="27" applyNumberFormat="1" applyFont="1" applyFill="1" applyBorder="1" applyAlignment="1">
      <alignment horizontal="center"/>
    </xf>
    <xf numFmtId="171" fontId="99" fillId="0" borderId="0" xfId="27" applyNumberFormat="1" applyFont="1" applyFill="1" applyBorder="1" applyAlignment="1">
      <alignment horizontal="center"/>
    </xf>
    <xf numFmtId="172" fontId="99" fillId="0" borderId="0" xfId="27" applyNumberFormat="1" applyFont="1" applyFill="1" applyBorder="1" applyAlignment="1">
      <alignment horizontal="center"/>
    </xf>
    <xf numFmtId="168" fontId="99" fillId="0" borderId="0" xfId="27" applyNumberFormat="1" applyFont="1" applyFill="1" applyBorder="1" applyAlignment="1">
      <alignment horizontal="center"/>
    </xf>
    <xf numFmtId="0" fontId="99" fillId="0" borderId="0" xfId="27" applyFont="1" applyFill="1" applyBorder="1" applyAlignment="1">
      <alignment horizontal="center" vertical="top"/>
    </xf>
    <xf numFmtId="3" fontId="99" fillId="0" borderId="0" xfId="27" applyNumberFormat="1" applyFont="1" applyFill="1" applyBorder="1" applyAlignment="1">
      <alignment horizontal="center"/>
    </xf>
    <xf numFmtId="0" fontId="74" fillId="41" borderId="0" xfId="0" applyFont="1" applyFill="1" applyBorder="1" applyAlignment="1">
      <alignment vertical="center"/>
    </xf>
    <xf numFmtId="164" fontId="74" fillId="74" borderId="12" xfId="0" applyNumberFormat="1" applyFont="1" applyFill="1" applyBorder="1" applyAlignment="1">
      <alignment horizontal="center"/>
    </xf>
    <xf numFmtId="164" fontId="74" fillId="74" borderId="4" xfId="0" applyNumberFormat="1" applyFont="1" applyFill="1" applyBorder="1" applyAlignment="1">
      <alignment horizontal="center"/>
    </xf>
    <xf numFmtId="164" fontId="25" fillId="41" borderId="31" xfId="0" applyNumberFormat="1" applyFont="1" applyFill="1" applyBorder="1" applyAlignment="1">
      <alignment horizontal="center" vertical="center" wrapText="1"/>
    </xf>
    <xf numFmtId="0" fontId="57" fillId="0" borderId="53" xfId="0" applyFont="1" applyBorder="1" applyAlignment="1">
      <alignment horizontal="left" vertical="center" indent="4"/>
    </xf>
    <xf numFmtId="0" fontId="64" fillId="45" borderId="12" xfId="0" applyFont="1" applyFill="1" applyBorder="1"/>
    <xf numFmtId="0" fontId="71" fillId="45" borderId="12" xfId="0" applyFont="1" applyFill="1" applyBorder="1"/>
    <xf numFmtId="165" fontId="71" fillId="45" borderId="12" xfId="0" applyNumberFormat="1" applyFont="1" applyFill="1" applyBorder="1" applyAlignment="1">
      <alignment horizontal="center"/>
    </xf>
    <xf numFmtId="177" fontId="7" fillId="0" borderId="0" xfId="53" applyNumberFormat="1" applyFont="1" applyBorder="1" applyAlignment="1">
      <alignment horizontal="center" vertical="center"/>
    </xf>
    <xf numFmtId="177" fontId="3" fillId="0" borderId="0" xfId="53" applyNumberFormat="1" applyFont="1" applyFill="1" applyBorder="1" applyAlignment="1">
      <alignment horizontal="center" vertical="center"/>
    </xf>
    <xf numFmtId="177" fontId="9" fillId="0" borderId="9" xfId="53" applyNumberFormat="1" applyFont="1" applyFill="1" applyBorder="1" applyAlignment="1">
      <alignment horizontal="center" vertical="center" wrapText="1"/>
    </xf>
    <xf numFmtId="177" fontId="0" fillId="0" borderId="29" xfId="0" applyNumberFormat="1" applyFont="1" applyBorder="1" applyAlignment="1">
      <alignment horizontal="center"/>
    </xf>
    <xf numFmtId="177" fontId="0" fillId="0" borderId="11" xfId="0" applyNumberFormat="1" applyFont="1" applyBorder="1" applyAlignment="1">
      <alignment horizontal="center"/>
    </xf>
    <xf numFmtId="177" fontId="0" fillId="0" borderId="9" xfId="0" applyNumberFormat="1" applyFont="1" applyBorder="1" applyAlignment="1">
      <alignment horizontal="center"/>
    </xf>
    <xf numFmtId="177" fontId="0" fillId="0" borderId="0" xfId="0" applyNumberFormat="1" applyAlignment="1">
      <alignment horizontal="center"/>
    </xf>
    <xf numFmtId="177" fontId="0" fillId="0" borderId="70" xfId="0" applyNumberFormat="1" applyFont="1" applyBorder="1" applyAlignment="1">
      <alignment horizontal="center"/>
    </xf>
    <xf numFmtId="177" fontId="2" fillId="0" borderId="0" xfId="53" applyNumberFormat="1" applyFont="1" applyFill="1" applyBorder="1" applyAlignment="1">
      <alignment horizontal="center"/>
    </xf>
    <xf numFmtId="177" fontId="69" fillId="44" borderId="0" xfId="42" applyNumberFormat="1" applyFont="1" applyFill="1" applyBorder="1" applyAlignment="1">
      <alignment horizontal="center"/>
    </xf>
    <xf numFmtId="177" fontId="69" fillId="44" borderId="29" xfId="42" applyNumberFormat="1" applyFont="1" applyFill="1" applyBorder="1" applyAlignment="1">
      <alignment horizontal="center"/>
    </xf>
    <xf numFmtId="177" fontId="69" fillId="44" borderId="67" xfId="42" applyNumberFormat="1" applyFont="1" applyFill="1" applyBorder="1" applyAlignment="1">
      <alignment horizontal="center"/>
    </xf>
    <xf numFmtId="177" fontId="69" fillId="44" borderId="9" xfId="42" applyNumberFormat="1" applyFont="1" applyFill="1" applyBorder="1" applyAlignment="1">
      <alignment horizontal="center"/>
    </xf>
    <xf numFmtId="177" fontId="69" fillId="44" borderId="0" xfId="42" applyNumberFormat="1" applyFont="1" applyFill="1" applyAlignment="1">
      <alignment horizontal="center"/>
    </xf>
    <xf numFmtId="177" fontId="69" fillId="44" borderId="0" xfId="0" applyNumberFormat="1" applyFont="1" applyFill="1" applyAlignment="1">
      <alignment horizontal="center" vertical="center"/>
    </xf>
    <xf numFmtId="38" fontId="94" fillId="56" borderId="12" xfId="0" applyNumberFormat="1" applyFont="1" applyFill="1" applyBorder="1" applyAlignment="1">
      <alignment horizontal="center" vertical="center" wrapText="1"/>
    </xf>
    <xf numFmtId="38" fontId="94" fillId="56" borderId="36" xfId="0" applyNumberFormat="1" applyFont="1" applyFill="1" applyBorder="1" applyAlignment="1">
      <alignment horizontal="center" vertical="center" wrapText="1"/>
    </xf>
    <xf numFmtId="38" fontId="71" fillId="0" borderId="12" xfId="0" applyNumberFormat="1" applyFont="1" applyFill="1" applyBorder="1" applyAlignment="1">
      <alignment horizontal="center"/>
    </xf>
    <xf numFmtId="38" fontId="71" fillId="0" borderId="36" xfId="0" applyNumberFormat="1" applyFont="1" applyFill="1" applyBorder="1" applyAlignment="1">
      <alignment horizontal="center"/>
    </xf>
    <xf numFmtId="38" fontId="69" fillId="0" borderId="0" xfId="0" applyNumberFormat="1" applyFont="1"/>
    <xf numFmtId="38" fontId="69" fillId="0" borderId="0" xfId="0" applyNumberFormat="1" applyFont="1" applyBorder="1"/>
    <xf numFmtId="38" fontId="71" fillId="0" borderId="12" xfId="0" applyNumberFormat="1" applyFont="1" applyBorder="1"/>
    <xf numFmtId="172" fontId="73" fillId="57" borderId="10" xfId="0" applyNumberFormat="1" applyFont="1" applyFill="1" applyBorder="1" applyAlignment="1">
      <alignment horizontal="center"/>
    </xf>
    <xf numFmtId="170" fontId="73" fillId="57" borderId="10" xfId="0" applyNumberFormat="1" applyFont="1" applyFill="1" applyBorder="1" applyAlignment="1">
      <alignment horizontal="center"/>
    </xf>
    <xf numFmtId="0" fontId="73" fillId="57" borderId="49" xfId="0" applyFont="1" applyFill="1" applyBorder="1" applyAlignment="1">
      <alignment horizontal="center" vertical="center"/>
    </xf>
    <xf numFmtId="166" fontId="73" fillId="57" borderId="12" xfId="0" applyNumberFormat="1" applyFont="1" applyFill="1" applyBorder="1" applyAlignment="1">
      <alignment horizontal="center"/>
    </xf>
    <xf numFmtId="170" fontId="73" fillId="57" borderId="12" xfId="0" applyNumberFormat="1" applyFont="1" applyFill="1" applyBorder="1" applyAlignment="1">
      <alignment horizontal="center"/>
    </xf>
    <xf numFmtId="0" fontId="73" fillId="57" borderId="20" xfId="0" applyFont="1" applyFill="1" applyBorder="1" applyAlignment="1">
      <alignment horizontal="center" vertical="center"/>
    </xf>
    <xf numFmtId="0" fontId="69" fillId="57" borderId="0" xfId="0" applyFont="1" applyFill="1" applyBorder="1"/>
    <xf numFmtId="0" fontId="69" fillId="57" borderId="20" xfId="0" applyFont="1" applyFill="1" applyBorder="1"/>
    <xf numFmtId="0" fontId="73" fillId="57" borderId="0" xfId="0" applyFont="1" applyFill="1" applyBorder="1" applyAlignment="1">
      <alignment horizontal="center" vertical="center"/>
    </xf>
    <xf numFmtId="0" fontId="72" fillId="57" borderId="20" xfId="0" applyFont="1" applyFill="1" applyBorder="1" applyAlignment="1">
      <alignment horizontal="center" vertical="center"/>
    </xf>
    <xf numFmtId="164" fontId="73" fillId="57" borderId="12" xfId="0" applyNumberFormat="1" applyFont="1" applyFill="1" applyBorder="1" applyAlignment="1">
      <alignment horizontal="center"/>
    </xf>
    <xf numFmtId="164" fontId="73" fillId="57" borderId="6" xfId="0" applyNumberFormat="1" applyFont="1" applyFill="1" applyBorder="1" applyAlignment="1">
      <alignment horizontal="center"/>
    </xf>
    <xf numFmtId="170" fontId="73" fillId="57" borderId="4" xfId="0" applyNumberFormat="1" applyFont="1" applyFill="1" applyBorder="1" applyAlignment="1">
      <alignment horizontal="center"/>
    </xf>
    <xf numFmtId="164" fontId="73" fillId="57" borderId="4" xfId="0" applyNumberFormat="1" applyFont="1" applyFill="1" applyBorder="1" applyAlignment="1">
      <alignment horizontal="center"/>
    </xf>
    <xf numFmtId="164" fontId="73" fillId="57" borderId="7" xfId="0" applyNumberFormat="1" applyFont="1" applyFill="1" applyBorder="1" applyAlignment="1">
      <alignment horizontal="center"/>
    </xf>
    <xf numFmtId="0" fontId="51" fillId="0" borderId="0" xfId="39" applyAlignment="1" applyProtection="1"/>
    <xf numFmtId="9" fontId="1" fillId="0" borderId="37" xfId="0" applyNumberFormat="1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165" fontId="69" fillId="0" borderId="114" xfId="0" applyNumberFormat="1" applyFont="1" applyBorder="1" applyAlignment="1">
      <alignment horizontal="center" vertical="center" wrapText="1"/>
    </xf>
    <xf numFmtId="0" fontId="25" fillId="0" borderId="56" xfId="27" applyFont="1" applyFill="1" applyBorder="1" applyAlignment="1">
      <alignment horizontal="left" wrapText="1"/>
    </xf>
    <xf numFmtId="165" fontId="0" fillId="0" borderId="29" xfId="0" applyNumberFormat="1" applyFont="1" applyBorder="1" applyAlignment="1">
      <alignment horizontal="center" vertical="center"/>
    </xf>
    <xf numFmtId="165" fontId="0" fillId="0" borderId="67" xfId="0" applyNumberFormat="1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165" fontId="0" fillId="0" borderId="9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71" fontId="64" fillId="45" borderId="12" xfId="0" applyNumberFormat="1" applyFont="1" applyFill="1" applyBorder="1" applyAlignment="1">
      <alignment horizontal="center"/>
    </xf>
    <xf numFmtId="174" fontId="7" fillId="0" borderId="0" xfId="53" applyNumberFormat="1" applyFont="1" applyBorder="1" applyAlignment="1">
      <alignment horizontal="center" vertical="center"/>
    </xf>
    <xf numFmtId="174" fontId="3" fillId="0" borderId="0" xfId="53" applyNumberFormat="1" applyFont="1" applyFill="1" applyBorder="1" applyAlignment="1">
      <alignment horizontal="center" vertical="center"/>
    </xf>
    <xf numFmtId="174" fontId="9" fillId="0" borderId="16" xfId="53" applyNumberFormat="1" applyFont="1" applyFill="1" applyBorder="1" applyAlignment="1">
      <alignment horizontal="center" vertical="center" wrapText="1"/>
    </xf>
    <xf numFmtId="174" fontId="0" fillId="0" borderId="68" xfId="0" applyNumberFormat="1" applyFont="1" applyBorder="1" applyAlignment="1">
      <alignment horizontal="center"/>
    </xf>
    <xf numFmtId="174" fontId="0" fillId="0" borderId="6" xfId="0" applyNumberFormat="1" applyFont="1" applyBorder="1" applyAlignment="1">
      <alignment horizontal="center"/>
    </xf>
    <xf numFmtId="174" fontId="0" fillId="0" borderId="7" xfId="0" applyNumberFormat="1" applyFont="1" applyBorder="1" applyAlignment="1">
      <alignment horizontal="center"/>
    </xf>
    <xf numFmtId="174" fontId="0" fillId="0" borderId="0" xfId="0" applyNumberFormat="1" applyAlignment="1">
      <alignment horizontal="center"/>
    </xf>
    <xf numFmtId="0" fontId="81" fillId="45" borderId="0" xfId="0" applyFont="1" applyFill="1" applyAlignment="1">
      <alignment horizontal="left" vertical="center" wrapText="1" indent="4"/>
    </xf>
    <xf numFmtId="0" fontId="88" fillId="45" borderId="0" xfId="0" applyFont="1" applyFill="1" applyAlignment="1">
      <alignment horizontal="left" vertical="center" wrapText="1" indent="4"/>
    </xf>
    <xf numFmtId="6" fontId="0" fillId="45" borderId="11" xfId="0" applyNumberFormat="1" applyFont="1" applyFill="1" applyBorder="1"/>
    <xf numFmtId="170" fontId="0" fillId="45" borderId="6" xfId="0" applyNumberFormat="1" applyFont="1" applyFill="1" applyBorder="1" applyAlignment="1">
      <alignment horizontal="center"/>
    </xf>
    <xf numFmtId="170" fontId="0" fillId="45" borderId="11" xfId="0" applyNumberFormat="1" applyFont="1" applyFill="1" applyBorder="1" applyAlignment="1">
      <alignment horizontal="center"/>
    </xf>
    <xf numFmtId="3" fontId="0" fillId="45" borderId="11" xfId="0" applyNumberFormat="1" applyFont="1" applyFill="1" applyBorder="1" applyAlignment="1">
      <alignment horizontal="center"/>
    </xf>
    <xf numFmtId="169" fontId="0" fillId="45" borderId="12" xfId="0" applyNumberFormat="1" applyFont="1" applyFill="1" applyBorder="1" applyAlignment="1">
      <alignment horizontal="center"/>
    </xf>
    <xf numFmtId="170" fontId="0" fillId="45" borderId="12" xfId="0" applyNumberFormat="1" applyFont="1" applyFill="1" applyBorder="1" applyAlignment="1">
      <alignment horizontal="center"/>
    </xf>
    <xf numFmtId="3" fontId="0" fillId="45" borderId="67" xfId="0" applyNumberFormat="1" applyFont="1" applyFill="1" applyBorder="1" applyAlignment="1">
      <alignment horizontal="center"/>
    </xf>
    <xf numFmtId="170" fontId="0" fillId="45" borderId="19" xfId="0" applyNumberFormat="1" applyFont="1" applyFill="1" applyBorder="1" applyAlignment="1">
      <alignment horizontal="center"/>
    </xf>
    <xf numFmtId="170" fontId="57" fillId="45" borderId="11" xfId="0" applyNumberFormat="1" applyFont="1" applyFill="1" applyBorder="1" applyAlignment="1">
      <alignment horizontal="center"/>
    </xf>
    <xf numFmtId="170" fontId="57" fillId="45" borderId="6" xfId="0" applyNumberFormat="1" applyFont="1" applyFill="1" applyBorder="1" applyAlignment="1">
      <alignment horizontal="center"/>
    </xf>
    <xf numFmtId="165" fontId="0" fillId="45" borderId="11" xfId="0" applyNumberFormat="1" applyFont="1" applyFill="1" applyBorder="1" applyAlignment="1">
      <alignment horizontal="center" vertical="center"/>
    </xf>
    <xf numFmtId="38" fontId="0" fillId="45" borderId="6" xfId="0" applyNumberFormat="1" applyFont="1" applyFill="1" applyBorder="1" applyAlignment="1">
      <alignment horizontal="center"/>
    </xf>
    <xf numFmtId="177" fontId="0" fillId="45" borderId="11" xfId="0" applyNumberFormat="1" applyFont="1" applyFill="1" applyBorder="1" applyAlignment="1">
      <alignment horizontal="center"/>
    </xf>
    <xf numFmtId="174" fontId="0" fillId="45" borderId="6" xfId="0" applyNumberFormat="1" applyFont="1" applyFill="1" applyBorder="1" applyAlignment="1">
      <alignment horizontal="center"/>
    </xf>
    <xf numFmtId="38" fontId="0" fillId="45" borderId="19" xfId="0" applyNumberFormat="1" applyFont="1" applyFill="1" applyBorder="1" applyAlignment="1">
      <alignment horizontal="center"/>
    </xf>
    <xf numFmtId="177" fontId="69" fillId="45" borderId="67" xfId="42" applyNumberFormat="1" applyFont="1" applyFill="1" applyBorder="1" applyAlignment="1">
      <alignment horizontal="center"/>
    </xf>
    <xf numFmtId="38" fontId="69" fillId="45" borderId="19" xfId="42" applyNumberFormat="1" applyFont="1" applyFill="1" applyBorder="1" applyAlignment="1">
      <alignment horizontal="center"/>
    </xf>
    <xf numFmtId="38" fontId="69" fillId="45" borderId="6" xfId="42" applyNumberFormat="1" applyFont="1" applyFill="1" applyBorder="1" applyAlignment="1">
      <alignment horizontal="center"/>
    </xf>
    <xf numFmtId="0" fontId="92" fillId="45" borderId="67" xfId="0" applyFont="1" applyFill="1" applyBorder="1" applyAlignment="1">
      <alignment horizontal="center" vertical="top" wrapText="1"/>
    </xf>
    <xf numFmtId="170" fontId="0" fillId="45" borderId="30" xfId="0" applyNumberFormat="1" applyFont="1" applyFill="1" applyBorder="1" applyAlignment="1">
      <alignment horizontal="center"/>
    </xf>
    <xf numFmtId="170" fontId="0" fillId="45" borderId="67" xfId="0" applyNumberFormat="1" applyFont="1" applyFill="1" applyBorder="1" applyAlignment="1">
      <alignment horizontal="center"/>
    </xf>
    <xf numFmtId="170" fontId="57" fillId="45" borderId="67" xfId="0" applyNumberFormat="1" applyFont="1" applyFill="1" applyBorder="1" applyAlignment="1">
      <alignment horizontal="center"/>
    </xf>
    <xf numFmtId="170" fontId="0" fillId="45" borderId="5" xfId="0" applyNumberFormat="1" applyFont="1" applyFill="1" applyBorder="1" applyAlignment="1">
      <alignment horizontal="center"/>
    </xf>
    <xf numFmtId="0" fontId="127" fillId="49" borderId="142" xfId="0" applyFont="1" applyFill="1" applyBorder="1" applyAlignment="1">
      <alignment horizontal="left" wrapText="1"/>
    </xf>
    <xf numFmtId="0" fontId="127" fillId="48" borderId="142" xfId="0" applyFont="1" applyFill="1" applyBorder="1" applyAlignment="1">
      <alignment horizontal="left" wrapText="1"/>
    </xf>
    <xf numFmtId="165" fontId="127" fillId="48" borderId="132" xfId="0" applyNumberFormat="1" applyFont="1" applyFill="1" applyBorder="1" applyAlignment="1">
      <alignment horizontal="right" wrapText="1"/>
    </xf>
    <xf numFmtId="165" fontId="127" fillId="49" borderId="132" xfId="0" applyNumberFormat="1" applyFont="1" applyFill="1" applyBorder="1" applyAlignment="1">
      <alignment horizontal="right" wrapText="1"/>
    </xf>
    <xf numFmtId="165" fontId="64" fillId="0" borderId="0" xfId="0" applyNumberFormat="1" applyFont="1"/>
    <xf numFmtId="0" fontId="64" fillId="44" borderId="13" xfId="0" applyFont="1" applyFill="1" applyBorder="1"/>
    <xf numFmtId="165" fontId="64" fillId="44" borderId="36" xfId="0" applyNumberFormat="1" applyFont="1" applyFill="1" applyBorder="1" applyAlignment="1">
      <alignment horizontal="center"/>
    </xf>
    <xf numFmtId="0" fontId="64" fillId="44" borderId="72" xfId="0" applyFont="1" applyFill="1" applyBorder="1"/>
    <xf numFmtId="165" fontId="64" fillId="44" borderId="85" xfId="0" applyNumberFormat="1" applyFont="1" applyFill="1" applyBorder="1" applyAlignment="1">
      <alignment horizontal="center"/>
    </xf>
    <xf numFmtId="0" fontId="127" fillId="49" borderId="143" xfId="0" applyFont="1" applyFill="1" applyBorder="1" applyAlignment="1">
      <alignment horizontal="left" wrapText="1"/>
    </xf>
    <xf numFmtId="165" fontId="127" fillId="49" borderId="162" xfId="0" applyNumberFormat="1" applyFont="1" applyFill="1" applyBorder="1" applyAlignment="1">
      <alignment horizontal="right" wrapText="1"/>
    </xf>
    <xf numFmtId="171" fontId="25" fillId="48" borderId="163" xfId="0" applyNumberFormat="1" applyFont="1" applyFill="1" applyBorder="1" applyAlignment="1">
      <alignment horizontal="center" wrapText="1"/>
    </xf>
    <xf numFmtId="2" fontId="11" fillId="37" borderId="62" xfId="0" applyNumberFormat="1" applyFont="1" applyFill="1" applyBorder="1" applyAlignment="1">
      <alignment horizontal="center" vertical="center" wrapText="1"/>
    </xf>
    <xf numFmtId="2" fontId="74" fillId="37" borderId="66" xfId="0" applyNumberFormat="1" applyFont="1" applyFill="1" applyBorder="1" applyAlignment="1">
      <alignment horizontal="center"/>
    </xf>
    <xf numFmtId="0" fontId="51" fillId="0" borderId="0" xfId="39" applyAlignment="1" applyProtection="1"/>
    <xf numFmtId="0" fontId="71" fillId="45" borderId="12" xfId="0" applyFont="1" applyFill="1" applyBorder="1" applyAlignment="1">
      <alignment horizontal="center" vertical="center"/>
    </xf>
    <xf numFmtId="0" fontId="27" fillId="0" borderId="28" xfId="39" applyFont="1" applyBorder="1" applyAlignment="1" applyProtection="1">
      <alignment horizontal="left" vertical="center" wrapText="1" indent="3"/>
    </xf>
    <xf numFmtId="0" fontId="81" fillId="0" borderId="28" xfId="0" applyFont="1" applyBorder="1" applyAlignment="1">
      <alignment horizontal="left" vertical="center" wrapText="1" indent="3"/>
    </xf>
    <xf numFmtId="0" fontId="0" fillId="0" borderId="0" xfId="0" applyAlignment="1">
      <alignment horizontal="left" indent="3"/>
    </xf>
    <xf numFmtId="0" fontId="76" fillId="0" borderId="0" xfId="0" applyFont="1" applyAlignment="1">
      <alignment horizontal="left" indent="3"/>
    </xf>
    <xf numFmtId="0" fontId="80" fillId="53" borderId="23" xfId="0" applyFont="1" applyFill="1" applyBorder="1" applyAlignment="1">
      <alignment horizontal="left" indent="3"/>
    </xf>
    <xf numFmtId="0" fontId="71" fillId="0" borderId="0" xfId="0" applyFont="1" applyAlignment="1">
      <alignment horizontal="left" indent="3"/>
    </xf>
    <xf numFmtId="0" fontId="0" fillId="0" borderId="0" xfId="0" applyFont="1"/>
    <xf numFmtId="0" fontId="0" fillId="45" borderId="12" xfId="0" applyFill="1" applyBorder="1" applyAlignment="1">
      <alignment horizontal="center"/>
    </xf>
    <xf numFmtId="0" fontId="0" fillId="0" borderId="0" xfId="0" applyAlignment="1">
      <alignment horizontal="center" wrapText="1"/>
    </xf>
    <xf numFmtId="40" fontId="1" fillId="0" borderId="49" xfId="0" applyNumberFormat="1" applyFont="1" applyBorder="1" applyAlignment="1">
      <alignment horizontal="center" vertical="center"/>
    </xf>
    <xf numFmtId="40" fontId="25" fillId="48" borderId="129" xfId="0" applyNumberFormat="1" applyFont="1" applyFill="1" applyBorder="1" applyAlignment="1">
      <alignment horizontal="center" wrapText="1"/>
    </xf>
    <xf numFmtId="40" fontId="73" fillId="71" borderId="50" xfId="0" applyNumberFormat="1" applyFont="1" applyFill="1" applyBorder="1" applyAlignment="1">
      <alignment horizontal="center" vertical="center" wrapText="1"/>
    </xf>
    <xf numFmtId="40" fontId="0" fillId="70" borderId="0" xfId="0" applyNumberFormat="1" applyFill="1"/>
    <xf numFmtId="40" fontId="69" fillId="0" borderId="0" xfId="0" applyNumberFormat="1" applyFont="1" applyBorder="1" applyAlignment="1">
      <alignment horizontal="center"/>
    </xf>
    <xf numFmtId="0" fontId="43" fillId="44" borderId="0" xfId="27" applyFill="1"/>
    <xf numFmtId="167" fontId="99" fillId="44" borderId="12" xfId="27" applyNumberFormat="1" applyFont="1" applyFill="1" applyBorder="1" applyAlignment="1">
      <alignment horizontal="center"/>
    </xf>
    <xf numFmtId="164" fontId="74" fillId="44" borderId="12" xfId="0" applyNumberFormat="1" applyFont="1" applyFill="1" applyBorder="1" applyAlignment="1">
      <alignment horizontal="center"/>
    </xf>
    <xf numFmtId="167" fontId="25" fillId="44" borderId="6" xfId="0" applyNumberFormat="1" applyFont="1" applyFill="1" applyBorder="1" applyAlignment="1">
      <alignment horizontal="center" vertical="center"/>
    </xf>
    <xf numFmtId="0" fontId="25" fillId="44" borderId="56" xfId="27" applyFont="1" applyFill="1" applyBorder="1" applyAlignment="1">
      <alignment horizontal="left" wrapText="1"/>
    </xf>
    <xf numFmtId="40" fontId="69" fillId="0" borderId="114" xfId="0" applyNumberFormat="1" applyFont="1" applyBorder="1" applyAlignment="1">
      <alignment horizontal="center" vertical="center" wrapText="1"/>
    </xf>
    <xf numFmtId="165" fontId="71" fillId="45" borderId="1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43" fillId="0" borderId="12" xfId="27" applyFill="1" applyBorder="1"/>
    <xf numFmtId="0" fontId="0" fillId="41" borderId="12" xfId="0" applyFill="1" applyBorder="1"/>
    <xf numFmtId="0" fontId="43" fillId="44" borderId="12" xfId="27" applyFill="1" applyBorder="1"/>
    <xf numFmtId="165" fontId="26" fillId="0" borderId="49" xfId="0" applyNumberFormat="1" applyFont="1" applyBorder="1" applyAlignment="1">
      <alignment horizontal="center" vertical="center" wrapText="1"/>
    </xf>
    <xf numFmtId="165" fontId="69" fillId="0" borderId="38" xfId="0" applyNumberFormat="1" applyFont="1" applyBorder="1" applyAlignment="1">
      <alignment horizontal="center" vertical="center" wrapText="1"/>
    </xf>
    <xf numFmtId="165" fontId="25" fillId="48" borderId="22" xfId="0" applyNumberFormat="1" applyFont="1" applyFill="1" applyBorder="1" applyAlignment="1">
      <alignment horizontal="center" wrapText="1"/>
    </xf>
    <xf numFmtId="165" fontId="25" fillId="0" borderId="58" xfId="0" applyNumberFormat="1" applyFont="1" applyBorder="1" applyAlignment="1">
      <alignment horizontal="center"/>
    </xf>
    <xf numFmtId="165" fontId="25" fillId="0" borderId="0" xfId="0" applyNumberFormat="1" applyFont="1" applyBorder="1" applyAlignment="1">
      <alignment horizontal="center"/>
    </xf>
    <xf numFmtId="165" fontId="25" fillId="53" borderId="133" xfId="0" applyNumberFormat="1" applyFont="1" applyFill="1" applyBorder="1" applyAlignment="1">
      <alignment horizontal="center" vertical="center" wrapText="1"/>
    </xf>
    <xf numFmtId="165" fontId="25" fillId="52" borderId="90" xfId="0" applyNumberFormat="1" applyFont="1" applyFill="1" applyBorder="1" applyAlignment="1">
      <alignment horizontal="center"/>
    </xf>
    <xf numFmtId="165" fontId="74" fillId="45" borderId="23" xfId="0" applyNumberFormat="1" applyFont="1" applyFill="1" applyBorder="1"/>
    <xf numFmtId="165" fontId="25" fillId="49" borderId="0" xfId="0" applyNumberFormat="1" applyFont="1" applyFill="1" applyBorder="1" applyAlignment="1">
      <alignment horizontal="center" wrapText="1"/>
    </xf>
    <xf numFmtId="165" fontId="124" fillId="0" borderId="0" xfId="39" applyNumberFormat="1" applyFont="1" applyBorder="1" applyAlignment="1" applyProtection="1"/>
    <xf numFmtId="165" fontId="69" fillId="0" borderId="0" xfId="0" applyNumberFormat="1" applyFont="1" applyAlignment="1">
      <alignment horizontal="center"/>
    </xf>
    <xf numFmtId="165" fontId="0" fillId="0" borderId="0" xfId="0" applyNumberFormat="1"/>
    <xf numFmtId="165" fontId="0" fillId="0" borderId="0" xfId="0" applyNumberFormat="1" applyFill="1" applyBorder="1" applyAlignment="1">
      <alignment vertical="center"/>
    </xf>
    <xf numFmtId="0" fontId="129" fillId="45" borderId="12" xfId="0" applyFont="1" applyFill="1" applyBorder="1" applyAlignment="1">
      <alignment horizontal="left" wrapText="1"/>
    </xf>
    <xf numFmtId="165" fontId="129" fillId="45" borderId="12" xfId="0" applyNumberFormat="1" applyFont="1" applyFill="1" applyBorder="1" applyAlignment="1">
      <alignment horizontal="center" wrapText="1"/>
    </xf>
    <xf numFmtId="169" fontId="26" fillId="0" borderId="49" xfId="0" applyNumberFormat="1" applyFont="1" applyBorder="1" applyAlignment="1">
      <alignment horizontal="center" vertical="center" wrapText="1"/>
    </xf>
    <xf numFmtId="169" fontId="25" fillId="48" borderId="13" xfId="0" applyNumberFormat="1" applyFont="1" applyFill="1" applyBorder="1" applyAlignment="1">
      <alignment horizontal="center" wrapText="1"/>
    </xf>
    <xf numFmtId="169" fontId="69" fillId="0" borderId="58" xfId="0" applyNumberFormat="1" applyFont="1" applyBorder="1" applyAlignment="1">
      <alignment horizontal="center"/>
    </xf>
    <xf numFmtId="169" fontId="69" fillId="0" borderId="0" xfId="0" applyNumberFormat="1" applyFont="1" applyBorder="1" applyAlignment="1">
      <alignment horizontal="center"/>
    </xf>
    <xf numFmtId="169" fontId="22" fillId="49" borderId="0" xfId="0" applyNumberFormat="1" applyFont="1" applyFill="1" applyBorder="1" applyAlignment="1">
      <alignment horizontal="center" wrapText="1"/>
    </xf>
    <xf numFmtId="169" fontId="51" fillId="0" borderId="0" xfId="39" applyNumberFormat="1" applyBorder="1" applyAlignment="1" applyProtection="1"/>
    <xf numFmtId="169" fontId="69" fillId="0" borderId="0" xfId="0" applyNumberFormat="1" applyFont="1" applyAlignment="1">
      <alignment horizontal="center"/>
    </xf>
    <xf numFmtId="169" fontId="0" fillId="0" borderId="0" xfId="0" applyNumberFormat="1"/>
    <xf numFmtId="169" fontId="0" fillId="0" borderId="0" xfId="0" applyNumberFormat="1" applyFill="1" applyBorder="1" applyAlignment="1">
      <alignment vertical="center"/>
    </xf>
    <xf numFmtId="169" fontId="69" fillId="0" borderId="114" xfId="0" applyNumberFormat="1" applyFont="1" applyBorder="1" applyAlignment="1">
      <alignment horizontal="center" vertical="center" wrapText="1"/>
    </xf>
    <xf numFmtId="169" fontId="71" fillId="53" borderId="25" xfId="0" applyNumberFormat="1" applyFont="1" applyFill="1" applyBorder="1" applyAlignment="1">
      <alignment horizontal="center" vertical="center" wrapText="1"/>
    </xf>
    <xf numFmtId="169" fontId="71" fillId="52" borderId="0" xfId="0" applyNumberFormat="1" applyFont="1" applyFill="1" applyBorder="1" applyAlignment="1">
      <alignment horizontal="center"/>
    </xf>
    <xf numFmtId="169" fontId="64" fillId="45" borderId="59" xfId="0" applyNumberFormat="1" applyFont="1" applyFill="1" applyBorder="1"/>
    <xf numFmtId="165" fontId="64" fillId="45" borderId="12" xfId="0" applyNumberFormat="1" applyFont="1" applyFill="1" applyBorder="1" applyAlignment="1">
      <alignment horizontal="center" vertical="center" wrapText="1"/>
    </xf>
    <xf numFmtId="165" fontId="128" fillId="45" borderId="12" xfId="0" applyNumberFormat="1" applyFont="1" applyFill="1" applyBorder="1" applyAlignment="1">
      <alignment horizontal="center" vertical="center"/>
    </xf>
    <xf numFmtId="0" fontId="74" fillId="45" borderId="12" xfId="0" applyFont="1" applyFill="1" applyBorder="1" applyAlignment="1">
      <alignment vertical="center"/>
    </xf>
    <xf numFmtId="0" fontId="99" fillId="45" borderId="12" xfId="27" applyFont="1" applyFill="1" applyBorder="1" applyAlignment="1"/>
    <xf numFmtId="0" fontId="78" fillId="45" borderId="12" xfId="0" applyFont="1" applyFill="1" applyBorder="1" applyAlignment="1">
      <alignment vertical="center"/>
    </xf>
    <xf numFmtId="165" fontId="78" fillId="45" borderId="12" xfId="0" applyNumberFormat="1" applyFont="1" applyFill="1" applyBorder="1" applyAlignment="1">
      <alignment horizontal="center"/>
    </xf>
    <xf numFmtId="0" fontId="78" fillId="45" borderId="12" xfId="0" applyFont="1" applyFill="1" applyBorder="1"/>
    <xf numFmtId="0" fontId="78" fillId="45" borderId="12" xfId="0" applyFont="1" applyFill="1" applyBorder="1" applyAlignment="1"/>
    <xf numFmtId="0" fontId="25" fillId="0" borderId="88" xfId="98" applyNumberFormat="1" applyFont="1" applyFill="1" applyBorder="1" applyAlignment="1" applyProtection="1">
      <alignment horizontal="left" vertical="center" wrapText="1"/>
    </xf>
    <xf numFmtId="3" fontId="57" fillId="0" borderId="22" xfId="0" applyNumberFormat="1" applyFont="1" applyBorder="1" applyAlignment="1">
      <alignment horizontal="right"/>
    </xf>
    <xf numFmtId="2" fontId="0" fillId="0" borderId="0" xfId="0" applyNumberFormat="1"/>
    <xf numFmtId="40" fontId="64" fillId="45" borderId="59" xfId="0" applyNumberFormat="1" applyFont="1" applyFill="1" applyBorder="1" applyAlignment="1">
      <alignment horizontal="center" vertical="center"/>
    </xf>
    <xf numFmtId="3" fontId="57" fillId="70" borderId="22" xfId="0" applyNumberFormat="1" applyFont="1" applyFill="1" applyBorder="1" applyAlignment="1">
      <alignment horizontal="right"/>
    </xf>
    <xf numFmtId="178" fontId="0" fillId="0" borderId="0" xfId="0" applyNumberFormat="1" applyFont="1"/>
    <xf numFmtId="2" fontId="5" fillId="0" borderId="72" xfId="99" applyNumberFormat="1" applyFont="1" applyFill="1" applyBorder="1" applyAlignment="1" applyProtection="1">
      <alignment horizontal="center" vertical="center"/>
    </xf>
    <xf numFmtId="2" fontId="0" fillId="45" borderId="36" xfId="0" applyNumberFormat="1" applyFill="1" applyBorder="1" applyAlignment="1">
      <alignment horizontal="center"/>
    </xf>
    <xf numFmtId="164" fontId="11" fillId="74" borderId="31" xfId="0" applyNumberFormat="1" applyFont="1" applyFill="1" applyBorder="1" applyAlignment="1">
      <alignment horizontal="center" vertical="center" wrapText="1"/>
    </xf>
    <xf numFmtId="164" fontId="74" fillId="41" borderId="35" xfId="0" applyNumberFormat="1" applyFont="1" applyFill="1" applyBorder="1" applyAlignment="1">
      <alignment horizontal="center"/>
    </xf>
    <xf numFmtId="164" fontId="25" fillId="41" borderId="80" xfId="0" applyNumberFormat="1" applyFont="1" applyFill="1" applyBorder="1" applyAlignment="1">
      <alignment horizontal="center" vertical="center" wrapText="1"/>
    </xf>
    <xf numFmtId="0" fontId="74" fillId="49" borderId="56" xfId="0" applyFont="1" applyFill="1" applyBorder="1" applyAlignment="1">
      <alignment horizontal="left" vertical="center" wrapText="1"/>
    </xf>
    <xf numFmtId="0" fontId="74" fillId="48" borderId="56" xfId="0" applyFont="1" applyFill="1" applyBorder="1" applyAlignment="1">
      <alignment horizontal="left" vertical="center" wrapText="1"/>
    </xf>
    <xf numFmtId="0" fontId="117" fillId="0" borderId="0" xfId="97"/>
    <xf numFmtId="38" fontId="69" fillId="44" borderId="85" xfId="42" applyNumberFormat="1" applyFont="1" applyFill="1" applyBorder="1" applyAlignment="1">
      <alignment horizontal="center"/>
    </xf>
    <xf numFmtId="38" fontId="69" fillId="45" borderId="85" xfId="42" applyNumberFormat="1" applyFont="1" applyFill="1" applyBorder="1" applyAlignment="1">
      <alignment horizontal="center"/>
    </xf>
    <xf numFmtId="38" fontId="69" fillId="44" borderId="16" xfId="42" applyNumberFormat="1" applyFont="1" applyFill="1" applyBorder="1" applyAlignment="1">
      <alignment horizontal="center"/>
    </xf>
    <xf numFmtId="0" fontId="0" fillId="45" borderId="12" xfId="0" applyFill="1" applyBorder="1" applyAlignment="1">
      <alignment horizontal="center"/>
    </xf>
    <xf numFmtId="0" fontId="4" fillId="45" borderId="12" xfId="92" applyFont="1" applyFill="1" applyBorder="1" applyAlignment="1">
      <alignment horizontal="center"/>
    </xf>
    <xf numFmtId="0" fontId="5" fillId="45" borderId="12" xfId="92" applyFont="1" applyFill="1" applyBorder="1" applyAlignment="1">
      <alignment horizontal="center"/>
    </xf>
    <xf numFmtId="0" fontId="74" fillId="45" borderId="46" xfId="0" applyFont="1" applyFill="1" applyBorder="1" applyAlignment="1">
      <alignment horizontal="center"/>
    </xf>
    <xf numFmtId="0" fontId="0" fillId="45" borderId="43" xfId="0" applyFill="1" applyBorder="1" applyAlignment="1">
      <alignment horizontal="center"/>
    </xf>
    <xf numFmtId="0" fontId="60" fillId="45" borderId="46" xfId="0" applyFont="1" applyFill="1" applyBorder="1" applyAlignment="1">
      <alignment horizontal="center"/>
    </xf>
    <xf numFmtId="0" fontId="59" fillId="45" borderId="46" xfId="0" applyFont="1" applyFill="1" applyBorder="1" applyAlignment="1">
      <alignment horizontal="center" vertical="top" wrapText="1"/>
    </xf>
    <xf numFmtId="0" fontId="64" fillId="45" borderId="46" xfId="0" applyFont="1" applyFill="1" applyBorder="1" applyAlignment="1">
      <alignment horizontal="center"/>
    </xf>
    <xf numFmtId="0" fontId="4" fillId="45" borderId="166" xfId="92" applyFont="1" applyFill="1" applyBorder="1" applyAlignment="1">
      <alignment horizontal="center"/>
    </xf>
    <xf numFmtId="0" fontId="5" fillId="45" borderId="44" xfId="92" applyFont="1" applyFill="1" applyBorder="1" applyAlignment="1">
      <alignment horizontal="center"/>
    </xf>
    <xf numFmtId="0" fontId="74" fillId="47" borderId="12" xfId="0" applyFont="1" applyFill="1" applyBorder="1" applyAlignment="1">
      <alignment horizontal="center"/>
    </xf>
    <xf numFmtId="0" fontId="0" fillId="47" borderId="12" xfId="0" applyFill="1" applyBorder="1" applyAlignment="1">
      <alignment horizontal="center"/>
    </xf>
    <xf numFmtId="0" fontId="60" fillId="47" borderId="12" xfId="0" applyFont="1" applyFill="1" applyBorder="1" applyAlignment="1">
      <alignment horizontal="center"/>
    </xf>
    <xf numFmtId="0" fontId="59" fillId="47" borderId="12" xfId="0" applyFont="1" applyFill="1" applyBorder="1" applyAlignment="1">
      <alignment horizontal="center" vertical="top" wrapText="1"/>
    </xf>
    <xf numFmtId="0" fontId="64" fillId="47" borderId="12" xfId="0" applyFont="1" applyFill="1" applyBorder="1" applyAlignment="1">
      <alignment horizontal="center"/>
    </xf>
    <xf numFmtId="0" fontId="76" fillId="45" borderId="4" xfId="0" applyFont="1" applyFill="1" applyBorder="1" applyAlignment="1">
      <alignment horizontal="left" wrapText="1"/>
    </xf>
    <xf numFmtId="2" fontId="76" fillId="45" borderId="4" xfId="0" applyNumberFormat="1" applyFont="1" applyFill="1" applyBorder="1" applyAlignment="1">
      <alignment horizontal="center" wrapText="1"/>
    </xf>
    <xf numFmtId="2" fontId="76" fillId="45" borderId="62" xfId="0" applyNumberFormat="1" applyFont="1" applyFill="1" applyBorder="1" applyAlignment="1">
      <alignment horizontal="center" wrapText="1"/>
    </xf>
    <xf numFmtId="0" fontId="64" fillId="0" borderId="7" xfId="0" applyFont="1" applyBorder="1" applyAlignment="1">
      <alignment horizontal="center"/>
    </xf>
    <xf numFmtId="38" fontId="103" fillId="61" borderId="4" xfId="0" applyNumberFormat="1" applyFont="1" applyFill="1" applyBorder="1" applyAlignment="1">
      <alignment horizontal="center"/>
    </xf>
    <xf numFmtId="0" fontId="64" fillId="0" borderId="0" xfId="0" applyFont="1" applyFill="1" applyAlignment="1">
      <alignment horizontal="left"/>
    </xf>
    <xf numFmtId="0" fontId="0" fillId="48" borderId="167" xfId="0" applyFont="1" applyFill="1" applyBorder="1" applyAlignment="1">
      <alignment vertical="center" wrapText="1"/>
    </xf>
    <xf numFmtId="0" fontId="0" fillId="76" borderId="167" xfId="0" applyFont="1" applyFill="1" applyBorder="1" applyAlignment="1">
      <alignment vertical="center" wrapText="1"/>
    </xf>
    <xf numFmtId="0" fontId="0" fillId="48" borderId="167" xfId="0" applyFont="1" applyFill="1" applyBorder="1" applyAlignment="1">
      <alignment horizontal="center" vertical="center" wrapText="1"/>
    </xf>
    <xf numFmtId="0" fontId="0" fillId="76" borderId="16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64" fontId="31" fillId="0" borderId="100" xfId="0" applyNumberFormat="1" applyFont="1" applyBorder="1" applyAlignment="1">
      <alignment horizontal="center" vertical="center" wrapText="1"/>
    </xf>
    <xf numFmtId="0" fontId="72" fillId="35" borderId="48" xfId="0" applyFont="1" applyFill="1" applyBorder="1"/>
    <xf numFmtId="0" fontId="0" fillId="45" borderId="31" xfId="0" applyFill="1" applyBorder="1"/>
    <xf numFmtId="0" fontId="0" fillId="45" borderId="31" xfId="0" applyFill="1" applyBorder="1" applyAlignment="1">
      <alignment horizontal="center"/>
    </xf>
    <xf numFmtId="0" fontId="0" fillId="45" borderId="167" xfId="0" applyFont="1" applyFill="1" applyBorder="1" applyAlignment="1">
      <alignment vertical="center" wrapText="1"/>
    </xf>
    <xf numFmtId="0" fontId="0" fillId="45" borderId="167" xfId="0" applyFont="1" applyFill="1" applyBorder="1" applyAlignment="1">
      <alignment horizontal="center" vertical="center" wrapText="1"/>
    </xf>
    <xf numFmtId="0" fontId="0" fillId="45" borderId="58" xfId="0" applyFill="1" applyBorder="1"/>
    <xf numFmtId="0" fontId="0" fillId="45" borderId="58" xfId="0" applyFill="1" applyBorder="1" applyAlignment="1">
      <alignment horizontal="center"/>
    </xf>
    <xf numFmtId="0" fontId="0" fillId="45" borderId="0" xfId="0" applyFill="1" applyBorder="1"/>
    <xf numFmtId="0" fontId="65" fillId="45" borderId="31" xfId="0" applyFont="1" applyFill="1" applyBorder="1" applyAlignment="1">
      <alignment horizontal="center" vertical="center"/>
    </xf>
    <xf numFmtId="0" fontId="65" fillId="45" borderId="21" xfId="0" applyFont="1" applyFill="1" applyBorder="1" applyAlignment="1">
      <alignment horizontal="center" vertical="center"/>
    </xf>
    <xf numFmtId="0" fontId="0" fillId="45" borderId="12" xfId="0" applyFont="1" applyFill="1" applyBorder="1" applyAlignment="1">
      <alignment vertical="center" wrapText="1"/>
    </xf>
    <xf numFmtId="0" fontId="0" fillId="45" borderId="12" xfId="0" applyFont="1" applyFill="1" applyBorder="1" applyAlignment="1">
      <alignment horizontal="center" vertical="center" wrapText="1"/>
    </xf>
    <xf numFmtId="0" fontId="43" fillId="45" borderId="12" xfId="27" applyFill="1" applyBorder="1" applyAlignment="1">
      <alignment horizontal="center" vertical="center"/>
    </xf>
    <xf numFmtId="0" fontId="51" fillId="56" borderId="45" xfId="39" applyFill="1" applyBorder="1" applyAlignment="1" applyProtection="1">
      <alignment horizontal="center" vertical="center" wrapText="1"/>
    </xf>
    <xf numFmtId="0" fontId="57" fillId="56" borderId="42" xfId="0" applyFont="1" applyFill="1" applyBorder="1" applyAlignment="1">
      <alignment horizontal="center" vertical="center" wrapText="1"/>
    </xf>
    <xf numFmtId="0" fontId="0" fillId="56" borderId="46" xfId="0" applyFill="1" applyBorder="1" applyAlignment="1">
      <alignment horizontal="center" vertical="center"/>
    </xf>
    <xf numFmtId="0" fontId="0" fillId="56" borderId="43" xfId="0" applyFill="1" applyBorder="1" applyAlignment="1">
      <alignment horizontal="center" vertical="center"/>
    </xf>
    <xf numFmtId="164" fontId="0" fillId="56" borderId="46" xfId="0" applyNumberFormat="1" applyFill="1" applyBorder="1" applyAlignment="1">
      <alignment horizontal="center" vertical="center"/>
    </xf>
    <xf numFmtId="0" fontId="69" fillId="56" borderId="46" xfId="27" applyFont="1" applyFill="1" applyBorder="1" applyAlignment="1">
      <alignment horizontal="center"/>
    </xf>
    <xf numFmtId="0" fontId="69" fillId="56" borderId="43" xfId="27" applyFont="1" applyFill="1" applyBorder="1" applyAlignment="1">
      <alignment horizontal="center"/>
    </xf>
    <xf numFmtId="0" fontId="69" fillId="56" borderId="43" xfId="27" applyFont="1" applyFill="1" applyBorder="1" applyAlignment="1">
      <alignment horizontal="center" vertical="center"/>
    </xf>
    <xf numFmtId="0" fontId="0" fillId="56" borderId="166" xfId="0" applyFill="1" applyBorder="1" applyAlignment="1">
      <alignment horizontal="center" vertical="center"/>
    </xf>
    <xf numFmtId="0" fontId="0" fillId="56" borderId="44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/>
    <xf numFmtId="0" fontId="0" fillId="45" borderId="12" xfId="0" applyFill="1" applyBorder="1" applyAlignment="1">
      <alignment horizontal="center"/>
    </xf>
    <xf numFmtId="0" fontId="0" fillId="45" borderId="13" xfId="0" applyFill="1" applyBorder="1"/>
    <xf numFmtId="0" fontId="0" fillId="45" borderId="36" xfId="0" applyFill="1" applyBorder="1"/>
    <xf numFmtId="6" fontId="0" fillId="45" borderId="12" xfId="0" applyNumberFormat="1" applyFill="1" applyBorder="1" applyAlignment="1">
      <alignment horizontal="center"/>
    </xf>
    <xf numFmtId="0" fontId="0" fillId="45" borderId="36" xfId="0" applyFill="1" applyBorder="1" applyAlignment="1">
      <alignment horizontal="center"/>
    </xf>
    <xf numFmtId="0" fontId="71" fillId="48" borderId="169" xfId="0" applyFont="1" applyFill="1" applyBorder="1" applyAlignment="1">
      <alignment horizontal="left" wrapText="1"/>
    </xf>
    <xf numFmtId="0" fontId="71" fillId="48" borderId="170" xfId="0" applyFont="1" applyFill="1" applyBorder="1" applyAlignment="1">
      <alignment horizontal="left" wrapText="1"/>
    </xf>
    <xf numFmtId="0" fontId="71" fillId="49" borderId="170" xfId="0" applyFont="1" applyFill="1" applyBorder="1" applyAlignment="1">
      <alignment horizontal="left" wrapText="1"/>
    </xf>
    <xf numFmtId="0" fontId="71" fillId="0" borderId="170" xfId="0" applyFont="1" applyFill="1" applyBorder="1" applyAlignment="1">
      <alignment horizontal="left" wrapText="1"/>
    </xf>
    <xf numFmtId="0" fontId="71" fillId="49" borderId="171" xfId="0" applyFont="1" applyFill="1" applyBorder="1" applyAlignment="1">
      <alignment horizontal="left" wrapText="1"/>
    </xf>
    <xf numFmtId="0" fontId="76" fillId="0" borderId="49" xfId="0" applyFont="1" applyBorder="1"/>
    <xf numFmtId="0" fontId="76" fillId="0" borderId="20" xfId="0" applyFont="1" applyBorder="1"/>
    <xf numFmtId="0" fontId="63" fillId="0" borderId="20" xfId="0" applyFont="1" applyFill="1" applyBorder="1" applyAlignment="1">
      <alignment horizontal="right"/>
    </xf>
    <xf numFmtId="0" fontId="0" fillId="35" borderId="34" xfId="0" applyFill="1" applyBorder="1"/>
    <xf numFmtId="0" fontId="0" fillId="0" borderId="20" xfId="0" applyBorder="1"/>
    <xf numFmtId="0" fontId="0" fillId="0" borderId="20" xfId="0" applyBorder="1" applyAlignment="1">
      <alignment horizontal="right"/>
    </xf>
    <xf numFmtId="0" fontId="0" fillId="45" borderId="36" xfId="0" applyFill="1" applyBorder="1" applyAlignment="1">
      <alignment horizontal="center" vertical="center"/>
    </xf>
    <xf numFmtId="0" fontId="68" fillId="44" borderId="15" xfId="0" applyFont="1" applyFill="1" applyBorder="1" applyAlignment="1">
      <alignment horizontal="center" vertical="center" wrapText="1"/>
    </xf>
    <xf numFmtId="170" fontId="0" fillId="0" borderId="5" xfId="0" applyNumberFormat="1" applyBorder="1" applyAlignment="1">
      <alignment horizontal="center"/>
    </xf>
    <xf numFmtId="0" fontId="0" fillId="0" borderId="60" xfId="0" applyBorder="1"/>
    <xf numFmtId="0" fontId="62" fillId="0" borderId="8" xfId="0" applyFont="1" applyFill="1" applyBorder="1"/>
    <xf numFmtId="0" fontId="82" fillId="35" borderId="47" xfId="0" applyFont="1" applyFill="1" applyBorder="1" applyAlignment="1">
      <alignment horizontal="right"/>
    </xf>
    <xf numFmtId="0" fontId="63" fillId="0" borderId="8" xfId="0" applyFont="1" applyFill="1" applyBorder="1" applyAlignment="1"/>
    <xf numFmtId="0" fontId="63" fillId="0" borderId="8" xfId="0" applyFont="1" applyBorder="1" applyAlignment="1"/>
    <xf numFmtId="0" fontId="66" fillId="0" borderId="8" xfId="0" applyFont="1" applyBorder="1" applyAlignment="1"/>
    <xf numFmtId="0" fontId="51" fillId="0" borderId="8" xfId="39" applyBorder="1" applyAlignment="1" applyProtection="1"/>
    <xf numFmtId="0" fontId="130" fillId="45" borderId="172" xfId="0" applyFont="1" applyFill="1" applyBorder="1" applyAlignment="1">
      <alignment horizontal="center" vertical="center" wrapText="1"/>
    </xf>
    <xf numFmtId="3" fontId="131" fillId="45" borderId="172" xfId="0" applyNumberFormat="1" applyFont="1" applyFill="1" applyBorder="1" applyAlignment="1">
      <alignment vertical="center" wrapText="1"/>
    </xf>
    <xf numFmtId="0" fontId="132" fillId="45" borderId="0" xfId="0" applyFont="1" applyFill="1"/>
    <xf numFmtId="0" fontId="131" fillId="45" borderId="172" xfId="0" applyFont="1" applyFill="1" applyBorder="1" applyAlignment="1">
      <alignment vertical="center" wrapText="1"/>
    </xf>
    <xf numFmtId="40" fontId="0" fillId="0" borderId="174" xfId="0" applyNumberFormat="1" applyBorder="1" applyAlignment="1">
      <alignment horizontal="center"/>
    </xf>
    <xf numFmtId="164" fontId="62" fillId="37" borderId="175" xfId="0" applyNumberFormat="1" applyFont="1" applyFill="1" applyBorder="1" applyAlignment="1">
      <alignment horizontal="center"/>
    </xf>
    <xf numFmtId="167" fontId="11" fillId="37" borderId="176" xfId="0" applyNumberFormat="1" applyFont="1" applyFill="1" applyBorder="1" applyAlignment="1">
      <alignment horizontal="center"/>
    </xf>
    <xf numFmtId="6" fontId="86" fillId="0" borderId="77" xfId="0" applyNumberFormat="1" applyFont="1" applyBorder="1" applyAlignment="1">
      <alignment horizontal="center" vertical="center" wrapText="1"/>
    </xf>
    <xf numFmtId="0" fontId="64" fillId="45" borderId="11" xfId="0" applyFont="1" applyFill="1" applyBorder="1" applyAlignment="1">
      <alignment horizontal="left" vertical="center" wrapText="1" indent="4"/>
    </xf>
    <xf numFmtId="0" fontId="64" fillId="45" borderId="6" xfId="0" applyFont="1" applyFill="1" applyBorder="1" applyAlignment="1">
      <alignment horizontal="center" vertical="center" wrapText="1"/>
    </xf>
    <xf numFmtId="0" fontId="0" fillId="45" borderId="11" xfId="0" applyFill="1" applyBorder="1"/>
    <xf numFmtId="6" fontId="0" fillId="45" borderId="12" xfId="0" applyNumberFormat="1" applyFill="1" applyBorder="1"/>
    <xf numFmtId="0" fontId="0" fillId="45" borderId="6" xfId="0" applyFill="1" applyBorder="1" applyAlignment="1">
      <alignment horizontal="center"/>
    </xf>
    <xf numFmtId="0" fontId="0" fillId="45" borderId="6" xfId="0" applyFont="1" applyFill="1" applyBorder="1" applyAlignment="1">
      <alignment horizontal="center"/>
    </xf>
    <xf numFmtId="0" fontId="117" fillId="45" borderId="11" xfId="39" applyFont="1" applyFill="1" applyBorder="1" applyAlignment="1" applyProtection="1">
      <alignment horizontal="left" vertical="center" wrapText="1" indent="4"/>
    </xf>
    <xf numFmtId="0" fontId="0" fillId="45" borderId="11" xfId="0" applyFont="1" applyFill="1" applyBorder="1" applyAlignment="1">
      <alignment horizontal="left" indent="4"/>
    </xf>
    <xf numFmtId="0" fontId="0" fillId="45" borderId="6" xfId="0" applyFont="1" applyFill="1" applyBorder="1"/>
    <xf numFmtId="0" fontId="0" fillId="45" borderId="12" xfId="0" applyFont="1" applyFill="1" applyBorder="1" applyAlignment="1">
      <alignment horizontal="center"/>
    </xf>
    <xf numFmtId="0" fontId="0" fillId="45" borderId="12" xfId="0" applyFill="1" applyBorder="1" applyAlignment="1">
      <alignment horizontal="center"/>
    </xf>
    <xf numFmtId="0" fontId="0" fillId="0" borderId="0" xfId="0"/>
    <xf numFmtId="0" fontId="0" fillId="45" borderId="11" xfId="0" applyFont="1" applyFill="1" applyBorder="1"/>
    <xf numFmtId="0" fontId="0" fillId="45" borderId="6" xfId="0" applyFill="1" applyBorder="1"/>
    <xf numFmtId="179" fontId="25" fillId="45" borderId="0" xfId="0" applyNumberFormat="1" applyFont="1" applyFill="1" applyAlignment="1">
      <alignment horizontal="center"/>
    </xf>
    <xf numFmtId="0" fontId="64" fillId="0" borderId="0" xfId="0" applyFont="1" applyFill="1" applyBorder="1"/>
    <xf numFmtId="0" fontId="67" fillId="59" borderId="177" xfId="0" applyFont="1" applyFill="1" applyBorder="1" applyAlignment="1">
      <alignment horizontal="right" vertical="center"/>
    </xf>
    <xf numFmtId="0" fontId="51" fillId="0" borderId="145" xfId="39" applyBorder="1" applyAlignment="1" applyProtection="1">
      <alignment vertical="center"/>
    </xf>
    <xf numFmtId="165" fontId="26" fillId="0" borderId="49" xfId="0" applyNumberFormat="1" applyFont="1" applyBorder="1" applyAlignment="1">
      <alignment horizontal="center" vertical="center"/>
    </xf>
    <xf numFmtId="165" fontId="69" fillId="0" borderId="0" xfId="0" applyNumberFormat="1" applyFont="1" applyBorder="1" applyAlignment="1">
      <alignment horizontal="center"/>
    </xf>
    <xf numFmtId="165" fontId="73" fillId="59" borderId="178" xfId="0" applyNumberFormat="1" applyFont="1" applyFill="1" applyBorder="1" applyAlignment="1">
      <alignment horizontal="center" vertical="center" wrapText="1"/>
    </xf>
    <xf numFmtId="165" fontId="69" fillId="52" borderId="179" xfId="0" applyNumberFormat="1" applyFont="1" applyFill="1" applyBorder="1" applyAlignment="1">
      <alignment horizontal="center"/>
    </xf>
    <xf numFmtId="165" fontId="0" fillId="38" borderId="48" xfId="0" applyNumberFormat="1" applyFont="1" applyFill="1" applyBorder="1"/>
    <xf numFmtId="165" fontId="22" fillId="49" borderId="0" xfId="0" applyNumberFormat="1" applyFont="1" applyFill="1" applyBorder="1" applyAlignment="1">
      <alignment horizontal="center" wrapText="1"/>
    </xf>
    <xf numFmtId="165" fontId="51" fillId="0" borderId="0" xfId="39" applyNumberFormat="1" applyBorder="1" applyAlignment="1" applyProtection="1"/>
    <xf numFmtId="165" fontId="5" fillId="0" borderId="0" xfId="0" applyNumberFormat="1" applyFont="1" applyBorder="1" applyAlignment="1">
      <alignment horizontal="center"/>
    </xf>
    <xf numFmtId="165" fontId="75" fillId="0" borderId="0" xfId="0" applyNumberFormat="1" applyFont="1" applyBorder="1"/>
    <xf numFmtId="165" fontId="0" fillId="0" borderId="0" xfId="0" applyNumberFormat="1" applyBorder="1"/>
    <xf numFmtId="165" fontId="22" fillId="48" borderId="0" xfId="0" applyNumberFormat="1" applyFont="1" applyFill="1" applyBorder="1" applyAlignment="1">
      <alignment horizontal="center" wrapText="1"/>
    </xf>
    <xf numFmtId="0" fontId="25" fillId="45" borderId="11" xfId="0" applyFont="1" applyFill="1" applyBorder="1" applyProtection="1">
      <protection locked="0"/>
    </xf>
    <xf numFmtId="179" fontId="25" fillId="45" borderId="6" xfId="0" applyNumberFormat="1" applyFont="1" applyFill="1" applyBorder="1" applyAlignment="1">
      <alignment horizontal="center"/>
    </xf>
    <xf numFmtId="0" fontId="74" fillId="45" borderId="11" xfId="0" applyFont="1" applyFill="1" applyBorder="1" applyAlignment="1">
      <alignment horizontal="center"/>
    </xf>
    <xf numFmtId="4" fontId="74" fillId="45" borderId="6" xfId="0" applyNumberFormat="1" applyFont="1" applyFill="1" applyBorder="1" applyAlignment="1">
      <alignment horizontal="center"/>
    </xf>
    <xf numFmtId="0" fontId="99" fillId="45" borderId="11" xfId="27" applyFont="1" applyFill="1" applyBorder="1"/>
    <xf numFmtId="0" fontId="99" fillId="45" borderId="6" xfId="27" applyFont="1" applyFill="1" applyBorder="1"/>
    <xf numFmtId="179" fontId="133" fillId="45" borderId="6" xfId="0" applyNumberFormat="1" applyFont="1" applyFill="1" applyBorder="1" applyAlignment="1">
      <alignment horizontal="center"/>
    </xf>
    <xf numFmtId="1" fontId="25" fillId="45" borderId="11" xfId="0" applyNumberFormat="1" applyFont="1" applyFill="1" applyBorder="1" applyProtection="1">
      <protection locked="0"/>
    </xf>
    <xf numFmtId="179" fontId="134" fillId="45" borderId="6" xfId="0" applyNumberFormat="1" applyFont="1" applyFill="1" applyBorder="1" applyAlignment="1">
      <alignment horizontal="center"/>
    </xf>
    <xf numFmtId="0" fontId="74" fillId="45" borderId="11" xfId="0" applyFont="1" applyFill="1" applyBorder="1" applyAlignment="1">
      <alignment horizontal="left"/>
    </xf>
    <xf numFmtId="0" fontId="0" fillId="0" borderId="0" xfId="0"/>
    <xf numFmtId="0" fontId="0" fillId="45" borderId="12" xfId="0" applyFill="1" applyBorder="1" applyAlignment="1">
      <alignment horizontal="center" vertical="center" wrapText="1"/>
    </xf>
    <xf numFmtId="1" fontId="74" fillId="45" borderId="0" xfId="0" applyNumberFormat="1" applyFont="1" applyFill="1" applyBorder="1" applyAlignment="1">
      <alignment horizontal="center"/>
    </xf>
    <xf numFmtId="1" fontId="25" fillId="45" borderId="0" xfId="0" applyNumberFormat="1" applyFont="1" applyFill="1" applyBorder="1" applyAlignment="1">
      <alignment horizontal="center"/>
    </xf>
    <xf numFmtId="0" fontId="25" fillId="45" borderId="67" xfId="0" applyFont="1" applyFill="1" applyBorder="1" applyProtection="1">
      <protection locked="0"/>
    </xf>
    <xf numFmtId="179" fontId="25" fillId="45" borderId="19" xfId="0" applyNumberFormat="1" applyFont="1" applyFill="1" applyBorder="1" applyAlignment="1">
      <alignment horizontal="center"/>
    </xf>
    <xf numFmtId="0" fontId="74" fillId="45" borderId="9" xfId="0" applyFont="1" applyFill="1" applyBorder="1" applyAlignment="1">
      <alignment horizontal="center" vertical="center"/>
    </xf>
    <xf numFmtId="165" fontId="74" fillId="45" borderId="4" xfId="0" applyNumberFormat="1" applyFont="1" applyFill="1" applyBorder="1" applyAlignment="1">
      <alignment horizontal="center" vertical="center" wrapText="1"/>
    </xf>
    <xf numFmtId="1" fontId="74" fillId="45" borderId="7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45" borderId="12" xfId="0" applyFill="1" applyBorder="1" applyAlignment="1">
      <alignment horizontal="center"/>
    </xf>
    <xf numFmtId="171" fontId="64" fillId="45" borderId="12" xfId="0" applyNumberFormat="1" applyFont="1" applyFill="1" applyBorder="1" applyAlignment="1">
      <alignment horizontal="center" vertical="center" wrapText="1"/>
    </xf>
    <xf numFmtId="3" fontId="0" fillId="45" borderId="12" xfId="0" applyNumberFormat="1" applyFill="1" applyBorder="1"/>
    <xf numFmtId="0" fontId="0" fillId="0" borderId="12" xfId="0" applyBorder="1"/>
    <xf numFmtId="3" fontId="0" fillId="0" borderId="12" xfId="0" applyNumberFormat="1" applyBorder="1"/>
    <xf numFmtId="3" fontId="11" fillId="37" borderId="9" xfId="0" applyNumberFormat="1" applyFont="1" applyFill="1" applyBorder="1" applyAlignment="1">
      <alignment horizontal="center" vertical="center" wrapText="1"/>
    </xf>
    <xf numFmtId="3" fontId="11" fillId="37" borderId="4" xfId="0" applyNumberFormat="1" applyFont="1" applyFill="1" applyBorder="1" applyAlignment="1">
      <alignment horizontal="center" vertical="center" wrapText="1"/>
    </xf>
    <xf numFmtId="3" fontId="74" fillId="37" borderId="11" xfId="0" applyNumberFormat="1" applyFont="1" applyFill="1" applyBorder="1" applyAlignment="1">
      <alignment horizontal="center"/>
    </xf>
    <xf numFmtId="3" fontId="25" fillId="37" borderId="12" xfId="0" applyNumberFormat="1" applyFont="1" applyFill="1" applyBorder="1" applyAlignment="1">
      <alignment horizontal="center"/>
    </xf>
    <xf numFmtId="3" fontId="25" fillId="37" borderId="4" xfId="0" applyNumberFormat="1" applyFont="1" applyFill="1" applyBorder="1" applyAlignment="1">
      <alignment horizontal="center"/>
    </xf>
    <xf numFmtId="3" fontId="82" fillId="0" borderId="0" xfId="0" applyNumberFormat="1" applyFont="1" applyFill="1" applyAlignment="1">
      <alignment horizontal="center"/>
    </xf>
    <xf numFmtId="3" fontId="82" fillId="0" borderId="0" xfId="0" applyNumberFormat="1" applyFont="1" applyFill="1"/>
    <xf numFmtId="3" fontId="0" fillId="70" borderId="64" xfId="0" applyNumberFormat="1" applyFont="1" applyFill="1" applyBorder="1" applyAlignment="1">
      <alignment horizontal="right"/>
    </xf>
    <xf numFmtId="3" fontId="0" fillId="52" borderId="24" xfId="0" applyNumberFormat="1" applyFont="1" applyFill="1" applyBorder="1" applyAlignment="1">
      <alignment horizontal="center"/>
    </xf>
    <xf numFmtId="3" fontId="0" fillId="38" borderId="47" xfId="0" applyNumberFormat="1" applyFont="1" applyFill="1" applyBorder="1"/>
    <xf numFmtId="3" fontId="0" fillId="38" borderId="48" xfId="0" applyNumberFormat="1" applyFont="1" applyFill="1" applyBorder="1" applyAlignment="1">
      <alignment horizontal="right"/>
    </xf>
    <xf numFmtId="3" fontId="75" fillId="0" borderId="0" xfId="0" applyNumberFormat="1" applyFont="1"/>
    <xf numFmtId="3" fontId="0" fillId="0" borderId="0" xfId="0" applyNumberFormat="1" applyBorder="1"/>
    <xf numFmtId="166" fontId="11" fillId="37" borderId="4" xfId="0" applyNumberFormat="1" applyFont="1" applyFill="1" applyBorder="1" applyAlignment="1">
      <alignment horizontal="center" vertical="center"/>
    </xf>
    <xf numFmtId="166" fontId="25" fillId="37" borderId="10" xfId="0" applyNumberFormat="1" applyFont="1" applyFill="1" applyBorder="1" applyAlignment="1">
      <alignment horizontal="center"/>
    </xf>
    <xf numFmtId="166" fontId="25" fillId="37" borderId="12" xfId="0" applyNumberFormat="1" applyFont="1" applyFill="1" applyBorder="1" applyAlignment="1">
      <alignment horizontal="center"/>
    </xf>
    <xf numFmtId="166" fontId="25" fillId="37" borderId="4" xfId="0" applyNumberFormat="1" applyFont="1" applyFill="1" applyBorder="1" applyAlignment="1">
      <alignment horizontal="center"/>
    </xf>
    <xf numFmtId="166" fontId="0" fillId="0" borderId="0" xfId="0" applyNumberFormat="1"/>
    <xf numFmtId="166" fontId="82" fillId="0" borderId="0" xfId="0" applyNumberFormat="1" applyFont="1" applyFill="1"/>
    <xf numFmtId="166" fontId="0" fillId="0" borderId="0" xfId="0" applyNumberFormat="1" applyFont="1" applyFill="1"/>
    <xf numFmtId="166" fontId="0" fillId="38" borderId="50" xfId="0" applyNumberFormat="1" applyFont="1" applyFill="1" applyBorder="1" applyAlignment="1">
      <alignment horizontal="center"/>
    </xf>
    <xf numFmtId="0" fontId="0" fillId="0" borderId="23" xfId="0" applyBorder="1"/>
    <xf numFmtId="0" fontId="0" fillId="0" borderId="59" xfId="0" applyBorder="1"/>
    <xf numFmtId="0" fontId="0" fillId="0" borderId="25" xfId="0" applyBorder="1"/>
    <xf numFmtId="165" fontId="1" fillId="0" borderId="49" xfId="0" applyNumberFormat="1" applyFont="1" applyBorder="1" applyAlignment="1">
      <alignment horizontal="center" vertical="center"/>
    </xf>
    <xf numFmtId="165" fontId="71" fillId="0" borderId="114" xfId="0" applyNumberFormat="1" applyFont="1" applyBorder="1" applyAlignment="1">
      <alignment horizontal="center" vertical="center" wrapText="1"/>
    </xf>
    <xf numFmtId="165" fontId="73" fillId="71" borderId="50" xfId="0" applyNumberFormat="1" applyFont="1" applyFill="1" applyBorder="1" applyAlignment="1">
      <alignment horizontal="center" vertical="center" wrapText="1"/>
    </xf>
    <xf numFmtId="165" fontId="0" fillId="70" borderId="0" xfId="0" applyNumberFormat="1" applyFill="1"/>
    <xf numFmtId="166" fontId="99" fillId="37" borderId="12" xfId="27" applyNumberFormat="1" applyFont="1" applyFill="1" applyBorder="1" applyAlignment="1">
      <alignment horizontal="center"/>
    </xf>
    <xf numFmtId="0" fontId="0" fillId="45" borderId="4" xfId="0" applyFill="1" applyBorder="1"/>
    <xf numFmtId="3" fontId="0" fillId="45" borderId="4" xfId="0" applyNumberFormat="1" applyFill="1" applyBorder="1"/>
    <xf numFmtId="165" fontId="25" fillId="48" borderId="180" xfId="0" applyNumberFormat="1" applyFont="1" applyFill="1" applyBorder="1" applyAlignment="1">
      <alignment horizontal="center" wrapText="1"/>
    </xf>
    <xf numFmtId="3" fontId="74" fillId="37" borderId="9" xfId="0" applyNumberFormat="1" applyFont="1" applyFill="1" applyBorder="1" applyAlignment="1">
      <alignment horizontal="center"/>
    </xf>
    <xf numFmtId="0" fontId="0" fillId="0" borderId="0" xfId="0"/>
    <xf numFmtId="2" fontId="0" fillId="45" borderId="14" xfId="0" applyNumberFormat="1" applyFill="1" applyBorder="1" applyAlignment="1">
      <alignment horizontal="center"/>
    </xf>
    <xf numFmtId="2" fontId="0" fillId="45" borderId="30" xfId="0" applyNumberFormat="1" applyFill="1" applyBorder="1" applyAlignment="1">
      <alignment horizontal="center"/>
    </xf>
    <xf numFmtId="2" fontId="5" fillId="0" borderId="30" xfId="99" applyNumberFormat="1" applyFont="1" applyFill="1" applyBorder="1" applyAlignment="1" applyProtection="1">
      <alignment horizontal="center" vertical="center"/>
    </xf>
    <xf numFmtId="0" fontId="0" fillId="45" borderId="102" xfId="0" applyFill="1" applyBorder="1" applyAlignment="1">
      <alignment horizontal="center" vertical="center"/>
    </xf>
    <xf numFmtId="2" fontId="0" fillId="45" borderId="181" xfId="0" applyNumberFormat="1" applyFont="1" applyFill="1" applyBorder="1" applyAlignment="1">
      <alignment horizontal="center" vertical="center" wrapText="1"/>
    </xf>
    <xf numFmtId="2" fontId="0" fillId="45" borderId="99" xfId="0" applyNumberFormat="1" applyFont="1" applyFill="1" applyBorder="1" applyAlignment="1">
      <alignment horizontal="center" vertical="center" wrapText="1"/>
    </xf>
    <xf numFmtId="0" fontId="0" fillId="45" borderId="35" xfId="0" applyFill="1" applyBorder="1"/>
    <xf numFmtId="2" fontId="0" fillId="45" borderId="85" xfId="0" applyNumberFormat="1" applyFill="1" applyBorder="1" applyAlignment="1">
      <alignment horizontal="center"/>
    </xf>
    <xf numFmtId="0" fontId="64" fillId="45" borderId="29" xfId="98" applyNumberFormat="1" applyFont="1" applyFill="1" applyBorder="1" applyAlignment="1" applyProtection="1">
      <alignment horizontal="left" vertical="center" wrapText="1"/>
    </xf>
    <xf numFmtId="0" fontId="64" fillId="45" borderId="10" xfId="99" applyNumberFormat="1" applyFont="1" applyFill="1" applyBorder="1" applyAlignment="1" applyProtection="1">
      <alignment horizontal="center" vertical="center"/>
    </xf>
    <xf numFmtId="0" fontId="64" fillId="45" borderId="68" xfId="99" applyNumberFormat="1" applyFont="1" applyFill="1" applyBorder="1" applyAlignment="1" applyProtection="1">
      <alignment horizontal="center" vertical="center"/>
    </xf>
    <xf numFmtId="0" fontId="64" fillId="45" borderId="11" xfId="0" applyFont="1" applyFill="1" applyBorder="1"/>
    <xf numFmtId="3" fontId="64" fillId="45" borderId="12" xfId="0" applyNumberFormat="1" applyFont="1" applyFill="1" applyBorder="1" applyAlignment="1">
      <alignment vertical="center" wrapText="1"/>
    </xf>
    <xf numFmtId="0" fontId="64" fillId="45" borderId="11" xfId="0" applyFont="1" applyFill="1" applyBorder="1" applyAlignment="1">
      <alignment horizontal="left" vertical="center" wrapText="1"/>
    </xf>
    <xf numFmtId="2" fontId="0" fillId="45" borderId="12" xfId="0" applyNumberFormat="1" applyFill="1" applyBorder="1" applyAlignment="1">
      <alignment horizontal="center"/>
    </xf>
    <xf numFmtId="0" fontId="64" fillId="45" borderId="12" xfId="0" applyFont="1" applyFill="1" applyBorder="1" applyAlignment="1">
      <alignment vertical="center" wrapText="1"/>
    </xf>
    <xf numFmtId="0" fontId="25" fillId="45" borderId="9" xfId="98" applyNumberFormat="1" applyFont="1" applyFill="1" applyBorder="1" applyAlignment="1" applyProtection="1">
      <alignment horizontal="left" vertical="center" wrapText="1"/>
    </xf>
    <xf numFmtId="0" fontId="5" fillId="45" borderId="4" xfId="99" applyNumberFormat="1" applyFont="1" applyFill="1" applyBorder="1" applyAlignment="1" applyProtection="1">
      <alignment horizontal="center" vertical="center"/>
    </xf>
    <xf numFmtId="0" fontId="64" fillId="45" borderId="6" xfId="99" applyNumberFormat="1" applyFont="1" applyFill="1" applyBorder="1" applyAlignment="1" applyProtection="1">
      <alignment horizontal="center" vertical="center"/>
    </xf>
    <xf numFmtId="3" fontId="69" fillId="0" borderId="22" xfId="0" applyNumberFormat="1" applyFont="1" applyBorder="1" applyAlignment="1">
      <alignment horizontal="center" vertical="center" wrapText="1"/>
    </xf>
    <xf numFmtId="3" fontId="25" fillId="48" borderId="22" xfId="0" applyNumberFormat="1" applyFont="1" applyFill="1" applyBorder="1" applyAlignment="1">
      <alignment horizontal="center" wrapText="1"/>
    </xf>
    <xf numFmtId="3" fontId="69" fillId="0" borderId="22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 vertical="center"/>
    </xf>
    <xf numFmtId="3" fontId="71" fillId="72" borderId="5" xfId="0" applyNumberFormat="1" applyFont="1" applyFill="1" applyBorder="1" applyAlignment="1">
      <alignment horizontal="center" vertical="center" wrapText="1"/>
    </xf>
    <xf numFmtId="3" fontId="0" fillId="0" borderId="22" xfId="0" applyNumberFormat="1" applyFont="1" applyBorder="1"/>
    <xf numFmtId="3" fontId="11" fillId="37" borderId="62" xfId="0" applyNumberFormat="1" applyFont="1" applyFill="1" applyBorder="1" applyAlignment="1">
      <alignment horizontal="center" vertical="center" wrapText="1"/>
    </xf>
    <xf numFmtId="3" fontId="74" fillId="37" borderId="13" xfId="0" applyNumberFormat="1" applyFont="1" applyFill="1" applyBorder="1" applyAlignment="1">
      <alignment horizontal="center"/>
    </xf>
    <xf numFmtId="3" fontId="0" fillId="0" borderId="24" xfId="0" applyNumberFormat="1" applyBorder="1"/>
    <xf numFmtId="3" fontId="75" fillId="0" borderId="89" xfId="0" applyNumberFormat="1" applyFont="1" applyBorder="1"/>
    <xf numFmtId="3" fontId="75" fillId="0" borderId="88" xfId="0" applyNumberFormat="1" applyFont="1" applyBorder="1"/>
    <xf numFmtId="166" fontId="11" fillId="37" borderId="62" xfId="0" applyNumberFormat="1" applyFont="1" applyFill="1" applyBorder="1" applyAlignment="1">
      <alignment horizontal="center" vertical="center" wrapText="1"/>
    </xf>
    <xf numFmtId="166" fontId="74" fillId="37" borderId="13" xfId="0" applyNumberFormat="1" applyFont="1" applyFill="1" applyBorder="1" applyAlignment="1">
      <alignment horizontal="center"/>
    </xf>
    <xf numFmtId="166" fontId="74" fillId="37" borderId="62" xfId="0" applyNumberFormat="1" applyFont="1" applyFill="1" applyBorder="1" applyAlignment="1">
      <alignment horizontal="center"/>
    </xf>
    <xf numFmtId="166" fontId="0" fillId="70" borderId="0" xfId="0" applyNumberFormat="1" applyFont="1" applyFill="1" applyAlignment="1">
      <alignment horizontal="center"/>
    </xf>
    <xf numFmtId="166" fontId="0" fillId="0" borderId="0" xfId="0" applyNumberFormat="1" applyFont="1" applyAlignment="1">
      <alignment horizontal="center"/>
    </xf>
    <xf numFmtId="166" fontId="0" fillId="0" borderId="0" xfId="0" applyNumberFormat="1" applyBorder="1"/>
    <xf numFmtId="166" fontId="75" fillId="0" borderId="0" xfId="0" applyNumberFormat="1" applyFont="1" applyBorder="1"/>
    <xf numFmtId="166" fontId="75" fillId="0" borderId="0" xfId="0" applyNumberFormat="1" applyFont="1"/>
    <xf numFmtId="3" fontId="69" fillId="44" borderId="0" xfId="0" applyNumberFormat="1" applyFont="1" applyFill="1" applyAlignment="1">
      <alignment horizontal="center" vertical="center"/>
    </xf>
    <xf numFmtId="3" fontId="69" fillId="44" borderId="0" xfId="42" applyNumberFormat="1" applyFont="1" applyFill="1" applyBorder="1" applyAlignment="1">
      <alignment horizontal="center"/>
    </xf>
    <xf numFmtId="3" fontId="9" fillId="0" borderId="33" xfId="53" applyNumberFormat="1" applyFont="1" applyFill="1" applyBorder="1" applyAlignment="1">
      <alignment horizontal="center" vertical="center" wrapText="1"/>
    </xf>
    <xf numFmtId="3" fontId="69" fillId="44" borderId="70" xfId="42" applyNumberFormat="1" applyFont="1" applyFill="1" applyBorder="1" applyAlignment="1">
      <alignment horizontal="center"/>
    </xf>
    <xf numFmtId="3" fontId="69" fillId="44" borderId="12" xfId="42" applyNumberFormat="1" applyFont="1" applyFill="1" applyBorder="1" applyAlignment="1">
      <alignment horizontal="center"/>
    </xf>
    <xf numFmtId="3" fontId="69" fillId="45" borderId="12" xfId="42" applyNumberFormat="1" applyFont="1" applyFill="1" applyBorder="1" applyAlignment="1">
      <alignment horizontal="center"/>
    </xf>
    <xf numFmtId="3" fontId="69" fillId="44" borderId="4" xfId="42" applyNumberFormat="1" applyFont="1" applyFill="1" applyBorder="1" applyAlignment="1">
      <alignment horizontal="center"/>
    </xf>
    <xf numFmtId="3" fontId="69" fillId="44" borderId="0" xfId="42" applyNumberFormat="1" applyFont="1" applyFill="1" applyAlignment="1">
      <alignment horizontal="center"/>
    </xf>
    <xf numFmtId="0" fontId="74" fillId="45" borderId="56" xfId="0" applyFont="1" applyFill="1" applyBorder="1" applyAlignment="1">
      <alignment horizontal="left" wrapText="1"/>
    </xf>
    <xf numFmtId="3" fontId="25" fillId="45" borderId="22" xfId="0" applyNumberFormat="1" applyFont="1" applyFill="1" applyBorder="1" applyAlignment="1">
      <alignment horizontal="center" wrapText="1"/>
    </xf>
    <xf numFmtId="3" fontId="74" fillId="45" borderId="13" xfId="0" applyNumberFormat="1" applyFont="1" applyFill="1" applyBorder="1" applyAlignment="1">
      <alignment horizontal="center"/>
    </xf>
    <xf numFmtId="166" fontId="74" fillId="45" borderId="13" xfId="0" applyNumberFormat="1" applyFont="1" applyFill="1" applyBorder="1" applyAlignment="1">
      <alignment horizontal="center"/>
    </xf>
    <xf numFmtId="164" fontId="74" fillId="45" borderId="12" xfId="0" applyNumberFormat="1" applyFont="1" applyFill="1" applyBorder="1" applyAlignment="1">
      <alignment horizontal="center"/>
    </xf>
    <xf numFmtId="167" fontId="25" fillId="45" borderId="6" xfId="0" applyNumberFormat="1" applyFont="1" applyFill="1" applyBorder="1" applyAlignment="1">
      <alignment horizontal="center" vertical="center"/>
    </xf>
    <xf numFmtId="167" fontId="25" fillId="45" borderId="5" xfId="0" applyNumberFormat="1" applyFont="1" applyFill="1" applyBorder="1" applyAlignment="1">
      <alignment horizontal="center" vertical="center"/>
    </xf>
    <xf numFmtId="3" fontId="25" fillId="48" borderId="15" xfId="0" applyNumberFormat="1" applyFont="1" applyFill="1" applyBorder="1" applyAlignment="1">
      <alignment horizontal="center" wrapText="1"/>
    </xf>
    <xf numFmtId="3" fontId="74" fillId="37" borderId="62" xfId="0" applyNumberFormat="1" applyFont="1" applyFill="1" applyBorder="1" applyAlignment="1">
      <alignment horizontal="center"/>
    </xf>
    <xf numFmtId="0" fontId="136" fillId="0" borderId="0" xfId="0" applyFont="1"/>
    <xf numFmtId="0" fontId="102" fillId="0" borderId="96" xfId="39" applyFont="1" applyBorder="1" applyAlignment="1" applyProtection="1">
      <alignment vertical="center"/>
    </xf>
    <xf numFmtId="0" fontId="69" fillId="44" borderId="0" xfId="0" applyFont="1" applyFill="1" applyAlignment="1">
      <alignment horizontal="center" vertical="center"/>
    </xf>
    <xf numFmtId="0" fontId="72" fillId="45" borderId="11" xfId="0" applyFont="1" applyFill="1" applyBorder="1" applyAlignment="1">
      <alignment horizontal="center" vertical="center" wrapText="1"/>
    </xf>
    <xf numFmtId="165" fontId="72" fillId="45" borderId="36" xfId="0" applyNumberFormat="1" applyFont="1" applyFill="1" applyBorder="1" applyAlignment="1">
      <alignment horizontal="center" vertical="center" wrapText="1"/>
    </xf>
    <xf numFmtId="165" fontId="69" fillId="45" borderId="36" xfId="0" applyNumberFormat="1" applyFont="1" applyFill="1" applyBorder="1" applyAlignment="1">
      <alignment horizontal="right" wrapText="1"/>
    </xf>
    <xf numFmtId="0" fontId="69" fillId="45" borderId="13" xfId="0" applyFont="1" applyFill="1" applyBorder="1" applyAlignment="1">
      <alignment vertical="center"/>
    </xf>
    <xf numFmtId="165" fontId="69" fillId="45" borderId="36" xfId="0" applyNumberFormat="1" applyFont="1" applyFill="1" applyBorder="1" applyAlignment="1">
      <alignment horizontal="center"/>
    </xf>
    <xf numFmtId="0" fontId="64" fillId="45" borderId="142" xfId="0" applyFont="1" applyFill="1" applyBorder="1" applyAlignment="1">
      <alignment horizontal="left" wrapText="1"/>
    </xf>
    <xf numFmtId="0" fontId="64" fillId="45" borderId="164" xfId="0" applyFont="1" applyFill="1" applyBorder="1" applyAlignment="1">
      <alignment horizontal="left" wrapText="1"/>
    </xf>
    <xf numFmtId="0" fontId="64" fillId="45" borderId="142" xfId="0" applyFont="1" applyFill="1" applyBorder="1" applyAlignment="1">
      <alignment horizontal="left" vertical="top" wrapText="1"/>
    </xf>
    <xf numFmtId="3" fontId="72" fillId="45" borderId="12" xfId="0" applyNumberFormat="1" applyFont="1" applyFill="1" applyBorder="1" applyAlignment="1">
      <alignment horizontal="center" vertical="center" wrapText="1"/>
    </xf>
    <xf numFmtId="3" fontId="69" fillId="45" borderId="12" xfId="0" applyNumberFormat="1" applyFont="1" applyFill="1" applyBorder="1" applyAlignment="1">
      <alignment horizontal="center"/>
    </xf>
    <xf numFmtId="2" fontId="72" fillId="45" borderId="36" xfId="0" applyNumberFormat="1" applyFont="1" applyFill="1" applyBorder="1" applyAlignment="1">
      <alignment horizontal="center" vertical="center" wrapText="1"/>
    </xf>
    <xf numFmtId="2" fontId="137" fillId="45" borderId="172" xfId="0" applyNumberFormat="1" applyFont="1" applyFill="1" applyBorder="1" applyAlignment="1">
      <alignment horizontal="center" vertical="center" wrapText="1"/>
    </xf>
    <xf numFmtId="2" fontId="69" fillId="45" borderId="36" xfId="0" applyNumberFormat="1" applyFont="1" applyFill="1" applyBorder="1" applyAlignment="1">
      <alignment horizontal="center"/>
    </xf>
    <xf numFmtId="3" fontId="0" fillId="45" borderId="132" xfId="0" applyNumberFormat="1" applyFont="1" applyFill="1" applyBorder="1" applyAlignment="1">
      <alignment horizontal="right"/>
    </xf>
    <xf numFmtId="3" fontId="43" fillId="0" borderId="0" xfId="27" applyNumberFormat="1" applyFont="1" applyFill="1" applyBorder="1" applyAlignment="1"/>
    <xf numFmtId="0" fontId="51" fillId="0" borderId="0" xfId="39" applyFont="1" applyAlignment="1" applyProtection="1"/>
    <xf numFmtId="0" fontId="51" fillId="77" borderId="172" xfId="39" applyFont="1" applyFill="1" applyBorder="1" applyAlignment="1" applyProtection="1">
      <alignment vertical="center" wrapText="1"/>
    </xf>
    <xf numFmtId="0" fontId="138" fillId="77" borderId="172" xfId="0" applyFont="1" applyFill="1" applyBorder="1" applyAlignment="1">
      <alignment vertical="center" wrapText="1"/>
    </xf>
    <xf numFmtId="3" fontId="0" fillId="45" borderId="165" xfId="0" applyNumberFormat="1" applyFont="1" applyFill="1" applyBorder="1" applyAlignment="1">
      <alignment horizontal="right"/>
    </xf>
    <xf numFmtId="164" fontId="74" fillId="74" borderId="81" xfId="0" applyNumberFormat="1" applyFont="1" applyFill="1" applyBorder="1" applyAlignment="1">
      <alignment horizontal="center"/>
    </xf>
    <xf numFmtId="0" fontId="67" fillId="45" borderId="13" xfId="0" applyFont="1" applyFill="1" applyBorder="1" applyAlignment="1">
      <alignment horizontal="center" vertical="center" wrapText="1"/>
    </xf>
    <xf numFmtId="0" fontId="128" fillId="45" borderId="13" xfId="0" applyFont="1" applyFill="1" applyBorder="1" applyAlignment="1">
      <alignment vertical="center"/>
    </xf>
    <xf numFmtId="0" fontId="74" fillId="45" borderId="13" xfId="0" applyFont="1" applyFill="1" applyBorder="1" applyAlignment="1">
      <alignment vertical="center"/>
    </xf>
    <xf numFmtId="0" fontId="99" fillId="45" borderId="13" xfId="27" applyFont="1" applyFill="1" applyBorder="1" applyAlignment="1"/>
    <xf numFmtId="0" fontId="74" fillId="48" borderId="183" xfId="0" applyFont="1" applyFill="1" applyBorder="1" applyAlignment="1">
      <alignment horizontal="left" wrapText="1"/>
    </xf>
    <xf numFmtId="0" fontId="74" fillId="48" borderId="170" xfId="0" applyFont="1" applyFill="1" applyBorder="1" applyAlignment="1">
      <alignment horizontal="left" wrapText="1"/>
    </xf>
    <xf numFmtId="0" fontId="74" fillId="49" borderId="170" xfId="0" applyFont="1" applyFill="1" applyBorder="1" applyAlignment="1">
      <alignment horizontal="left" wrapText="1"/>
    </xf>
    <xf numFmtId="0" fontId="74" fillId="49" borderId="170" xfId="0" applyFont="1" applyFill="1" applyBorder="1" applyAlignment="1">
      <alignment horizontal="left" vertical="top" wrapText="1"/>
    </xf>
    <xf numFmtId="0" fontId="74" fillId="0" borderId="170" xfId="0" applyFont="1" applyFill="1" applyBorder="1" applyAlignment="1">
      <alignment horizontal="left" wrapText="1"/>
    </xf>
    <xf numFmtId="0" fontId="74" fillId="49" borderId="184" xfId="0" applyFont="1" applyFill="1" applyBorder="1" applyAlignment="1">
      <alignment horizontal="left" wrapText="1"/>
    </xf>
    <xf numFmtId="0" fontId="0" fillId="45" borderId="14" xfId="0" applyFill="1" applyBorder="1" applyAlignment="1">
      <alignment horizontal="center"/>
    </xf>
    <xf numFmtId="0" fontId="0" fillId="45" borderId="185" xfId="0" applyFill="1" applyBorder="1" applyAlignment="1">
      <alignment horizontal="center" vertical="center"/>
    </xf>
    <xf numFmtId="4" fontId="64" fillId="45" borderId="101" xfId="0" applyNumberFormat="1" applyFont="1" applyFill="1" applyBorder="1" applyAlignment="1">
      <alignment horizontal="center" vertical="center" wrapText="1"/>
    </xf>
    <xf numFmtId="3" fontId="64" fillId="45" borderId="101" xfId="0" applyNumberFormat="1" applyFont="1" applyFill="1" applyBorder="1" applyAlignment="1">
      <alignment horizontal="center" vertical="center" wrapText="1"/>
    </xf>
    <xf numFmtId="3" fontId="41" fillId="45" borderId="12" xfId="0" applyNumberFormat="1" applyFont="1" applyFill="1" applyBorder="1" applyAlignment="1">
      <alignment horizontal="center"/>
    </xf>
    <xf numFmtId="3" fontId="41" fillId="45" borderId="12" xfId="0" applyNumberFormat="1" applyFont="1" applyFill="1" applyBorder="1" applyAlignment="1">
      <alignment horizontal="center" vertical="center"/>
    </xf>
    <xf numFmtId="3" fontId="0" fillId="45" borderId="14" xfId="0" applyNumberFormat="1" applyFill="1" applyBorder="1" applyAlignment="1">
      <alignment horizontal="center"/>
    </xf>
    <xf numFmtId="0" fontId="0" fillId="0" borderId="0" xfId="0"/>
    <xf numFmtId="3" fontId="41" fillId="45" borderId="36" xfId="0" applyNumberFormat="1" applyFont="1" applyFill="1" applyBorder="1" applyAlignment="1">
      <alignment horizontal="center"/>
    </xf>
    <xf numFmtId="0" fontId="51" fillId="45" borderId="13" xfId="39" applyFill="1" applyBorder="1" applyAlignment="1" applyProtection="1">
      <alignment horizontal="center"/>
    </xf>
    <xf numFmtId="3" fontId="64" fillId="45" borderId="100" xfId="0" applyNumberFormat="1" applyFont="1" applyFill="1" applyBorder="1" applyAlignment="1">
      <alignment horizontal="center" vertical="center" wrapText="1"/>
    </xf>
    <xf numFmtId="3" fontId="69" fillId="0" borderId="38" xfId="0" applyNumberFormat="1" applyFont="1" applyBorder="1" applyAlignment="1">
      <alignment horizontal="center" vertical="center" wrapText="1"/>
    </xf>
    <xf numFmtId="3" fontId="64" fillId="45" borderId="36" xfId="0" applyNumberFormat="1" applyFont="1" applyFill="1" applyBorder="1" applyAlignment="1">
      <alignment horizontal="center"/>
    </xf>
    <xf numFmtId="3" fontId="25" fillId="48" borderId="186" xfId="0" applyNumberFormat="1" applyFont="1" applyFill="1" applyBorder="1" applyAlignment="1">
      <alignment horizontal="center" wrapText="1"/>
    </xf>
    <xf numFmtId="3" fontId="25" fillId="48" borderId="163" xfId="0" applyNumberFormat="1" applyFont="1" applyFill="1" applyBorder="1" applyAlignment="1">
      <alignment horizontal="center" wrapText="1"/>
    </xf>
    <xf numFmtId="3" fontId="69" fillId="0" borderId="8" xfId="0" applyNumberFormat="1" applyFont="1" applyBorder="1" applyAlignment="1">
      <alignment horizontal="center"/>
    </xf>
    <xf numFmtId="3" fontId="73" fillId="59" borderId="98" xfId="0" applyNumberFormat="1" applyFont="1" applyFill="1" applyBorder="1" applyAlignment="1">
      <alignment horizontal="center" vertical="center" wrapText="1"/>
    </xf>
    <xf numFmtId="3" fontId="69" fillId="52" borderId="91" xfId="0" applyNumberFormat="1" applyFont="1" applyFill="1" applyBorder="1" applyAlignment="1">
      <alignment horizontal="center"/>
    </xf>
    <xf numFmtId="3" fontId="51" fillId="0" borderId="8" xfId="39" applyNumberFormat="1" applyBorder="1" applyAlignment="1" applyProtection="1"/>
    <xf numFmtId="3" fontId="5" fillId="0" borderId="8" xfId="0" applyNumberFormat="1" applyFont="1" applyBorder="1" applyAlignment="1">
      <alignment horizontal="center"/>
    </xf>
    <xf numFmtId="3" fontId="22" fillId="49" borderId="8" xfId="0" applyNumberFormat="1" applyFont="1" applyFill="1" applyBorder="1" applyAlignment="1">
      <alignment horizontal="center" wrapText="1"/>
    </xf>
    <xf numFmtId="3" fontId="75" fillId="0" borderId="8" xfId="0" applyNumberFormat="1" applyFont="1" applyBorder="1"/>
    <xf numFmtId="3" fontId="0" fillId="0" borderId="8" xfId="0" applyNumberFormat="1" applyBorder="1"/>
    <xf numFmtId="3" fontId="22" fillId="48" borderId="8" xfId="0" applyNumberFormat="1" applyFont="1" applyFill="1" applyBorder="1" applyAlignment="1">
      <alignment horizontal="center" wrapText="1"/>
    </xf>
    <xf numFmtId="3" fontId="26" fillId="0" borderId="34" xfId="0" applyNumberFormat="1" applyFont="1" applyBorder="1" applyAlignment="1">
      <alignment horizontal="center" vertical="center"/>
    </xf>
    <xf numFmtId="0" fontId="0" fillId="45" borderId="0" xfId="0" applyFill="1" applyAlignment="1">
      <alignment horizontal="center"/>
    </xf>
    <xf numFmtId="3" fontId="0" fillId="45" borderId="0" xfId="0" applyNumberFormat="1" applyFill="1"/>
    <xf numFmtId="3" fontId="0" fillId="45" borderId="0" xfId="0" applyNumberFormat="1" applyFill="1" applyAlignment="1">
      <alignment horizontal="center"/>
    </xf>
    <xf numFmtId="0" fontId="37" fillId="44" borderId="12" xfId="39" applyFont="1" applyFill="1" applyBorder="1" applyAlignment="1" applyProtection="1">
      <alignment horizontal="left" vertical="center" wrapText="1" indent="1"/>
    </xf>
    <xf numFmtId="172" fontId="69" fillId="44" borderId="12" xfId="0" applyNumberFormat="1" applyFont="1" applyFill="1" applyBorder="1" applyAlignment="1">
      <alignment horizontal="center"/>
    </xf>
    <xf numFmtId="170" fontId="71" fillId="44" borderId="12" xfId="0" applyNumberFormat="1" applyFont="1" applyFill="1" applyBorder="1" applyAlignment="1">
      <alignment horizontal="center"/>
    </xf>
    <xf numFmtId="164" fontId="71" fillId="44" borderId="12" xfId="0" applyNumberFormat="1" applyFont="1" applyFill="1" applyBorder="1" applyAlignment="1">
      <alignment horizontal="center"/>
    </xf>
    <xf numFmtId="38" fontId="71" fillId="44" borderId="12" xfId="0" applyNumberFormat="1" applyFont="1" applyFill="1" applyBorder="1" applyAlignment="1">
      <alignment horizontal="center"/>
    </xf>
    <xf numFmtId="38" fontId="71" fillId="44" borderId="36" xfId="0" applyNumberFormat="1" applyFont="1" applyFill="1" applyBorder="1" applyAlignment="1">
      <alignment horizontal="center"/>
    </xf>
    <xf numFmtId="0" fontId="0" fillId="44" borderId="0" xfId="0" applyFont="1" applyFill="1"/>
    <xf numFmtId="0" fontId="69" fillId="44" borderId="0" xfId="0" applyFont="1" applyFill="1" applyAlignment="1">
      <alignment horizontal="left" vertical="center"/>
    </xf>
    <xf numFmtId="0" fontId="69" fillId="44" borderId="0" xfId="0" applyFont="1" applyFill="1" applyBorder="1" applyAlignment="1">
      <alignment horizontal="left" vertical="center"/>
    </xf>
    <xf numFmtId="0" fontId="69" fillId="44" borderId="0" xfId="0" applyFont="1" applyFill="1" applyBorder="1"/>
    <xf numFmtId="0" fontId="73" fillId="44" borderId="0" xfId="0" applyFont="1" applyFill="1" applyBorder="1" applyAlignment="1">
      <alignment horizontal="left" vertical="center"/>
    </xf>
    <xf numFmtId="0" fontId="71" fillId="44" borderId="12" xfId="0" applyFont="1" applyFill="1" applyBorder="1" applyAlignment="1">
      <alignment horizontal="left" vertical="center" wrapText="1" indent="1"/>
    </xf>
    <xf numFmtId="0" fontId="71" fillId="44" borderId="0" xfId="0" applyFont="1" applyFill="1"/>
    <xf numFmtId="0" fontId="123" fillId="44" borderId="0" xfId="0" applyFont="1" applyFill="1" applyAlignment="1">
      <alignment vertical="center"/>
    </xf>
    <xf numFmtId="0" fontId="71" fillId="44" borderId="0" xfId="0" applyFont="1" applyFill="1" applyAlignment="1">
      <alignment horizontal="center" vertical="center"/>
    </xf>
    <xf numFmtId="9" fontId="71" fillId="44" borderId="0" xfId="0" applyNumberFormat="1" applyFont="1" applyFill="1"/>
    <xf numFmtId="0" fontId="43" fillId="44" borderId="0" xfId="27" applyFont="1" applyFill="1"/>
    <xf numFmtId="0" fontId="43" fillId="44" borderId="0" xfId="27" applyFont="1" applyFill="1" applyAlignment="1">
      <alignment horizontal="center" vertical="center"/>
    </xf>
    <xf numFmtId="172" fontId="69" fillId="44" borderId="0" xfId="0" applyNumberFormat="1" applyFont="1" applyFill="1" applyBorder="1" applyAlignment="1">
      <alignment horizontal="center"/>
    </xf>
    <xf numFmtId="0" fontId="72" fillId="44" borderId="0" xfId="0" applyFont="1" applyFill="1" applyAlignment="1">
      <alignment horizontal="center"/>
    </xf>
    <xf numFmtId="0" fontId="69" fillId="44" borderId="0" xfId="0" applyFont="1" applyFill="1" applyBorder="1" applyAlignment="1">
      <alignment horizontal="center" vertical="center"/>
    </xf>
    <xf numFmtId="0" fontId="73" fillId="44" borderId="0" xfId="0" applyFont="1" applyFill="1" applyAlignment="1">
      <alignment horizontal="center" vertical="center"/>
    </xf>
    <xf numFmtId="0" fontId="73" fillId="44" borderId="0" xfId="0" applyFont="1" applyFill="1" applyAlignment="1">
      <alignment horizontal="left" vertical="center"/>
    </xf>
    <xf numFmtId="0" fontId="73" fillId="44" borderId="0" xfId="0" applyFont="1" applyFill="1" applyBorder="1" applyAlignment="1">
      <alignment horizontal="center" vertical="center"/>
    </xf>
    <xf numFmtId="0" fontId="0" fillId="44" borderId="0" xfId="0" applyFill="1"/>
    <xf numFmtId="0" fontId="69" fillId="44" borderId="0" xfId="27" applyFont="1" applyFill="1" applyBorder="1"/>
    <xf numFmtId="0" fontId="69" fillId="44" borderId="17" xfId="0" applyFont="1" applyFill="1" applyBorder="1" applyAlignment="1">
      <alignment horizontal="left" vertical="center"/>
    </xf>
    <xf numFmtId="164" fontId="69" fillId="44" borderId="0" xfId="0" applyNumberFormat="1" applyFont="1" applyFill="1" applyBorder="1" applyAlignment="1">
      <alignment horizontal="center"/>
    </xf>
    <xf numFmtId="169" fontId="43" fillId="44" borderId="0" xfId="27" applyNumberFormat="1" applyFont="1" applyFill="1" applyBorder="1" applyAlignment="1">
      <alignment horizontal="center"/>
    </xf>
    <xf numFmtId="0" fontId="125" fillId="44" borderId="12" xfId="0" applyFont="1" applyFill="1" applyBorder="1" applyAlignment="1">
      <alignment horizontal="left" vertical="center" wrapText="1" indent="1"/>
    </xf>
    <xf numFmtId="172" fontId="126" fillId="44" borderId="12" xfId="0" applyNumberFormat="1" applyFont="1" applyFill="1" applyBorder="1" applyAlignment="1">
      <alignment horizontal="center"/>
    </xf>
    <xf numFmtId="170" fontId="125" fillId="44" borderId="12" xfId="0" applyNumberFormat="1" applyFont="1" applyFill="1" applyBorder="1" applyAlignment="1">
      <alignment horizontal="center"/>
    </xf>
    <xf numFmtId="164" fontId="125" fillId="44" borderId="12" xfId="0" applyNumberFormat="1" applyFont="1" applyFill="1" applyBorder="1" applyAlignment="1">
      <alignment horizontal="center"/>
    </xf>
    <xf numFmtId="38" fontId="125" fillId="44" borderId="12" xfId="0" applyNumberFormat="1" applyFont="1" applyFill="1" applyBorder="1" applyAlignment="1">
      <alignment horizontal="center"/>
    </xf>
    <xf numFmtId="38" fontId="125" fillId="44" borderId="36" xfId="0" applyNumberFormat="1" applyFont="1" applyFill="1" applyBorder="1" applyAlignment="1">
      <alignment horizontal="center"/>
    </xf>
    <xf numFmtId="170" fontId="43" fillId="44" borderId="0" xfId="27" applyNumberFormat="1" applyFont="1" applyFill="1" applyBorder="1" applyAlignment="1">
      <alignment horizontal="center"/>
    </xf>
    <xf numFmtId="170" fontId="43" fillId="44" borderId="0" xfId="27" applyNumberFormat="1" applyFont="1" applyFill="1" applyBorder="1" applyAlignment="1">
      <alignment horizontal="center" vertical="center"/>
    </xf>
    <xf numFmtId="0" fontId="43" fillId="44" borderId="0" xfId="27" applyFont="1" applyFill="1" applyBorder="1" applyAlignment="1">
      <alignment horizontal="center" vertical="center" wrapText="1"/>
    </xf>
    <xf numFmtId="3" fontId="43" fillId="44" borderId="0" xfId="27" applyNumberFormat="1" applyFont="1" applyFill="1" applyBorder="1" applyAlignment="1">
      <alignment horizontal="center"/>
    </xf>
    <xf numFmtId="0" fontId="43" fillId="44" borderId="0" xfId="27" applyFont="1" applyFill="1" applyBorder="1"/>
    <xf numFmtId="0" fontId="43" fillId="44" borderId="0" xfId="27" applyFont="1" applyFill="1" applyBorder="1" applyAlignment="1">
      <alignment horizontal="center" vertical="center"/>
    </xf>
    <xf numFmtId="0" fontId="69" fillId="44" borderId="0" xfId="27" applyFont="1" applyFill="1"/>
    <xf numFmtId="0" fontId="69" fillId="44" borderId="0" xfId="27" applyFont="1" applyFill="1" applyBorder="1" applyAlignment="1">
      <alignment horizontal="center" vertical="center"/>
    </xf>
    <xf numFmtId="0" fontId="69" fillId="44" borderId="74" xfId="0" applyFont="1" applyFill="1" applyBorder="1" applyAlignment="1">
      <alignment horizontal="left" vertical="center"/>
    </xf>
    <xf numFmtId="0" fontId="71" fillId="44" borderId="12" xfId="0" applyFont="1" applyFill="1" applyBorder="1" applyAlignment="1">
      <alignment horizontal="left" indent="1"/>
    </xf>
    <xf numFmtId="0" fontId="37" fillId="44" borderId="12" xfId="39" applyFont="1" applyFill="1" applyBorder="1" applyAlignment="1" applyProtection="1">
      <alignment horizontal="left" indent="1"/>
    </xf>
    <xf numFmtId="0" fontId="106" fillId="44" borderId="12" xfId="39" applyFont="1" applyFill="1" applyBorder="1" applyAlignment="1" applyProtection="1">
      <alignment horizontal="left" vertical="center" wrapText="1" indent="1"/>
    </xf>
    <xf numFmtId="0" fontId="72" fillId="45" borderId="8" xfId="0" applyFont="1" applyFill="1" applyBorder="1" applyAlignment="1">
      <alignment horizontal="center" vertical="center"/>
    </xf>
    <xf numFmtId="9" fontId="72" fillId="45" borderId="0" xfId="0" applyNumberFormat="1" applyFont="1" applyFill="1" applyBorder="1" applyAlignment="1">
      <alignment horizontal="center" vertical="center"/>
    </xf>
    <xf numFmtId="0" fontId="72" fillId="45" borderId="0" xfId="0" applyFont="1" applyFill="1" applyBorder="1" applyAlignment="1">
      <alignment horizontal="center" vertical="center"/>
    </xf>
    <xf numFmtId="9" fontId="72" fillId="45" borderId="20" xfId="0" applyNumberFormat="1" applyFont="1" applyFill="1" applyBorder="1" applyAlignment="1">
      <alignment horizontal="center" vertical="center"/>
    </xf>
    <xf numFmtId="0" fontId="45" fillId="78" borderId="61" xfId="0" applyFont="1" applyFill="1" applyBorder="1" applyAlignment="1">
      <alignment horizontal="right" vertical="center"/>
    </xf>
    <xf numFmtId="9" fontId="45" fillId="78" borderId="68" xfId="0" applyNumberFormat="1" applyFont="1" applyFill="1" applyBorder="1" applyAlignment="1">
      <alignment horizontal="center"/>
    </xf>
    <xf numFmtId="0" fontId="45" fillId="78" borderId="13" xfId="27" applyFont="1" applyFill="1" applyBorder="1" applyAlignment="1">
      <alignment horizontal="right" vertical="center"/>
    </xf>
    <xf numFmtId="9" fontId="45" fillId="78" borderId="6" xfId="0" applyNumberFormat="1" applyFont="1" applyFill="1" applyBorder="1" applyAlignment="1">
      <alignment horizontal="center"/>
    </xf>
    <xf numFmtId="0" fontId="45" fillId="78" borderId="13" xfId="0" applyFont="1" applyFill="1" applyBorder="1" applyAlignment="1">
      <alignment horizontal="right" vertical="center"/>
    </xf>
    <xf numFmtId="0" fontId="45" fillId="78" borderId="13" xfId="0" applyFont="1" applyFill="1" applyBorder="1" applyAlignment="1">
      <alignment horizontal="right"/>
    </xf>
    <xf numFmtId="0" fontId="45" fillId="78" borderId="62" xfId="0" applyFont="1" applyFill="1" applyBorder="1" applyAlignment="1">
      <alignment horizontal="right" vertical="center"/>
    </xf>
    <xf numFmtId="9" fontId="45" fillId="78" borderId="156" xfId="0" applyNumberFormat="1" applyFont="1" applyFill="1" applyBorder="1" applyAlignment="1">
      <alignment horizontal="center"/>
    </xf>
    <xf numFmtId="0" fontId="72" fillId="79" borderId="149" xfId="0" applyFont="1" applyFill="1" applyBorder="1" applyAlignment="1">
      <alignment horizontal="right" vertical="center"/>
    </xf>
    <xf numFmtId="9" fontId="72" fillId="79" borderId="150" xfId="0" applyNumberFormat="1" applyFont="1" applyFill="1" applyBorder="1" applyAlignment="1">
      <alignment horizontal="center" vertical="center"/>
    </xf>
    <xf numFmtId="0" fontId="72" fillId="79" borderId="152" xfId="0" applyFont="1" applyFill="1" applyBorder="1" applyAlignment="1">
      <alignment horizontal="right" vertical="center"/>
    </xf>
    <xf numFmtId="9" fontId="72" fillId="79" borderId="153" xfId="0" applyNumberFormat="1" applyFont="1" applyFill="1" applyBorder="1" applyAlignment="1">
      <alignment horizontal="center" vertical="center"/>
    </xf>
    <xf numFmtId="9" fontId="73" fillId="79" borderId="155" xfId="0" applyNumberFormat="1" applyFont="1" applyFill="1" applyBorder="1" applyAlignment="1">
      <alignment horizontal="center" vertical="center"/>
    </xf>
    <xf numFmtId="0" fontId="122" fillId="80" borderId="10" xfId="0" applyFont="1" applyFill="1" applyBorder="1" applyAlignment="1">
      <alignment horizontal="right" vertical="center"/>
    </xf>
    <xf numFmtId="9" fontId="45" fillId="80" borderId="68" xfId="0" applyNumberFormat="1" applyFont="1" applyFill="1" applyBorder="1" applyAlignment="1">
      <alignment horizontal="center"/>
    </xf>
    <xf numFmtId="0" fontId="122" fillId="80" borderId="12" xfId="0" applyFont="1" applyFill="1" applyBorder="1" applyAlignment="1">
      <alignment horizontal="right" vertical="center"/>
    </xf>
    <xf numFmtId="9" fontId="45" fillId="80" borderId="6" xfId="0" applyNumberFormat="1" applyFont="1" applyFill="1" applyBorder="1" applyAlignment="1">
      <alignment horizontal="center"/>
    </xf>
    <xf numFmtId="0" fontId="122" fillId="80" borderId="4" xfId="0" applyFont="1" applyFill="1" applyBorder="1" applyAlignment="1">
      <alignment horizontal="right" vertical="center"/>
    </xf>
    <xf numFmtId="9" fontId="45" fillId="80" borderId="157" xfId="0" applyNumberFormat="1" applyFont="1" applyFill="1" applyBorder="1" applyAlignment="1">
      <alignment horizontal="center"/>
    </xf>
    <xf numFmtId="3" fontId="0" fillId="45" borderId="12" xfId="0" applyNumberFormat="1" applyFont="1" applyFill="1" applyBorder="1" applyAlignment="1">
      <alignment horizontal="center" vertical="center" wrapText="1"/>
    </xf>
    <xf numFmtId="3" fontId="0" fillId="45" borderId="12" xfId="0" applyNumberFormat="1" applyFont="1" applyFill="1" applyBorder="1" applyAlignment="1"/>
    <xf numFmtId="3" fontId="0" fillId="45" borderId="12" xfId="0" applyNumberFormat="1" applyFont="1" applyFill="1" applyBorder="1" applyAlignment="1">
      <alignment wrapText="1"/>
    </xf>
    <xf numFmtId="3" fontId="68" fillId="45" borderId="12" xfId="0" applyNumberFormat="1" applyFont="1" applyFill="1" applyBorder="1" applyAlignment="1">
      <alignment horizontal="center" vertical="center" wrapText="1"/>
    </xf>
    <xf numFmtId="3" fontId="23" fillId="45" borderId="0" xfId="0" applyNumberFormat="1" applyFont="1" applyFill="1" applyAlignment="1">
      <alignment horizontal="right"/>
    </xf>
    <xf numFmtId="3" fontId="23" fillId="45" borderId="0" xfId="0" applyNumberFormat="1" applyFont="1" applyFill="1" applyAlignment="1">
      <alignment horizontal="right" vertical="center"/>
    </xf>
    <xf numFmtId="3" fontId="68" fillId="45" borderId="12" xfId="0" applyNumberFormat="1" applyFont="1" applyFill="1" applyBorder="1" applyAlignment="1"/>
    <xf numFmtId="3" fontId="85" fillId="45" borderId="12" xfId="0" applyNumberFormat="1" applyFont="1" applyFill="1" applyBorder="1" applyAlignment="1"/>
    <xf numFmtId="3" fontId="68" fillId="45" borderId="12" xfId="0" applyNumberFormat="1" applyFont="1" applyFill="1" applyBorder="1" applyAlignment="1">
      <alignment wrapText="1"/>
    </xf>
    <xf numFmtId="3" fontId="74" fillId="0" borderId="0" xfId="0" applyNumberFormat="1" applyFont="1" applyAlignment="1">
      <alignment horizontal="right"/>
    </xf>
    <xf numFmtId="3" fontId="82" fillId="45" borderId="12" xfId="0" applyNumberFormat="1" applyFont="1" applyFill="1" applyBorder="1" applyAlignment="1"/>
    <xf numFmtId="0" fontId="75" fillId="0" borderId="0" xfId="0" applyFont="1" applyAlignment="1">
      <alignment horizontal="left" wrapText="1" indent="5"/>
    </xf>
    <xf numFmtId="0" fontId="75" fillId="0" borderId="0" xfId="0" applyFont="1" applyAlignment="1">
      <alignment horizontal="left" wrapText="1" indent="6"/>
    </xf>
    <xf numFmtId="0" fontId="75" fillId="0" borderId="0" xfId="0" applyFont="1" applyAlignment="1">
      <alignment horizontal="left" wrapText="1" indent="4"/>
    </xf>
    <xf numFmtId="0" fontId="68" fillId="45" borderId="12" xfId="0" applyFont="1" applyFill="1" applyBorder="1" applyAlignment="1">
      <alignment wrapText="1"/>
    </xf>
    <xf numFmtId="0" fontId="85" fillId="45" borderId="12" xfId="0" applyFont="1" applyFill="1" applyBorder="1" applyAlignment="1">
      <alignment wrapText="1"/>
    </xf>
    <xf numFmtId="0" fontId="140" fillId="45" borderId="12" xfId="39" applyFont="1" applyFill="1" applyBorder="1" applyAlignment="1" applyProtection="1">
      <alignment wrapText="1"/>
    </xf>
    <xf numFmtId="0" fontId="72" fillId="79" borderId="154" xfId="0" applyFont="1" applyFill="1" applyBorder="1" applyAlignment="1">
      <alignment horizontal="right" vertical="center"/>
    </xf>
    <xf numFmtId="40" fontId="69" fillId="44" borderId="0" xfId="42" applyNumberFormat="1" applyFont="1" applyFill="1" applyBorder="1" applyAlignment="1">
      <alignment horizontal="center" vertical="center"/>
    </xf>
    <xf numFmtId="0" fontId="69" fillId="44" borderId="0" xfId="0" applyFont="1" applyFill="1" applyAlignment="1">
      <alignment horizontal="center" vertical="center"/>
    </xf>
    <xf numFmtId="166" fontId="3" fillId="35" borderId="37" xfId="53" applyNumberFormat="1" applyFont="1" applyFill="1" applyBorder="1" applyAlignment="1">
      <alignment horizontal="center" vertical="center" wrapText="1"/>
    </xf>
    <xf numFmtId="0" fontId="0" fillId="35" borderId="53" xfId="0" applyFill="1" applyBorder="1" applyAlignment="1">
      <alignment horizontal="center" vertical="center" wrapText="1"/>
    </xf>
    <xf numFmtId="0" fontId="0" fillId="35" borderId="38" xfId="0" applyFill="1" applyBorder="1" applyAlignment="1">
      <alignment horizontal="center" vertical="center" wrapText="1"/>
    </xf>
    <xf numFmtId="0" fontId="8" fillId="58" borderId="60" xfId="53" applyFont="1" applyFill="1" applyBorder="1" applyAlignment="1">
      <alignment horizontal="center" vertical="center" wrapText="1"/>
    </xf>
    <xf numFmtId="0" fontId="8" fillId="58" borderId="58" xfId="53" applyFont="1" applyFill="1" applyBorder="1" applyAlignment="1">
      <alignment horizontal="center" vertical="center" wrapText="1"/>
    </xf>
    <xf numFmtId="0" fontId="2" fillId="58" borderId="58" xfId="53" applyFont="1" applyFill="1" applyBorder="1" applyAlignment="1">
      <alignment horizontal="center" vertical="center" wrapText="1"/>
    </xf>
    <xf numFmtId="170" fontId="36" fillId="57" borderId="109" xfId="53" applyNumberFormat="1" applyFont="1" applyFill="1" applyBorder="1" applyAlignment="1">
      <alignment horizontal="center" vertical="center" wrapText="1"/>
    </xf>
    <xf numFmtId="170" fontId="109" fillId="57" borderId="109" xfId="0" applyNumberFormat="1" applyFont="1" applyFill="1" applyBorder="1" applyAlignment="1">
      <alignment horizontal="center" vertical="center" wrapText="1"/>
    </xf>
    <xf numFmtId="9" fontId="11" fillId="2" borderId="102" xfId="53" applyNumberFormat="1" applyFont="1" applyFill="1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9" fontId="0" fillId="41" borderId="48" xfId="0" applyNumberFormat="1" applyFill="1" applyBorder="1" applyAlignment="1">
      <alignment horizontal="center" vertical="center" wrapText="1"/>
    </xf>
    <xf numFmtId="9" fontId="0" fillId="41" borderId="50" xfId="0" applyNumberFormat="1" applyFill="1" applyBorder="1" applyAlignment="1">
      <alignment horizontal="center" vertical="center" wrapText="1"/>
    </xf>
    <xf numFmtId="167" fontId="107" fillId="0" borderId="54" xfId="0" applyNumberFormat="1" applyFont="1" applyBorder="1" applyAlignment="1">
      <alignment horizontal="center" vertical="center" wrapText="1"/>
    </xf>
    <xf numFmtId="0" fontId="107" fillId="0" borderId="18" xfId="0" applyFont="1" applyBorder="1" applyAlignment="1">
      <alignment horizontal="center" vertical="center" wrapText="1"/>
    </xf>
    <xf numFmtId="9" fontId="7" fillId="64" borderId="136" xfId="53" applyNumberFormat="1" applyFont="1" applyFill="1" applyBorder="1" applyAlignment="1">
      <alignment horizontal="center" vertical="center" wrapText="1"/>
    </xf>
    <xf numFmtId="9" fontId="7" fillId="64" borderId="137" xfId="53" applyNumberFormat="1" applyFont="1" applyFill="1" applyBorder="1" applyAlignment="1">
      <alignment horizontal="center" vertical="center" wrapText="1"/>
    </xf>
    <xf numFmtId="9" fontId="8" fillId="65" borderId="107" xfId="53" applyNumberFormat="1" applyFont="1" applyFill="1" applyBorder="1" applyAlignment="1">
      <alignment horizontal="center" vertical="center" wrapText="1"/>
    </xf>
    <xf numFmtId="0" fontId="105" fillId="65" borderId="108" xfId="0" applyFont="1" applyFill="1" applyBorder="1" applyAlignment="1">
      <alignment horizontal="center" vertical="center" wrapText="1"/>
    </xf>
    <xf numFmtId="9" fontId="62" fillId="41" borderId="134" xfId="0" applyNumberFormat="1" applyFont="1" applyFill="1" applyBorder="1" applyAlignment="1">
      <alignment horizontal="center" vertical="center" wrapText="1"/>
    </xf>
    <xf numFmtId="9" fontId="0" fillId="41" borderId="135" xfId="0" applyNumberFormat="1" applyFill="1" applyBorder="1" applyAlignment="1">
      <alignment horizontal="center" vertical="center" wrapText="1"/>
    </xf>
    <xf numFmtId="9" fontId="8" fillId="66" borderId="107" xfId="53" applyNumberFormat="1" applyFont="1" applyFill="1" applyBorder="1" applyAlignment="1">
      <alignment horizontal="center" vertical="center" wrapText="1"/>
    </xf>
    <xf numFmtId="0" fontId="105" fillId="66" borderId="108" xfId="0" applyFont="1" applyFill="1" applyBorder="1" applyAlignment="1">
      <alignment horizontal="center" vertical="center" wrapText="1"/>
    </xf>
    <xf numFmtId="2" fontId="36" fillId="58" borderId="109" xfId="53" applyNumberFormat="1" applyFont="1" applyFill="1" applyBorder="1" applyAlignment="1">
      <alignment horizontal="center" vertical="center" wrapText="1"/>
    </xf>
    <xf numFmtId="0" fontId="110" fillId="58" borderId="109" xfId="0" applyFont="1" applyFill="1" applyBorder="1" applyAlignment="1">
      <alignment horizontal="center" vertical="center" wrapText="1"/>
    </xf>
    <xf numFmtId="0" fontId="62" fillId="0" borderId="99" xfId="0" applyFont="1" applyBorder="1" applyAlignment="1">
      <alignment horizontal="center" vertical="center" wrapText="1"/>
    </xf>
    <xf numFmtId="9" fontId="62" fillId="41" borderId="47" xfId="0" applyNumberFormat="1" applyFont="1" applyFill="1" applyBorder="1" applyAlignment="1">
      <alignment horizontal="center" vertical="center" wrapText="1"/>
    </xf>
    <xf numFmtId="9" fontId="11" fillId="2" borderId="110" xfId="53" applyNumberFormat="1" applyFont="1" applyFill="1" applyBorder="1" applyAlignment="1">
      <alignment horizontal="center" vertical="center" wrapText="1"/>
    </xf>
    <xf numFmtId="0" fontId="107" fillId="0" borderId="29" xfId="0" applyFont="1" applyBorder="1" applyAlignment="1">
      <alignment horizontal="center" vertical="center" wrapText="1"/>
    </xf>
    <xf numFmtId="0" fontId="107" fillId="0" borderId="68" xfId="0" applyFont="1" applyBorder="1" applyAlignment="1">
      <alignment horizontal="center" vertical="center" wrapText="1"/>
    </xf>
    <xf numFmtId="9" fontId="11" fillId="2" borderId="78" xfId="53" applyNumberFormat="1" applyFont="1" applyFill="1" applyBorder="1" applyAlignment="1">
      <alignment horizontal="center" vertical="center" wrapText="1"/>
    </xf>
    <xf numFmtId="9" fontId="0" fillId="41" borderId="138" xfId="0" applyNumberFormat="1" applyFill="1" applyBorder="1" applyAlignment="1">
      <alignment horizontal="center" vertical="center" wrapText="1"/>
    </xf>
    <xf numFmtId="9" fontId="0" fillId="41" borderId="139" xfId="0" applyNumberFormat="1" applyFill="1" applyBorder="1" applyAlignment="1">
      <alignment horizontal="center" vertical="center" wrapText="1"/>
    </xf>
    <xf numFmtId="3" fontId="3" fillId="0" borderId="29" xfId="53" applyNumberFormat="1" applyFont="1" applyFill="1" applyBorder="1" applyAlignment="1">
      <alignment horizontal="center" vertical="center" wrapText="1"/>
    </xf>
    <xf numFmtId="0" fontId="57" fillId="0" borderId="68" xfId="0" applyFont="1" applyBorder="1" applyAlignment="1">
      <alignment horizontal="center" vertical="center" wrapText="1"/>
    </xf>
    <xf numFmtId="1" fontId="3" fillId="0" borderId="29" xfId="21" applyNumberFormat="1" applyFont="1" applyFill="1" applyBorder="1" applyAlignment="1">
      <alignment horizontal="center" vertical="center" wrapText="1"/>
    </xf>
    <xf numFmtId="0" fontId="3" fillId="0" borderId="68" xfId="21" applyFont="1" applyFill="1" applyBorder="1" applyAlignment="1">
      <alignment horizontal="center" vertical="center" wrapText="1"/>
    </xf>
    <xf numFmtId="0" fontId="108" fillId="57" borderId="111" xfId="0" applyFont="1" applyFill="1" applyBorder="1" applyAlignment="1">
      <alignment horizontal="center" vertical="center" wrapText="1"/>
    </xf>
    <xf numFmtId="0" fontId="109" fillId="57" borderId="111" xfId="0" applyFont="1" applyFill="1" applyBorder="1" applyAlignment="1">
      <alignment horizontal="center" vertical="center" wrapText="1"/>
    </xf>
    <xf numFmtId="0" fontId="108" fillId="58" borderId="105" xfId="0" applyFont="1" applyFill="1" applyBorder="1" applyAlignment="1">
      <alignment horizontal="center" vertical="center" wrapText="1"/>
    </xf>
    <xf numFmtId="0" fontId="108" fillId="58" borderId="112" xfId="0" applyFont="1" applyFill="1" applyBorder="1" applyAlignment="1">
      <alignment horizontal="center" vertical="center" wrapText="1"/>
    </xf>
    <xf numFmtId="3" fontId="3" fillId="44" borderId="61" xfId="42" applyNumberFormat="1" applyFont="1" applyFill="1" applyBorder="1" applyAlignment="1">
      <alignment horizontal="center" vertical="center" wrapText="1"/>
    </xf>
    <xf numFmtId="3" fontId="69" fillId="44" borderId="69" xfId="42" applyNumberFormat="1" applyFont="1" applyFill="1" applyBorder="1" applyAlignment="1">
      <alignment horizontal="center" vertical="center" wrapText="1"/>
    </xf>
    <xf numFmtId="9" fontId="69" fillId="73" borderId="47" xfId="42" applyNumberFormat="1" applyFont="1" applyFill="1" applyBorder="1" applyAlignment="1">
      <alignment horizontal="center" vertical="center" wrapText="1"/>
    </xf>
    <xf numFmtId="0" fontId="69" fillId="73" borderId="50" xfId="42" applyFont="1" applyFill="1" applyBorder="1" applyAlignment="1">
      <alignment horizontal="center" vertical="center" wrapText="1"/>
    </xf>
    <xf numFmtId="9" fontId="0" fillId="0" borderId="50" xfId="0" applyNumberForma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9" fontId="13" fillId="35" borderId="70" xfId="53" applyNumberFormat="1" applyFont="1" applyFill="1" applyBorder="1" applyAlignment="1">
      <alignment horizontal="center" vertical="center" wrapText="1"/>
    </xf>
    <xf numFmtId="0" fontId="0" fillId="35" borderId="2" xfId="0" applyFill="1" applyBorder="1" applyAlignment="1">
      <alignment horizontal="center"/>
    </xf>
    <xf numFmtId="9" fontId="1" fillId="35" borderId="71" xfId="53" applyNumberFormat="1" applyFont="1" applyFill="1" applyBorder="1" applyAlignment="1">
      <alignment horizontal="center" vertical="center" wrapText="1"/>
    </xf>
    <xf numFmtId="0" fontId="0" fillId="35" borderId="3" xfId="0" applyFont="1" applyFill="1" applyBorder="1" applyAlignment="1">
      <alignment horizontal="center"/>
    </xf>
    <xf numFmtId="0" fontId="107" fillId="0" borderId="60" xfId="0" applyFont="1" applyBorder="1" applyAlignment="1">
      <alignment horizontal="center" vertical="center" wrapText="1"/>
    </xf>
    <xf numFmtId="0" fontId="57" fillId="0" borderId="49" xfId="0" applyFont="1" applyBorder="1" applyAlignment="1">
      <alignment horizontal="center" vertical="center" wrapText="1"/>
    </xf>
    <xf numFmtId="0" fontId="8" fillId="3" borderId="60" xfId="53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07" fillId="0" borderId="54" xfId="0" applyFont="1" applyBorder="1" applyAlignment="1">
      <alignment horizontal="center" vertical="center" wrapText="1"/>
    </xf>
    <xf numFmtId="0" fontId="82" fillId="0" borderId="18" xfId="0" applyFont="1" applyBorder="1" applyAlignment="1">
      <alignment horizontal="center" vertical="center" wrapText="1"/>
    </xf>
    <xf numFmtId="1" fontId="8" fillId="57" borderId="60" xfId="53" applyNumberFormat="1" applyFont="1" applyFill="1" applyBorder="1" applyAlignment="1">
      <alignment horizontal="center" vertical="center" wrapText="1"/>
    </xf>
    <xf numFmtId="0" fontId="0" fillId="57" borderId="58" xfId="0" applyFill="1" applyBorder="1" applyAlignment="1">
      <alignment horizontal="center" vertical="center" wrapText="1"/>
    </xf>
    <xf numFmtId="0" fontId="0" fillId="57" borderId="49" xfId="0" applyFill="1" applyBorder="1" applyAlignment="1">
      <alignment horizontal="center" vertical="center" wrapText="1"/>
    </xf>
    <xf numFmtId="0" fontId="107" fillId="0" borderId="60" xfId="0" applyFont="1" applyBorder="1" applyAlignment="1">
      <alignment horizontal="center" vertical="center"/>
    </xf>
    <xf numFmtId="0" fontId="107" fillId="0" borderId="58" xfId="0" applyFont="1" applyBorder="1" applyAlignment="1">
      <alignment horizontal="center" vertical="center"/>
    </xf>
    <xf numFmtId="9" fontId="107" fillId="0" borderId="54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3" fillId="0" borderId="29" xfId="21" applyNumberFormat="1" applyFont="1" applyFill="1" applyBorder="1" applyAlignment="1">
      <alignment horizontal="center" vertical="center" wrapText="1"/>
    </xf>
    <xf numFmtId="3" fontId="3" fillId="0" borderId="69" xfId="21" applyNumberFormat="1" applyFont="1" applyFill="1" applyBorder="1" applyAlignment="1">
      <alignment horizontal="center" vertical="center" wrapText="1"/>
    </xf>
    <xf numFmtId="0" fontId="107" fillId="54" borderId="105" xfId="0" applyFont="1" applyFill="1" applyBorder="1" applyAlignment="1">
      <alignment horizontal="center" vertical="center" wrapText="1"/>
    </xf>
    <xf numFmtId="0" fontId="107" fillId="54" borderId="2" xfId="0" applyFont="1" applyFill="1" applyBorder="1" applyAlignment="1">
      <alignment horizontal="center" vertical="center" wrapText="1"/>
    </xf>
    <xf numFmtId="170" fontId="3" fillId="3" borderId="106" xfId="53" applyNumberFormat="1" applyFont="1" applyFill="1" applyBorder="1" applyAlignment="1">
      <alignment horizontal="center" vertical="center" wrapText="1"/>
    </xf>
    <xf numFmtId="170" fontId="135" fillId="0" borderId="3" xfId="0" applyNumberFormat="1" applyFont="1" applyBorder="1" applyAlignment="1">
      <alignment horizontal="center" vertical="center" wrapText="1"/>
    </xf>
    <xf numFmtId="165" fontId="107" fillId="0" borderId="54" xfId="0" applyNumberFormat="1" applyFont="1" applyBorder="1" applyAlignment="1">
      <alignment horizontal="center" vertical="center" wrapText="1"/>
    </xf>
    <xf numFmtId="3" fontId="3" fillId="0" borderId="54" xfId="2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5" fontId="3" fillId="0" borderId="104" xfId="53" applyNumberFormat="1" applyFont="1" applyFill="1" applyBorder="1" applyAlignment="1">
      <alignment horizontal="center" vertical="center" wrapText="1"/>
    </xf>
    <xf numFmtId="9" fontId="11" fillId="2" borderId="1" xfId="53" applyNumberFormat="1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9" fontId="11" fillId="2" borderId="48" xfId="53" applyNumberFormat="1" applyFont="1" applyFill="1" applyBorder="1" applyAlignment="1">
      <alignment horizontal="center" vertical="center" wrapText="1"/>
    </xf>
    <xf numFmtId="0" fontId="62" fillId="0" borderId="50" xfId="0" applyFont="1" applyBorder="1" applyAlignment="1">
      <alignment horizontal="center" vertical="center" wrapText="1"/>
    </xf>
    <xf numFmtId="165" fontId="3" fillId="0" borderId="54" xfId="53" applyNumberFormat="1" applyFont="1" applyFill="1" applyBorder="1" applyAlignment="1">
      <alignment horizontal="center" vertical="center" wrapText="1"/>
    </xf>
    <xf numFmtId="9" fontId="11" fillId="2" borderId="47" xfId="53" applyNumberFormat="1" applyFont="1" applyFill="1" applyBorder="1" applyAlignment="1">
      <alignment horizontal="center" vertical="center" wrapText="1"/>
    </xf>
    <xf numFmtId="9" fontId="11" fillId="2" borderId="50" xfId="53" applyNumberFormat="1" applyFont="1" applyFill="1" applyBorder="1" applyAlignment="1">
      <alignment horizontal="center" vertical="center" wrapText="1"/>
    </xf>
    <xf numFmtId="0" fontId="118" fillId="56" borderId="8" xfId="0" applyFont="1" applyFill="1" applyBorder="1" applyAlignment="1">
      <alignment horizontal="center" vertical="center"/>
    </xf>
    <xf numFmtId="0" fontId="119" fillId="56" borderId="0" xfId="0" applyFont="1" applyFill="1" applyBorder="1" applyAlignment="1">
      <alignment horizontal="center" vertical="center"/>
    </xf>
    <xf numFmtId="0" fontId="119" fillId="56" borderId="20" xfId="0" applyFont="1" applyFill="1" applyBorder="1" applyAlignment="1">
      <alignment horizontal="center" vertical="center"/>
    </xf>
    <xf numFmtId="0" fontId="139" fillId="79" borderId="148" xfId="0" applyFont="1" applyFill="1" applyBorder="1" applyAlignment="1">
      <alignment horizontal="center" vertical="center" wrapText="1"/>
    </xf>
    <xf numFmtId="0" fontId="139" fillId="79" borderId="151" xfId="0" applyFont="1" applyFill="1" applyBorder="1" applyAlignment="1">
      <alignment horizontal="center" vertical="center" wrapText="1"/>
    </xf>
    <xf numFmtId="0" fontId="139" fillId="79" borderId="98" xfId="0" applyFont="1" applyFill="1" applyBorder="1" applyAlignment="1">
      <alignment horizontal="center" vertical="center" wrapText="1"/>
    </xf>
    <xf numFmtId="9" fontId="94" fillId="79" borderId="149" xfId="0" applyNumberFormat="1" applyFont="1" applyFill="1" applyBorder="1" applyAlignment="1">
      <alignment horizontal="center" vertical="center" wrapText="1"/>
    </xf>
    <xf numFmtId="9" fontId="94" fillId="79" borderId="152" xfId="0" applyNumberFormat="1" applyFont="1" applyFill="1" applyBorder="1" applyAlignment="1">
      <alignment horizontal="center" vertical="center" wrapText="1"/>
    </xf>
    <xf numFmtId="9" fontId="94" fillId="79" borderId="154" xfId="0" applyNumberFormat="1" applyFont="1" applyFill="1" applyBorder="1" applyAlignment="1">
      <alignment horizontal="center" vertical="center" wrapText="1"/>
    </xf>
    <xf numFmtId="0" fontId="80" fillId="57" borderId="60" xfId="0" applyFont="1" applyFill="1" applyBorder="1" applyAlignment="1">
      <alignment horizontal="center" vertical="center" wrapText="1"/>
    </xf>
    <xf numFmtId="0" fontId="78" fillId="57" borderId="8" xfId="0" applyFont="1" applyFill="1" applyBorder="1" applyAlignment="1">
      <alignment horizontal="center" vertical="center" wrapText="1"/>
    </xf>
    <xf numFmtId="0" fontId="78" fillId="57" borderId="118" xfId="0" applyFont="1" applyFill="1" applyBorder="1" applyAlignment="1">
      <alignment horizontal="center" vertical="center" wrapText="1"/>
    </xf>
    <xf numFmtId="0" fontId="120" fillId="80" borderId="70" xfId="0" applyFont="1" applyFill="1" applyBorder="1" applyAlignment="1">
      <alignment horizontal="center" vertical="center" wrapText="1"/>
    </xf>
    <xf numFmtId="0" fontId="0" fillId="80" borderId="2" xfId="0" applyFill="1" applyBorder="1" applyAlignment="1">
      <alignment horizontal="center" vertical="center" wrapText="1"/>
    </xf>
    <xf numFmtId="0" fontId="0" fillId="80" borderId="33" xfId="0" applyFill="1" applyBorder="1" applyAlignment="1">
      <alignment horizontal="center" vertical="center" wrapText="1"/>
    </xf>
    <xf numFmtId="9" fontId="121" fillId="80" borderId="158" xfId="0" applyNumberFormat="1" applyFont="1" applyFill="1" applyBorder="1" applyAlignment="1">
      <alignment horizontal="center" vertical="center"/>
    </xf>
    <xf numFmtId="0" fontId="0" fillId="80" borderId="159" xfId="0" applyFill="1" applyBorder="1" applyAlignment="1">
      <alignment horizontal="center" vertical="center"/>
    </xf>
    <xf numFmtId="0" fontId="0" fillId="80" borderId="160" xfId="0" applyFill="1" applyBorder="1" applyAlignment="1">
      <alignment horizontal="center" vertical="center"/>
    </xf>
    <xf numFmtId="0" fontId="120" fillId="78" borderId="70" xfId="0" applyFont="1" applyFill="1" applyBorder="1" applyAlignment="1">
      <alignment horizontal="center" vertical="center" wrapText="1"/>
    </xf>
    <xf numFmtId="0" fontId="0" fillId="78" borderId="2" xfId="0" applyFill="1" applyBorder="1" applyAlignment="1"/>
    <xf numFmtId="0" fontId="0" fillId="78" borderId="33" xfId="0" applyFill="1" applyBorder="1" applyAlignment="1"/>
    <xf numFmtId="9" fontId="121" fillId="78" borderId="161" xfId="0" applyNumberFormat="1" applyFont="1" applyFill="1" applyBorder="1" applyAlignment="1">
      <alignment horizontal="center" vertical="center"/>
    </xf>
    <xf numFmtId="0" fontId="0" fillId="78" borderId="51" xfId="0" applyFill="1" applyBorder="1" applyAlignment="1"/>
    <xf numFmtId="0" fontId="0" fillId="78" borderId="92" xfId="0" applyFill="1" applyBorder="1" applyAlignment="1"/>
    <xf numFmtId="0" fontId="0" fillId="0" borderId="0" xfId="0"/>
    <xf numFmtId="0" fontId="111" fillId="67" borderId="0" xfId="0" applyFont="1" applyFill="1" applyAlignment="1">
      <alignment horizontal="center" vertical="center"/>
    </xf>
    <xf numFmtId="0" fontId="111" fillId="67" borderId="20" xfId="0" applyFont="1" applyFill="1" applyBorder="1" applyAlignment="1">
      <alignment horizontal="center" vertical="center"/>
    </xf>
    <xf numFmtId="0" fontId="18" fillId="37" borderId="29" xfId="0" applyFont="1" applyFill="1" applyBorder="1" applyAlignment="1">
      <alignment horizontal="center" vertical="center"/>
    </xf>
    <xf numFmtId="0" fontId="70" fillId="37" borderId="10" xfId="0" applyFont="1" applyFill="1" applyBorder="1" applyAlignment="1">
      <alignment horizontal="center" vertical="center"/>
    </xf>
    <xf numFmtId="0" fontId="70" fillId="37" borderId="69" xfId="0" applyFont="1" applyFill="1" applyBorder="1" applyAlignment="1">
      <alignment horizontal="center" vertical="center"/>
    </xf>
    <xf numFmtId="0" fontId="70" fillId="37" borderId="68" xfId="0" applyFont="1" applyFill="1" applyBorder="1" applyAlignment="1">
      <alignment horizontal="center" vertical="center"/>
    </xf>
    <xf numFmtId="9" fontId="1" fillId="0" borderId="37" xfId="0" applyNumberFormat="1" applyFont="1" applyFill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/>
    </xf>
    <xf numFmtId="9" fontId="10" fillId="67" borderId="60" xfId="0" applyNumberFormat="1" applyFont="1" applyFill="1" applyBorder="1" applyAlignment="1">
      <alignment horizontal="left" vertical="center" wrapText="1" indent="3"/>
    </xf>
    <xf numFmtId="9" fontId="10" fillId="67" borderId="8" xfId="0" applyNumberFormat="1" applyFont="1" applyFill="1" applyBorder="1" applyAlignment="1">
      <alignment horizontal="left" vertical="center" wrapText="1" indent="3"/>
    </xf>
    <xf numFmtId="9" fontId="10" fillId="67" borderId="118" xfId="0" applyNumberFormat="1" applyFont="1" applyFill="1" applyBorder="1" applyAlignment="1">
      <alignment horizontal="left" vertical="center" wrapText="1" indent="3"/>
    </xf>
    <xf numFmtId="0" fontId="57" fillId="45" borderId="11" xfId="0" applyFont="1" applyFill="1" applyBorder="1" applyAlignment="1">
      <alignment horizontal="center" vertical="center"/>
    </xf>
    <xf numFmtId="0" fontId="57" fillId="45" borderId="12" xfId="0" applyFont="1" applyFill="1" applyBorder="1" applyAlignment="1">
      <alignment horizontal="center"/>
    </xf>
    <xf numFmtId="0" fontId="57" fillId="45" borderId="6" xfId="0" applyFont="1" applyFill="1" applyBorder="1" applyAlignment="1">
      <alignment horizontal="center"/>
    </xf>
    <xf numFmtId="0" fontId="0" fillId="45" borderId="11" xfId="0" applyFont="1" applyFill="1" applyBorder="1" applyAlignment="1">
      <alignment horizontal="center" vertical="center"/>
    </xf>
    <xf numFmtId="0" fontId="0" fillId="45" borderId="12" xfId="0" applyFont="1" applyFill="1" applyBorder="1" applyAlignment="1">
      <alignment horizontal="center"/>
    </xf>
    <xf numFmtId="0" fontId="0" fillId="45" borderId="6" xfId="0" applyFont="1" applyFill="1" applyBorder="1" applyAlignment="1">
      <alignment horizontal="center"/>
    </xf>
    <xf numFmtId="0" fontId="0" fillId="0" borderId="38" xfId="0" applyFont="1" applyBorder="1" applyAlignment="1">
      <alignment horizontal="center" vertical="center"/>
    </xf>
    <xf numFmtId="0" fontId="65" fillId="0" borderId="54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11" fillId="67" borderId="20" xfId="0" applyFont="1" applyFill="1" applyBorder="1" applyAlignment="1">
      <alignment horizontal="center" vertical="center" wrapText="1"/>
    </xf>
    <xf numFmtId="0" fontId="63" fillId="67" borderId="20" xfId="0" applyFont="1" applyFill="1" applyBorder="1" applyAlignment="1">
      <alignment horizontal="center" vertical="center" wrapText="1"/>
    </xf>
    <xf numFmtId="0" fontId="63" fillId="67" borderId="168" xfId="0" applyFont="1" applyFill="1" applyBorder="1" applyAlignment="1">
      <alignment horizontal="center" vertical="center" wrapText="1"/>
    </xf>
    <xf numFmtId="0" fontId="111" fillId="67" borderId="1" xfId="0" applyFont="1" applyFill="1" applyBorder="1" applyAlignment="1">
      <alignment horizontal="center" vertical="center"/>
    </xf>
    <xf numFmtId="0" fontId="0" fillId="67" borderId="1" xfId="0" applyFill="1" applyBorder="1" applyAlignment="1">
      <alignment horizontal="center" vertical="center"/>
    </xf>
    <xf numFmtId="0" fontId="0" fillId="67" borderId="114" xfId="0" applyFill="1" applyBorder="1" applyAlignment="1">
      <alignment horizontal="center" vertical="center"/>
    </xf>
    <xf numFmtId="0" fontId="0" fillId="45" borderId="12" xfId="0" applyFont="1" applyFill="1" applyBorder="1" applyAlignment="1">
      <alignment horizontal="center" vertical="center"/>
    </xf>
    <xf numFmtId="0" fontId="57" fillId="45" borderId="12" xfId="0" applyFont="1" applyFill="1" applyBorder="1" applyAlignment="1">
      <alignment horizontal="center" vertical="center"/>
    </xf>
    <xf numFmtId="0" fontId="105" fillId="45" borderId="12" xfId="0" applyFont="1" applyFill="1" applyBorder="1" applyAlignment="1">
      <alignment horizontal="center" vertical="center"/>
    </xf>
    <xf numFmtId="0" fontId="105" fillId="45" borderId="12" xfId="0" applyFont="1" applyFill="1" applyBorder="1" applyAlignment="1">
      <alignment horizontal="center"/>
    </xf>
    <xf numFmtId="3" fontId="131" fillId="45" borderId="173" xfId="0" applyNumberFormat="1" applyFont="1" applyFill="1" applyBorder="1" applyAlignment="1">
      <alignment horizontal="left" vertical="center" wrapText="1"/>
    </xf>
    <xf numFmtId="0" fontId="18" fillId="37" borderId="54" xfId="0" applyFont="1" applyFill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40" fontId="68" fillId="0" borderId="49" xfId="0" applyNumberFormat="1" applyFont="1" applyBorder="1" applyAlignment="1">
      <alignment horizontal="center" vertical="center" wrapText="1"/>
    </xf>
    <xf numFmtId="40" fontId="0" fillId="0" borderId="114" xfId="0" applyNumberFormat="1" applyBorder="1" applyAlignment="1">
      <alignment horizontal="center" wrapText="1"/>
    </xf>
    <xf numFmtId="0" fontId="91" fillId="67" borderId="0" xfId="0" applyFont="1" applyFill="1" applyBorder="1" applyAlignment="1">
      <alignment horizontal="center" vertical="center" wrapText="1"/>
    </xf>
    <xf numFmtId="0" fontId="112" fillId="67" borderId="0" xfId="0" applyFont="1" applyFill="1" applyBorder="1" applyAlignment="1">
      <alignment horizontal="center" vertical="center" wrapText="1"/>
    </xf>
    <xf numFmtId="0" fontId="112" fillId="67" borderId="113" xfId="0" applyFont="1" applyFill="1" applyBorder="1" applyAlignment="1">
      <alignment horizontal="center" vertical="center" wrapText="1"/>
    </xf>
    <xf numFmtId="9" fontId="1" fillId="45" borderId="12" xfId="0" applyNumberFormat="1" applyFont="1" applyFill="1" applyBorder="1" applyAlignment="1">
      <alignment horizontal="center" vertical="center" wrapText="1"/>
    </xf>
    <xf numFmtId="0" fontId="0" fillId="45" borderId="12" xfId="0" applyFill="1" applyBorder="1" applyAlignment="1">
      <alignment horizontal="center" vertical="center" wrapText="1"/>
    </xf>
    <xf numFmtId="0" fontId="0" fillId="45" borderId="12" xfId="0" applyFill="1" applyBorder="1" applyAlignment="1">
      <alignment horizontal="center"/>
    </xf>
    <xf numFmtId="9" fontId="1" fillId="67" borderId="8" xfId="0" applyNumberFormat="1" applyFont="1" applyFill="1" applyBorder="1" applyAlignment="1">
      <alignment horizontal="center" vertical="center" wrapText="1"/>
    </xf>
    <xf numFmtId="0" fontId="0" fillId="67" borderId="8" xfId="0" applyFill="1" applyBorder="1" applyAlignment="1">
      <alignment horizontal="center" wrapText="1"/>
    </xf>
    <xf numFmtId="0" fontId="26" fillId="37" borderId="28" xfId="0" applyFont="1" applyFill="1" applyBorder="1" applyAlignment="1">
      <alignment horizontal="center" vertical="center"/>
    </xf>
    <xf numFmtId="0" fontId="64" fillId="0" borderId="14" xfId="0" applyFont="1" applyBorder="1" applyAlignment="1">
      <alignment horizontal="center" vertical="center"/>
    </xf>
    <xf numFmtId="0" fontId="64" fillId="0" borderId="77" xfId="0" applyFont="1" applyBorder="1" applyAlignment="1">
      <alignment horizontal="center" vertical="center"/>
    </xf>
    <xf numFmtId="0" fontId="79" fillId="67" borderId="54" xfId="0" applyFont="1" applyFill="1" applyBorder="1" applyAlignment="1">
      <alignment horizontal="center" vertical="center"/>
    </xf>
    <xf numFmtId="0" fontId="98" fillId="45" borderId="12" xfId="0" applyFont="1" applyFill="1" applyBorder="1" applyAlignment="1">
      <alignment horizontal="center" vertical="center" wrapText="1"/>
    </xf>
    <xf numFmtId="0" fontId="0" fillId="45" borderId="12" xfId="0" applyFill="1" applyBorder="1" applyAlignment="1">
      <alignment horizontal="center" wrapText="1"/>
    </xf>
    <xf numFmtId="9" fontId="0" fillId="0" borderId="115" xfId="0" applyNumberFormat="1" applyFont="1" applyBorder="1" applyAlignment="1">
      <alignment horizontal="center" vertical="center" wrapText="1"/>
    </xf>
    <xf numFmtId="0" fontId="0" fillId="0" borderId="114" xfId="0" applyBorder="1" applyAlignment="1"/>
    <xf numFmtId="9" fontId="1" fillId="0" borderId="32" xfId="0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9" fontId="65" fillId="67" borderId="8" xfId="0" applyNumberFormat="1" applyFont="1" applyFill="1" applyBorder="1" applyAlignment="1">
      <alignment horizontal="center" vertical="center" wrapText="1"/>
    </xf>
    <xf numFmtId="0" fontId="0" fillId="67" borderId="8" xfId="0" applyFont="1" applyFill="1" applyBorder="1" applyAlignment="1">
      <alignment horizontal="center"/>
    </xf>
    <xf numFmtId="0" fontId="0" fillId="67" borderId="119" xfId="0" applyFont="1" applyFill="1" applyBorder="1" applyAlignment="1">
      <alignment horizontal="center"/>
    </xf>
    <xf numFmtId="0" fontId="105" fillId="67" borderId="0" xfId="0" applyFont="1" applyFill="1" applyAlignment="1">
      <alignment horizontal="center" vertical="center"/>
    </xf>
    <xf numFmtId="0" fontId="105" fillId="67" borderId="20" xfId="0" applyFont="1" applyFill="1" applyBorder="1" applyAlignment="1">
      <alignment horizontal="center" vertical="center"/>
    </xf>
    <xf numFmtId="0" fontId="113" fillId="37" borderId="29" xfId="0" applyFont="1" applyFill="1" applyBorder="1" applyAlignment="1">
      <alignment horizontal="center" vertical="center"/>
    </xf>
    <xf numFmtId="9" fontId="65" fillId="0" borderId="37" xfId="0" applyNumberFormat="1" applyFont="1" applyFill="1" applyBorder="1" applyAlignment="1">
      <alignment horizontal="center" vertical="center" wrapText="1"/>
    </xf>
    <xf numFmtId="9" fontId="57" fillId="45" borderId="11" xfId="0" applyNumberFormat="1" applyFont="1" applyFill="1" applyBorder="1" applyAlignment="1">
      <alignment horizontal="center" vertical="center" wrapText="1"/>
    </xf>
    <xf numFmtId="9" fontId="57" fillId="45" borderId="12" xfId="0" applyNumberFormat="1" applyFont="1" applyFill="1" applyBorder="1" applyAlignment="1">
      <alignment horizontal="center" vertical="center" wrapText="1"/>
    </xf>
    <xf numFmtId="0" fontId="0" fillId="45" borderId="6" xfId="0" applyFill="1" applyBorder="1" applyAlignment="1">
      <alignment horizontal="center" vertical="center" wrapText="1"/>
    </xf>
    <xf numFmtId="9" fontId="1" fillId="45" borderId="8" xfId="0" applyNumberFormat="1" applyFont="1" applyFill="1" applyBorder="1" applyAlignment="1">
      <alignment horizontal="center" vertical="center" wrapText="1"/>
    </xf>
    <xf numFmtId="0" fontId="0" fillId="45" borderId="8" xfId="0" applyFill="1" applyBorder="1" applyAlignment="1">
      <alignment horizontal="center"/>
    </xf>
    <xf numFmtId="0" fontId="0" fillId="45" borderId="119" xfId="0" applyFill="1" applyBorder="1" applyAlignment="1">
      <alignment horizontal="center"/>
    </xf>
    <xf numFmtId="0" fontId="112" fillId="45" borderId="1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4" xfId="0" applyBorder="1" applyAlignment="1">
      <alignment horizontal="center" vertical="center" wrapText="1"/>
    </xf>
    <xf numFmtId="165" fontId="51" fillId="0" borderId="0" xfId="39" applyNumberFormat="1" applyBorder="1" applyAlignment="1" applyProtection="1">
      <alignment horizontal="center" vertical="center" wrapText="1"/>
    </xf>
    <xf numFmtId="0" fontId="51" fillId="0" borderId="0" xfId="39" applyBorder="1" applyAlignment="1" applyProtection="1">
      <alignment horizontal="center" vertical="center" wrapText="1"/>
    </xf>
    <xf numFmtId="0" fontId="26" fillId="37" borderId="54" xfId="0" applyFont="1" applyFill="1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9" fontId="14" fillId="45" borderId="119" xfId="0" applyNumberFormat="1" applyFont="1" applyFill="1" applyBorder="1" applyAlignment="1">
      <alignment horizontal="center" vertical="center" wrapText="1"/>
    </xf>
    <xf numFmtId="0" fontId="74" fillId="45" borderId="30" xfId="0" applyFont="1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74" fillId="45" borderId="28" xfId="0" applyFont="1" applyFill="1" applyBorder="1" applyAlignment="1">
      <alignment horizontal="center" vertical="center"/>
    </xf>
    <xf numFmtId="0" fontId="74" fillId="45" borderId="14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91" fillId="45" borderId="118" xfId="0" applyFont="1" applyFill="1" applyBorder="1" applyAlignment="1">
      <alignment horizontal="center" vertical="center" wrapText="1"/>
    </xf>
    <xf numFmtId="9" fontId="10" fillId="45" borderId="12" xfId="0" applyNumberFormat="1" applyFont="1" applyFill="1" applyBorder="1" applyAlignment="1">
      <alignment horizontal="center" vertical="center" wrapText="1"/>
    </xf>
    <xf numFmtId="0" fontId="64" fillId="45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1" fillId="45" borderId="12" xfId="0" applyFont="1" applyFill="1" applyBorder="1" applyAlignment="1">
      <alignment horizontal="center" vertical="center"/>
    </xf>
    <xf numFmtId="9" fontId="1" fillId="45" borderId="116" xfId="0" applyNumberFormat="1" applyFont="1" applyFill="1" applyBorder="1" applyAlignment="1">
      <alignment horizontal="center" vertical="center" wrapText="1"/>
    </xf>
    <xf numFmtId="0" fontId="0" fillId="45" borderId="116" xfId="0" applyFill="1" applyBorder="1" applyAlignment="1">
      <alignment horizontal="center"/>
    </xf>
    <xf numFmtId="0" fontId="0" fillId="45" borderId="117" xfId="0" applyFill="1" applyBorder="1" applyAlignment="1">
      <alignment horizontal="center"/>
    </xf>
    <xf numFmtId="9" fontId="10" fillId="45" borderId="67" xfId="0" applyNumberFormat="1" applyFont="1" applyFill="1" applyBorder="1" applyAlignment="1">
      <alignment horizontal="center" vertical="center" wrapText="1"/>
    </xf>
    <xf numFmtId="0" fontId="64" fillId="45" borderId="19" xfId="0" applyFont="1" applyFill="1" applyBorder="1" applyAlignment="1">
      <alignment horizontal="center" vertical="center"/>
    </xf>
    <xf numFmtId="0" fontId="64" fillId="45" borderId="11" xfId="0" applyFont="1" applyFill="1" applyBorder="1" applyAlignment="1">
      <alignment horizontal="center" vertical="center"/>
    </xf>
    <xf numFmtId="0" fontId="64" fillId="45" borderId="6" xfId="0" applyFont="1" applyFill="1" applyBorder="1" applyAlignment="1">
      <alignment horizontal="center" vertical="center"/>
    </xf>
    <xf numFmtId="174" fontId="1" fillId="0" borderId="37" xfId="0" applyNumberFormat="1" applyFont="1" applyFill="1" applyBorder="1" applyAlignment="1">
      <alignment horizontal="center" vertical="center" wrapText="1"/>
    </xf>
    <xf numFmtId="174" fontId="0" fillId="0" borderId="38" xfId="0" applyNumberFormat="1" applyFont="1" applyBorder="1" applyAlignment="1">
      <alignment horizontal="center" vertical="center"/>
    </xf>
    <xf numFmtId="9" fontId="1" fillId="45" borderId="53" xfId="0" applyNumberFormat="1" applyFont="1" applyFill="1" applyBorder="1" applyAlignment="1">
      <alignment horizontal="center" vertical="center" wrapText="1"/>
    </xf>
    <xf numFmtId="0" fontId="0" fillId="45" borderId="53" xfId="0" applyFill="1" applyBorder="1" applyAlignment="1">
      <alignment horizontal="center"/>
    </xf>
    <xf numFmtId="0" fontId="91" fillId="45" borderId="0" xfId="0" applyFont="1" applyFill="1" applyAlignment="1">
      <alignment horizontal="center" vertical="center"/>
    </xf>
    <xf numFmtId="0" fontId="91" fillId="45" borderId="20" xfId="0" applyFont="1" applyFill="1" applyBorder="1" applyAlignment="1">
      <alignment horizontal="center" vertical="center"/>
    </xf>
    <xf numFmtId="0" fontId="26" fillId="37" borderId="29" xfId="0" applyFont="1" applyFill="1" applyBorder="1" applyAlignment="1">
      <alignment horizontal="center" vertical="center"/>
    </xf>
    <xf numFmtId="0" fontId="79" fillId="37" borderId="10" xfId="0" applyFont="1" applyFill="1" applyBorder="1" applyAlignment="1">
      <alignment horizontal="center" vertical="center"/>
    </xf>
    <xf numFmtId="0" fontId="79" fillId="37" borderId="68" xfId="0" applyFont="1" applyFill="1" applyBorder="1" applyAlignment="1">
      <alignment horizontal="center" vertical="center"/>
    </xf>
    <xf numFmtId="9" fontId="1" fillId="45" borderId="29" xfId="0" applyNumberFormat="1" applyFont="1" applyFill="1" applyBorder="1" applyAlignment="1">
      <alignment horizontal="center" vertical="center" wrapText="1"/>
    </xf>
    <xf numFmtId="0" fontId="69" fillId="45" borderId="10" xfId="0" applyFont="1" applyFill="1" applyBorder="1" applyAlignment="1"/>
    <xf numFmtId="0" fontId="69" fillId="45" borderId="69" xfId="0" applyFont="1" applyFill="1" applyBorder="1" applyAlignment="1"/>
    <xf numFmtId="0" fontId="0" fillId="0" borderId="68" xfId="0" applyBorder="1" applyAlignment="1"/>
    <xf numFmtId="0" fontId="69" fillId="45" borderId="11" xfId="0" applyFont="1" applyFill="1" applyBorder="1" applyAlignment="1"/>
    <xf numFmtId="0" fontId="69" fillId="45" borderId="12" xfId="0" applyFont="1" applyFill="1" applyBorder="1" applyAlignment="1"/>
    <xf numFmtId="0" fontId="69" fillId="45" borderId="36" xfId="0" applyFont="1" applyFill="1" applyBorder="1" applyAlignment="1"/>
    <xf numFmtId="0" fontId="0" fillId="0" borderId="6" xfId="0" applyBorder="1" applyAlignment="1"/>
    <xf numFmtId="0" fontId="0" fillId="45" borderId="182" xfId="0" applyFill="1" applyBorder="1" applyAlignment="1">
      <alignment horizontal="center"/>
    </xf>
    <xf numFmtId="9" fontId="10" fillId="45" borderId="13" xfId="0" applyNumberFormat="1" applyFont="1" applyFill="1" applyBorder="1" applyAlignment="1">
      <alignment horizontal="center" vertical="center" wrapText="1"/>
    </xf>
    <xf numFmtId="0" fontId="64" fillId="45" borderId="12" xfId="0" applyFont="1" applyFill="1" applyBorder="1" applyAlignment="1"/>
    <xf numFmtId="0" fontId="64" fillId="45" borderId="13" xfId="0" applyFont="1" applyFill="1" applyBorder="1" applyAlignment="1"/>
    <xf numFmtId="0" fontId="0" fillId="45" borderId="118" xfId="0" applyFill="1" applyBorder="1" applyAlignment="1">
      <alignment horizontal="center"/>
    </xf>
    <xf numFmtId="0" fontId="26" fillId="37" borderId="104" xfId="0" applyFont="1" applyFill="1" applyBorder="1" applyAlignment="1">
      <alignment horizontal="center" vertical="center" wrapText="1"/>
    </xf>
    <xf numFmtId="0" fontId="0" fillId="45" borderId="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45" borderId="118" xfId="0" applyFill="1" applyBorder="1" applyAlignment="1">
      <alignment horizontal="center" vertical="center"/>
    </xf>
    <xf numFmtId="0" fontId="0" fillId="45" borderId="1" xfId="0" applyFill="1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9" fontId="1" fillId="45" borderId="67" xfId="0" applyNumberFormat="1" applyFont="1" applyFill="1" applyBorder="1" applyAlignment="1">
      <alignment horizontal="center" vertical="center" wrapText="1"/>
    </xf>
    <xf numFmtId="9" fontId="1" fillId="45" borderId="30" xfId="0" applyNumberFormat="1" applyFont="1" applyFill="1" applyBorder="1" applyAlignment="1">
      <alignment horizontal="center" vertical="center" wrapText="1"/>
    </xf>
    <xf numFmtId="0" fontId="0" fillId="45" borderId="19" xfId="0" applyFill="1" applyBorder="1" applyAlignment="1">
      <alignment horizontal="center" vertical="center" wrapText="1"/>
    </xf>
    <xf numFmtId="0" fontId="0" fillId="45" borderId="11" xfId="0" applyFill="1" applyBorder="1" applyAlignment="1">
      <alignment horizontal="center" vertical="center" wrapText="1"/>
    </xf>
    <xf numFmtId="0" fontId="0" fillId="45" borderId="14" xfId="0" applyFill="1" applyBorder="1" applyAlignment="1">
      <alignment horizontal="center" vertical="center" wrapText="1"/>
    </xf>
    <xf numFmtId="0" fontId="118" fillId="45" borderId="118" xfId="0" applyFont="1" applyFill="1" applyBorder="1" applyAlignment="1">
      <alignment horizontal="center" vertical="center" wrapText="1"/>
    </xf>
    <xf numFmtId="165" fontId="51" fillId="0" borderId="54" xfId="39" applyNumberFormat="1" applyBorder="1" applyAlignment="1" applyProtection="1">
      <alignment horizontal="center" vertical="center" wrapText="1"/>
    </xf>
    <xf numFmtId="0" fontId="51" fillId="0" borderId="18" xfId="39" applyBorder="1" applyAlignment="1" applyProtection="1">
      <alignment horizontal="center" vertical="center" wrapText="1"/>
    </xf>
    <xf numFmtId="9" fontId="1" fillId="68" borderId="20" xfId="0" applyNumberFormat="1" applyFont="1" applyFill="1" applyBorder="1" applyAlignment="1">
      <alignment horizontal="center" vertical="center" wrapText="1"/>
    </xf>
    <xf numFmtId="9" fontId="1" fillId="68" borderId="30" xfId="0" applyNumberFormat="1" applyFont="1" applyFill="1" applyBorder="1" applyAlignment="1">
      <alignment horizontal="center" vertical="center" wrapText="1"/>
    </xf>
    <xf numFmtId="0" fontId="57" fillId="45" borderId="45" xfId="0" applyFont="1" applyFill="1" applyBorder="1" applyAlignment="1">
      <alignment horizontal="center" wrapText="1"/>
    </xf>
    <xf numFmtId="0" fontId="57" fillId="45" borderId="42" xfId="0" applyFont="1" applyFill="1" applyBorder="1" applyAlignment="1">
      <alignment horizontal="center" wrapText="1"/>
    </xf>
    <xf numFmtId="0" fontId="14" fillId="37" borderId="29" xfId="0" applyFont="1" applyFill="1" applyBorder="1" applyAlignment="1">
      <alignment horizontal="center" vertical="center"/>
    </xf>
    <xf numFmtId="0" fontId="0" fillId="37" borderId="10" xfId="0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0" fontId="0" fillId="37" borderId="68" xfId="0" applyFill="1" applyBorder="1" applyAlignment="1">
      <alignment horizontal="center" vertical="center"/>
    </xf>
    <xf numFmtId="0" fontId="65" fillId="68" borderId="1" xfId="0" applyFont="1" applyFill="1" applyBorder="1" applyAlignment="1">
      <alignment horizontal="center" vertical="center"/>
    </xf>
    <xf numFmtId="0" fontId="65" fillId="68" borderId="114" xfId="0" applyFont="1" applyFill="1" applyBorder="1" applyAlignment="1">
      <alignment horizontal="center" vertical="center"/>
    </xf>
    <xf numFmtId="0" fontId="79" fillId="0" borderId="48" xfId="0" applyFont="1" applyBorder="1" applyAlignment="1">
      <alignment horizontal="center" vertical="center"/>
    </xf>
    <xf numFmtId="0" fontId="79" fillId="0" borderId="5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9" fontId="1" fillId="68" borderId="76" xfId="0" applyNumberFormat="1" applyFont="1" applyFill="1" applyBorder="1" applyAlignment="1">
      <alignment horizontal="center" vertical="center" wrapText="1"/>
    </xf>
    <xf numFmtId="0" fontId="57" fillId="47" borderId="12" xfId="0" applyFont="1" applyFill="1" applyBorder="1" applyAlignment="1">
      <alignment horizontal="center" wrapText="1"/>
    </xf>
    <xf numFmtId="0" fontId="79" fillId="0" borderId="47" xfId="0" applyFont="1" applyBorder="1" applyAlignment="1">
      <alignment horizontal="center" vertical="center"/>
    </xf>
    <xf numFmtId="0" fontId="91" fillId="45" borderId="2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1" fillId="68" borderId="86" xfId="0" applyNumberFormat="1" applyFont="1" applyFill="1" applyBorder="1" applyAlignment="1">
      <alignment horizontal="center" vertical="center" wrapText="1"/>
    </xf>
    <xf numFmtId="0" fontId="0" fillId="68" borderId="90" xfId="0" applyFill="1" applyBorder="1" applyAlignment="1">
      <alignment horizontal="center"/>
    </xf>
    <xf numFmtId="0" fontId="0" fillId="68" borderId="87" xfId="0" applyFill="1" applyBorder="1" applyAlignment="1">
      <alignment horizontal="center"/>
    </xf>
    <xf numFmtId="165" fontId="91" fillId="68" borderId="58" xfId="0" applyNumberFormat="1" applyFont="1" applyFill="1" applyBorder="1" applyAlignment="1">
      <alignment horizontal="center" vertical="center"/>
    </xf>
    <xf numFmtId="165" fontId="91" fillId="68" borderId="48" xfId="0" applyNumberFormat="1" applyFont="1" applyFill="1" applyBorder="1" applyAlignment="1">
      <alignment horizontal="center" vertical="center"/>
    </xf>
    <xf numFmtId="165" fontId="91" fillId="68" borderId="50" xfId="0" applyNumberFormat="1" applyFont="1" applyFill="1" applyBorder="1" applyAlignment="1">
      <alignment horizontal="center" vertical="center"/>
    </xf>
    <xf numFmtId="0" fontId="105" fillId="0" borderId="104" xfId="0" applyFont="1" applyBorder="1" applyAlignment="1">
      <alignment horizontal="center"/>
    </xf>
    <xf numFmtId="0" fontId="105" fillId="0" borderId="18" xfId="0" applyFont="1" applyBorder="1" applyAlignment="1">
      <alignment horizontal="center"/>
    </xf>
  </cellXfs>
  <cellStyles count="100">
    <cellStyle name="_Averages 2000 2007" xfId="1" xr:uid="{00000000-0005-0000-0000-000000000000}"/>
    <cellStyle name="_WHS report Feb 2 FINAL" xfId="2" xr:uid="{00000000-0005-0000-0000-000001000000}"/>
    <cellStyle name="20% - Accent1" xfId="3" builtinId="30" customBuiltin="1"/>
    <cellStyle name="20% - Accent2" xfId="4" builtinId="34" customBuiltin="1"/>
    <cellStyle name="20% - Accent3" xfId="5" builtinId="38" customBuiltin="1"/>
    <cellStyle name="20% - Accent4" xfId="6" builtinId="42" customBuiltin="1"/>
    <cellStyle name="20% - Accent5" xfId="7" builtinId="46" customBuiltin="1"/>
    <cellStyle name="20% - Accent6" xfId="8" builtinId="50" customBuiltin="1"/>
    <cellStyle name="40% - Accent1" xfId="9" builtinId="31" customBuiltin="1"/>
    <cellStyle name="40% - Accent2" xfId="10" builtinId="35" customBuiltin="1"/>
    <cellStyle name="40% - Accent3" xfId="11" builtinId="39" customBuiltin="1"/>
    <cellStyle name="40% - Accent4" xfId="12" builtinId="43" customBuiltin="1"/>
    <cellStyle name="40% - Accent5" xfId="13" builtinId="47" customBuiltin="1"/>
    <cellStyle name="40% - Accent6" xfId="14" builtinId="51" customBuiltin="1"/>
    <cellStyle name="60% - Accent1" xfId="15" builtinId="32" customBuiltin="1"/>
    <cellStyle name="60% - Accent2" xfId="16" builtinId="36" customBuiltin="1"/>
    <cellStyle name="60% - Accent3" xfId="17" builtinId="40" customBuiltin="1"/>
    <cellStyle name="60% - Accent4" xfId="18" builtinId="44" customBuiltin="1"/>
    <cellStyle name="60% - Accent5" xfId="19" builtinId="48" customBuiltin="1"/>
    <cellStyle name="60% - Accent6" xfId="20" builtinId="52" customBuiltin="1"/>
    <cellStyle name="Accent1" xfId="21" builtinId="29" customBuiltin="1"/>
    <cellStyle name="Accent2" xfId="22" builtinId="33" customBuiltin="1"/>
    <cellStyle name="Accent3" xfId="23" builtinId="37" customBuiltin="1"/>
    <cellStyle name="Accent4" xfId="24" builtinId="41" customBuiltin="1"/>
    <cellStyle name="Accent5" xfId="25" builtinId="45" customBuiltin="1"/>
    <cellStyle name="Accent6" xfId="26" builtinId="49" customBuiltin="1"/>
    <cellStyle name="Bad" xfId="27" builtinId="27" customBuiltin="1"/>
    <cellStyle name="Calculation" xfId="28" builtinId="22" customBuiltin="1"/>
    <cellStyle name="Check Cell" xfId="29" builtinId="23" customBuiltin="1"/>
    <cellStyle name="Currency [1]" xfId="30" xr:uid="{00000000-0005-0000-0000-00001D000000}"/>
    <cellStyle name="Data" xfId="99" xr:uid="{00000000-0005-0000-0000-00001E000000}"/>
    <cellStyle name="Explanatory Text" xfId="31" builtinId="53" customBuiltin="1"/>
    <cellStyle name="Good" xfId="32" builtinId="26" customBuiltin="1"/>
    <cellStyle name="h_mcd99ar_1" xfId="33" xr:uid="{00000000-0005-0000-0000-000021000000}"/>
    <cellStyle name="Head1_mcd99ar" xfId="34" xr:uid="{00000000-0005-0000-0000-000022000000}"/>
    <cellStyle name="Header" xfId="98" xr:uid="{00000000-0005-0000-0000-000023000000}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Hyperlink" xfId="39" builtinId="8"/>
    <cellStyle name="Hyperlink 2" xfId="97" xr:uid="{00000000-0005-0000-0000-000029000000}"/>
    <cellStyle name="Input" xfId="40" builtinId="20" customBuiltin="1"/>
    <cellStyle name="Linked Cell" xfId="41" builtinId="24" customBuiltin="1"/>
    <cellStyle name="Neutral" xfId="42" builtinId="28" customBuiltin="1"/>
    <cellStyle name="Normal" xfId="0" builtinId="0"/>
    <cellStyle name="Normal 10" xfId="43" xr:uid="{00000000-0005-0000-0000-00002E000000}"/>
    <cellStyle name="Normal 11" xfId="44" xr:uid="{00000000-0005-0000-0000-00002F000000}"/>
    <cellStyle name="Normal 12" xfId="45" xr:uid="{00000000-0005-0000-0000-000030000000}"/>
    <cellStyle name="Normal 13" xfId="46" xr:uid="{00000000-0005-0000-0000-000031000000}"/>
    <cellStyle name="Normal 14" xfId="47" xr:uid="{00000000-0005-0000-0000-000032000000}"/>
    <cellStyle name="Normal 15" xfId="48" xr:uid="{00000000-0005-0000-0000-000033000000}"/>
    <cellStyle name="Normal 16" xfId="49" xr:uid="{00000000-0005-0000-0000-000034000000}"/>
    <cellStyle name="Normal 17" xfId="50" xr:uid="{00000000-0005-0000-0000-000035000000}"/>
    <cellStyle name="Normal 18" xfId="51" xr:uid="{00000000-0005-0000-0000-000036000000}"/>
    <cellStyle name="Normal 19" xfId="52" xr:uid="{00000000-0005-0000-0000-000037000000}"/>
    <cellStyle name="Normal 2" xfId="53" xr:uid="{00000000-0005-0000-0000-000038000000}"/>
    <cellStyle name="Normal 2 2" xfId="54" xr:uid="{00000000-0005-0000-0000-000039000000}"/>
    <cellStyle name="Normal 2 2 2" xfId="55" xr:uid="{00000000-0005-0000-0000-00003A000000}"/>
    <cellStyle name="Normal 2 2 3" xfId="56" xr:uid="{00000000-0005-0000-0000-00003B000000}"/>
    <cellStyle name="Normal 2 3" xfId="57" xr:uid="{00000000-0005-0000-0000-00003C000000}"/>
    <cellStyle name="Normal 20" xfId="58" xr:uid="{00000000-0005-0000-0000-00003D000000}"/>
    <cellStyle name="Normal 21" xfId="59" xr:uid="{00000000-0005-0000-0000-00003E000000}"/>
    <cellStyle name="Normal 22" xfId="60" xr:uid="{00000000-0005-0000-0000-00003F000000}"/>
    <cellStyle name="Normal 23" xfId="61" xr:uid="{00000000-0005-0000-0000-000040000000}"/>
    <cellStyle name="Normal 24" xfId="62" xr:uid="{00000000-0005-0000-0000-000041000000}"/>
    <cellStyle name="Normal 25" xfId="63" xr:uid="{00000000-0005-0000-0000-000042000000}"/>
    <cellStyle name="Normal 26" xfId="64" xr:uid="{00000000-0005-0000-0000-000043000000}"/>
    <cellStyle name="Normal 27" xfId="65" xr:uid="{00000000-0005-0000-0000-000044000000}"/>
    <cellStyle name="Normal 28" xfId="66" xr:uid="{00000000-0005-0000-0000-000045000000}"/>
    <cellStyle name="Normal 29" xfId="67" xr:uid="{00000000-0005-0000-0000-000046000000}"/>
    <cellStyle name="Normal 3" xfId="68" xr:uid="{00000000-0005-0000-0000-000047000000}"/>
    <cellStyle name="Normal 30" xfId="69" xr:uid="{00000000-0005-0000-0000-000048000000}"/>
    <cellStyle name="Normal 30 2" xfId="70" xr:uid="{00000000-0005-0000-0000-000049000000}"/>
    <cellStyle name="Normal 30 3" xfId="71" xr:uid="{00000000-0005-0000-0000-00004A000000}"/>
    <cellStyle name="Normal 30 4" xfId="72" xr:uid="{00000000-0005-0000-0000-00004B000000}"/>
    <cellStyle name="Normal 30 5" xfId="73" xr:uid="{00000000-0005-0000-0000-00004C000000}"/>
    <cellStyle name="Normal 30 6" xfId="74" xr:uid="{00000000-0005-0000-0000-00004D000000}"/>
    <cellStyle name="Normal 31" xfId="75" xr:uid="{00000000-0005-0000-0000-00004E000000}"/>
    <cellStyle name="Normal 32 2" xfId="76" xr:uid="{00000000-0005-0000-0000-00004F000000}"/>
    <cellStyle name="Normal 32 3" xfId="77" xr:uid="{00000000-0005-0000-0000-000050000000}"/>
    <cellStyle name="Normal 32 4" xfId="78" xr:uid="{00000000-0005-0000-0000-000051000000}"/>
    <cellStyle name="Normal 33" xfId="79" xr:uid="{00000000-0005-0000-0000-000052000000}"/>
    <cellStyle name="Normal 4" xfId="80" xr:uid="{00000000-0005-0000-0000-000053000000}"/>
    <cellStyle name="Normal 5" xfId="81" xr:uid="{00000000-0005-0000-0000-000054000000}"/>
    <cellStyle name="Normal 6" xfId="82" xr:uid="{00000000-0005-0000-0000-000055000000}"/>
    <cellStyle name="Normal 7" xfId="83" xr:uid="{00000000-0005-0000-0000-000056000000}"/>
    <cellStyle name="Normal 8" xfId="84" xr:uid="{00000000-0005-0000-0000-000057000000}"/>
    <cellStyle name="Normal 9" xfId="85" xr:uid="{00000000-0005-0000-0000-000058000000}"/>
    <cellStyle name="Normal_Sheet1_1" xfId="86" xr:uid="{00000000-0005-0000-0000-000059000000}"/>
    <cellStyle name="Note" xfId="87" builtinId="10" customBuiltin="1"/>
    <cellStyle name="Note 2" xfId="88" xr:uid="{00000000-0005-0000-0000-00005B000000}"/>
    <cellStyle name="Output" xfId="89" builtinId="21" customBuiltin="1"/>
    <cellStyle name="Style 1" xfId="90" xr:uid="{00000000-0005-0000-0000-00005D000000}"/>
    <cellStyle name="Style 2" xfId="91" xr:uid="{00000000-0005-0000-0000-00005E000000}"/>
    <cellStyle name="Style 3" xfId="92" xr:uid="{00000000-0005-0000-0000-00005F000000}"/>
    <cellStyle name="Style 4" xfId="93" xr:uid="{00000000-0005-0000-0000-000060000000}"/>
    <cellStyle name="Title" xfId="94" builtinId="15" customBuiltin="1"/>
    <cellStyle name="Total" xfId="95" builtinId="25" customBuiltin="1"/>
    <cellStyle name="Warning Text" xfId="96" builtinId="11" customBuiltin="1"/>
  </cellStyles>
  <dxfs count="0"/>
  <tableStyles count="0" defaultTableStyle="TableStyleMedium9" defaultPivotStyle="PivotStyleLight16"/>
  <colors>
    <mruColors>
      <color rgb="FFFFFF99"/>
      <color rgb="FFF3F3A3"/>
      <color rgb="FFFEF09A"/>
      <color rgb="FFFDE1BF"/>
      <color rgb="FFFDB58D"/>
      <color rgb="FFFFF8CD"/>
      <color rgb="FFECD7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10 Opportunity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'Global Opportunity Ranking'!$A$3:$A$13</c:f>
              <c:strCache>
                <c:ptCount val="11"/>
                <c:pt idx="0">
                  <c:v>Germany</c:v>
                </c:pt>
                <c:pt idx="1">
                  <c:v>France </c:v>
                </c:pt>
                <c:pt idx="2">
                  <c:v>Canada</c:v>
                </c:pt>
                <c:pt idx="3">
                  <c:v>United Kingdom</c:v>
                </c:pt>
                <c:pt idx="4">
                  <c:v>Netherlands</c:v>
                </c:pt>
                <c:pt idx="5">
                  <c:v>Japan</c:v>
                </c:pt>
                <c:pt idx="6">
                  <c:v>China</c:v>
                </c:pt>
                <c:pt idx="7">
                  <c:v>Australia</c:v>
                </c:pt>
                <c:pt idx="8">
                  <c:v>Norway</c:v>
                </c:pt>
                <c:pt idx="9">
                  <c:v>Denmark</c:v>
                </c:pt>
                <c:pt idx="10">
                  <c:v>Spain</c:v>
                </c:pt>
              </c:strCache>
            </c:strRef>
          </c:cat>
          <c:val>
            <c:numRef>
              <c:f>'Global Opportunity Ranking'!$B$3:$B$13</c:f>
            </c:numRef>
          </c:val>
          <c:extLst>
            <c:ext xmlns:c16="http://schemas.microsoft.com/office/drawing/2014/chart" uri="{C3380CC4-5D6E-409C-BE32-E72D297353CC}">
              <c16:uniqueId val="{00000000-6BA4-47B6-A91E-7488FD8698D1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'Global Opportunity Ranking'!$A$3:$A$13</c:f>
              <c:strCache>
                <c:ptCount val="11"/>
                <c:pt idx="0">
                  <c:v>Germany</c:v>
                </c:pt>
                <c:pt idx="1">
                  <c:v>France </c:v>
                </c:pt>
                <c:pt idx="2">
                  <c:v>Canada</c:v>
                </c:pt>
                <c:pt idx="3">
                  <c:v>United Kingdom</c:v>
                </c:pt>
                <c:pt idx="4">
                  <c:v>Netherlands</c:v>
                </c:pt>
                <c:pt idx="5">
                  <c:v>Japan</c:v>
                </c:pt>
                <c:pt idx="6">
                  <c:v>China</c:v>
                </c:pt>
                <c:pt idx="7">
                  <c:v>Australia</c:v>
                </c:pt>
                <c:pt idx="8">
                  <c:v>Norway</c:v>
                </c:pt>
                <c:pt idx="9">
                  <c:v>Denmark</c:v>
                </c:pt>
                <c:pt idx="10">
                  <c:v>Spain</c:v>
                </c:pt>
              </c:strCache>
            </c:strRef>
          </c:cat>
          <c:val>
            <c:numRef>
              <c:f>'Global Opportunity Ranking'!$C$3:$C$13</c:f>
            </c:numRef>
          </c:val>
          <c:extLst>
            <c:ext xmlns:c16="http://schemas.microsoft.com/office/drawing/2014/chart" uri="{C3380CC4-5D6E-409C-BE32-E72D297353CC}">
              <c16:uniqueId val="{00000001-6BA4-47B6-A91E-7488FD8698D1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'Global Opportunity Ranking'!$A$3:$A$13</c:f>
              <c:strCache>
                <c:ptCount val="11"/>
                <c:pt idx="0">
                  <c:v>Germany</c:v>
                </c:pt>
                <c:pt idx="1">
                  <c:v>France </c:v>
                </c:pt>
                <c:pt idx="2">
                  <c:v>Canada</c:v>
                </c:pt>
                <c:pt idx="3">
                  <c:v>United Kingdom</c:v>
                </c:pt>
                <c:pt idx="4">
                  <c:v>Netherlands</c:v>
                </c:pt>
                <c:pt idx="5">
                  <c:v>Japan</c:v>
                </c:pt>
                <c:pt idx="6">
                  <c:v>China</c:v>
                </c:pt>
                <c:pt idx="7">
                  <c:v>Australia</c:v>
                </c:pt>
                <c:pt idx="8">
                  <c:v>Norway</c:v>
                </c:pt>
                <c:pt idx="9">
                  <c:v>Denmark</c:v>
                </c:pt>
                <c:pt idx="10">
                  <c:v>Spain</c:v>
                </c:pt>
              </c:strCache>
            </c:strRef>
          </c:cat>
          <c:val>
            <c:numRef>
              <c:f>'Global Opportunity Ranking'!$D$3:$D$13</c:f>
            </c:numRef>
          </c:val>
          <c:extLst>
            <c:ext xmlns:c16="http://schemas.microsoft.com/office/drawing/2014/chart" uri="{C3380CC4-5D6E-409C-BE32-E72D297353CC}">
              <c16:uniqueId val="{00000002-6BA4-47B6-A91E-7488FD8698D1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'Global Opportunity Ranking'!$A$3:$A$13</c:f>
              <c:strCache>
                <c:ptCount val="11"/>
                <c:pt idx="0">
                  <c:v>Germany</c:v>
                </c:pt>
                <c:pt idx="1">
                  <c:v>France </c:v>
                </c:pt>
                <c:pt idx="2">
                  <c:v>Canada</c:v>
                </c:pt>
                <c:pt idx="3">
                  <c:v>United Kingdom</c:v>
                </c:pt>
                <c:pt idx="4">
                  <c:v>Netherlands</c:v>
                </c:pt>
                <c:pt idx="5">
                  <c:v>Japan</c:v>
                </c:pt>
                <c:pt idx="6">
                  <c:v>China</c:v>
                </c:pt>
                <c:pt idx="7">
                  <c:v>Australia</c:v>
                </c:pt>
                <c:pt idx="8">
                  <c:v>Norway</c:v>
                </c:pt>
                <c:pt idx="9">
                  <c:v>Denmark</c:v>
                </c:pt>
                <c:pt idx="10">
                  <c:v>Spain</c:v>
                </c:pt>
              </c:strCache>
            </c:strRef>
          </c:cat>
          <c:val>
            <c:numRef>
              <c:f>'Global Opportunity Ranking'!$E$3:$E$13</c:f>
            </c:numRef>
          </c:val>
          <c:extLst>
            <c:ext xmlns:c16="http://schemas.microsoft.com/office/drawing/2014/chart" uri="{C3380CC4-5D6E-409C-BE32-E72D297353CC}">
              <c16:uniqueId val="{00000003-6BA4-47B6-A91E-7488FD8698D1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'Global Opportunity Ranking'!$A$3:$A$13</c:f>
              <c:strCache>
                <c:ptCount val="11"/>
                <c:pt idx="0">
                  <c:v>Germany</c:v>
                </c:pt>
                <c:pt idx="1">
                  <c:v>France </c:v>
                </c:pt>
                <c:pt idx="2">
                  <c:v>Canada</c:v>
                </c:pt>
                <c:pt idx="3">
                  <c:v>United Kingdom</c:v>
                </c:pt>
                <c:pt idx="4">
                  <c:v>Netherlands</c:v>
                </c:pt>
                <c:pt idx="5">
                  <c:v>Japan</c:v>
                </c:pt>
                <c:pt idx="6">
                  <c:v>China</c:v>
                </c:pt>
                <c:pt idx="7">
                  <c:v>Australia</c:v>
                </c:pt>
                <c:pt idx="8">
                  <c:v>Norway</c:v>
                </c:pt>
                <c:pt idx="9">
                  <c:v>Denmark</c:v>
                </c:pt>
                <c:pt idx="10">
                  <c:v>Spain</c:v>
                </c:pt>
              </c:strCache>
            </c:strRef>
          </c:cat>
          <c:val>
            <c:numRef>
              <c:f>'Global Opportunity Ranking'!$F$3:$F$13</c:f>
            </c:numRef>
          </c:val>
          <c:extLst>
            <c:ext xmlns:c16="http://schemas.microsoft.com/office/drawing/2014/chart" uri="{C3380CC4-5D6E-409C-BE32-E72D297353CC}">
              <c16:uniqueId val="{00000004-6BA4-47B6-A91E-7488FD8698D1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'Global Opportunity Ranking'!$A$3:$A$13</c:f>
              <c:strCache>
                <c:ptCount val="11"/>
                <c:pt idx="0">
                  <c:v>Germany</c:v>
                </c:pt>
                <c:pt idx="1">
                  <c:v>France </c:v>
                </c:pt>
                <c:pt idx="2">
                  <c:v>Canada</c:v>
                </c:pt>
                <c:pt idx="3">
                  <c:v>United Kingdom</c:v>
                </c:pt>
                <c:pt idx="4">
                  <c:v>Netherlands</c:v>
                </c:pt>
                <c:pt idx="5">
                  <c:v>Japan</c:v>
                </c:pt>
                <c:pt idx="6">
                  <c:v>China</c:v>
                </c:pt>
                <c:pt idx="7">
                  <c:v>Australia</c:v>
                </c:pt>
                <c:pt idx="8">
                  <c:v>Norway</c:v>
                </c:pt>
                <c:pt idx="9">
                  <c:v>Denmark</c:v>
                </c:pt>
                <c:pt idx="10">
                  <c:v>Spain</c:v>
                </c:pt>
              </c:strCache>
            </c:strRef>
          </c:cat>
          <c:val>
            <c:numRef>
              <c:f>'Global Opportunity Ranking'!$G$3:$G$13</c:f>
            </c:numRef>
          </c:val>
          <c:extLst>
            <c:ext xmlns:c16="http://schemas.microsoft.com/office/drawing/2014/chart" uri="{C3380CC4-5D6E-409C-BE32-E72D297353CC}">
              <c16:uniqueId val="{00000005-6BA4-47B6-A91E-7488FD8698D1}"/>
            </c:ext>
          </c:extLst>
        </c:ser>
        <c:ser>
          <c:idx val="6"/>
          <c:order val="6"/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'Global Opportunity Ranking'!$A$3:$A$13</c:f>
              <c:strCache>
                <c:ptCount val="11"/>
                <c:pt idx="0">
                  <c:v>Germany</c:v>
                </c:pt>
                <c:pt idx="1">
                  <c:v>France </c:v>
                </c:pt>
                <c:pt idx="2">
                  <c:v>Canada</c:v>
                </c:pt>
                <c:pt idx="3">
                  <c:v>United Kingdom</c:v>
                </c:pt>
                <c:pt idx="4">
                  <c:v>Netherlands</c:v>
                </c:pt>
                <c:pt idx="5">
                  <c:v>Japan</c:v>
                </c:pt>
                <c:pt idx="6">
                  <c:v>China</c:v>
                </c:pt>
                <c:pt idx="7">
                  <c:v>Australia</c:v>
                </c:pt>
                <c:pt idx="8">
                  <c:v>Norway</c:v>
                </c:pt>
                <c:pt idx="9">
                  <c:v>Denmark</c:v>
                </c:pt>
                <c:pt idx="10">
                  <c:v>Spain</c:v>
                </c:pt>
              </c:strCache>
            </c:strRef>
          </c:cat>
          <c:val>
            <c:numRef>
              <c:f>'Global Opportunity Ranking'!$H$3:$H$13</c:f>
            </c:numRef>
          </c:val>
          <c:extLst>
            <c:ext xmlns:c16="http://schemas.microsoft.com/office/drawing/2014/chart" uri="{C3380CC4-5D6E-409C-BE32-E72D297353CC}">
              <c16:uniqueId val="{00000006-6BA4-47B6-A91E-7488FD8698D1}"/>
            </c:ext>
          </c:extLst>
        </c:ser>
        <c:ser>
          <c:idx val="7"/>
          <c:order val="7"/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'Global Opportunity Ranking'!$A$3:$A$13</c:f>
              <c:strCache>
                <c:ptCount val="11"/>
                <c:pt idx="0">
                  <c:v>Germany</c:v>
                </c:pt>
                <c:pt idx="1">
                  <c:v>France </c:v>
                </c:pt>
                <c:pt idx="2">
                  <c:v>Canada</c:v>
                </c:pt>
                <c:pt idx="3">
                  <c:v>United Kingdom</c:v>
                </c:pt>
                <c:pt idx="4">
                  <c:v>Netherlands</c:v>
                </c:pt>
                <c:pt idx="5">
                  <c:v>Japan</c:v>
                </c:pt>
                <c:pt idx="6">
                  <c:v>China</c:v>
                </c:pt>
                <c:pt idx="7">
                  <c:v>Australia</c:v>
                </c:pt>
                <c:pt idx="8">
                  <c:v>Norway</c:v>
                </c:pt>
                <c:pt idx="9">
                  <c:v>Denmark</c:v>
                </c:pt>
                <c:pt idx="10">
                  <c:v>Spain</c:v>
                </c:pt>
              </c:strCache>
            </c:strRef>
          </c:cat>
          <c:val>
            <c:numRef>
              <c:f>'Global Opportunity Ranking'!$I$3:$I$13</c:f>
            </c:numRef>
          </c:val>
          <c:extLst>
            <c:ext xmlns:c16="http://schemas.microsoft.com/office/drawing/2014/chart" uri="{C3380CC4-5D6E-409C-BE32-E72D297353CC}">
              <c16:uniqueId val="{00000007-6BA4-47B6-A91E-7488FD8698D1}"/>
            </c:ext>
          </c:extLst>
        </c:ser>
        <c:ser>
          <c:idx val="8"/>
          <c:order val="8"/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'Global Opportunity Ranking'!$A$3:$A$13</c:f>
              <c:strCache>
                <c:ptCount val="11"/>
                <c:pt idx="0">
                  <c:v>Germany</c:v>
                </c:pt>
                <c:pt idx="1">
                  <c:v>France </c:v>
                </c:pt>
                <c:pt idx="2">
                  <c:v>Canada</c:v>
                </c:pt>
                <c:pt idx="3">
                  <c:v>United Kingdom</c:v>
                </c:pt>
                <c:pt idx="4">
                  <c:v>Netherlands</c:v>
                </c:pt>
                <c:pt idx="5">
                  <c:v>Japan</c:v>
                </c:pt>
                <c:pt idx="6">
                  <c:v>China</c:v>
                </c:pt>
                <c:pt idx="7">
                  <c:v>Australia</c:v>
                </c:pt>
                <c:pt idx="8">
                  <c:v>Norway</c:v>
                </c:pt>
                <c:pt idx="9">
                  <c:v>Denmark</c:v>
                </c:pt>
                <c:pt idx="10">
                  <c:v>Spain</c:v>
                </c:pt>
              </c:strCache>
            </c:strRef>
          </c:cat>
          <c:val>
            <c:numRef>
              <c:f>'Global Opportunity Ranking'!$J$3:$J$13</c:f>
            </c:numRef>
          </c:val>
          <c:extLst>
            <c:ext xmlns:c16="http://schemas.microsoft.com/office/drawing/2014/chart" uri="{C3380CC4-5D6E-409C-BE32-E72D297353CC}">
              <c16:uniqueId val="{00000008-6BA4-47B6-A91E-7488FD8698D1}"/>
            </c:ext>
          </c:extLst>
        </c:ser>
        <c:ser>
          <c:idx val="9"/>
          <c:order val="9"/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'Global Opportunity Ranking'!$A$3:$A$13</c:f>
              <c:strCache>
                <c:ptCount val="11"/>
                <c:pt idx="0">
                  <c:v>Germany</c:v>
                </c:pt>
                <c:pt idx="1">
                  <c:v>France </c:v>
                </c:pt>
                <c:pt idx="2">
                  <c:v>Canada</c:v>
                </c:pt>
                <c:pt idx="3">
                  <c:v>United Kingdom</c:v>
                </c:pt>
                <c:pt idx="4">
                  <c:v>Netherlands</c:v>
                </c:pt>
                <c:pt idx="5">
                  <c:v>Japan</c:v>
                </c:pt>
                <c:pt idx="6">
                  <c:v>China</c:v>
                </c:pt>
                <c:pt idx="7">
                  <c:v>Australia</c:v>
                </c:pt>
                <c:pt idx="8">
                  <c:v>Norway</c:v>
                </c:pt>
                <c:pt idx="9">
                  <c:v>Denmark</c:v>
                </c:pt>
                <c:pt idx="10">
                  <c:v>Spain</c:v>
                </c:pt>
              </c:strCache>
            </c:strRef>
          </c:cat>
          <c:val>
            <c:numRef>
              <c:f>'Global Opportunity Ranking'!$K$3:$K$13</c:f>
              <c:numCache>
                <c:formatCode>#,##0_);[Red]\(#,##0\)</c:formatCode>
                <c:ptCount val="11"/>
                <c:pt idx="0">
                  <c:v>40.689244330529377</c:v>
                </c:pt>
                <c:pt idx="1">
                  <c:v>34.345132711475479</c:v>
                </c:pt>
                <c:pt idx="2">
                  <c:v>31.068646721761311</c:v>
                </c:pt>
                <c:pt idx="3">
                  <c:v>31.039733265271511</c:v>
                </c:pt>
                <c:pt idx="4">
                  <c:v>30.166131493203952</c:v>
                </c:pt>
                <c:pt idx="5">
                  <c:v>29.8824779275275</c:v>
                </c:pt>
                <c:pt idx="6">
                  <c:v>29.170854706850115</c:v>
                </c:pt>
                <c:pt idx="7">
                  <c:v>27.196208143392141</c:v>
                </c:pt>
                <c:pt idx="8">
                  <c:v>25.426704376686626</c:v>
                </c:pt>
                <c:pt idx="9">
                  <c:v>20.739305030797667</c:v>
                </c:pt>
                <c:pt idx="10">
                  <c:v>19.538849101859658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A4-47B6-A91E-7488FD869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34318984"/>
        <c:axId val="734321608"/>
      </c:barChart>
      <c:catAx>
        <c:axId val="734318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321608"/>
        <c:crosses val="autoZero"/>
        <c:auto val="1"/>
        <c:lblAlgn val="ctr"/>
        <c:lblOffset val="100"/>
        <c:noMultiLvlLbl val="0"/>
      </c:catAx>
      <c:valAx>
        <c:axId val="73432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318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92D050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117" Type="http://schemas.openxmlformats.org/officeDocument/2006/relationships/image" Target="../media/image114.png"/><Relationship Id="rId21" Type="http://schemas.openxmlformats.org/officeDocument/2006/relationships/image" Target="../media/image20.png"/><Relationship Id="rId42" Type="http://schemas.openxmlformats.org/officeDocument/2006/relationships/image" Target="../media/image40.png"/><Relationship Id="rId47" Type="http://schemas.openxmlformats.org/officeDocument/2006/relationships/image" Target="../media/image45.png"/><Relationship Id="rId63" Type="http://schemas.openxmlformats.org/officeDocument/2006/relationships/image" Target="../media/image60.png"/><Relationship Id="rId68" Type="http://schemas.openxmlformats.org/officeDocument/2006/relationships/image" Target="../media/image65.png"/><Relationship Id="rId84" Type="http://schemas.openxmlformats.org/officeDocument/2006/relationships/image" Target="../media/image81.png"/><Relationship Id="rId89" Type="http://schemas.openxmlformats.org/officeDocument/2006/relationships/image" Target="../media/image86.png"/><Relationship Id="rId112" Type="http://schemas.openxmlformats.org/officeDocument/2006/relationships/image" Target="../media/image109.png"/><Relationship Id="rId133" Type="http://schemas.openxmlformats.org/officeDocument/2006/relationships/image" Target="../media/image129.png"/><Relationship Id="rId138" Type="http://schemas.openxmlformats.org/officeDocument/2006/relationships/image" Target="../media/image134.png"/><Relationship Id="rId154" Type="http://schemas.openxmlformats.org/officeDocument/2006/relationships/image" Target="../media/image150.png"/><Relationship Id="rId159" Type="http://schemas.openxmlformats.org/officeDocument/2006/relationships/image" Target="../media/image155.png"/><Relationship Id="rId175" Type="http://schemas.openxmlformats.org/officeDocument/2006/relationships/image" Target="../media/image171.png"/><Relationship Id="rId170" Type="http://schemas.openxmlformats.org/officeDocument/2006/relationships/image" Target="../media/image166.png"/><Relationship Id="rId16" Type="http://schemas.openxmlformats.org/officeDocument/2006/relationships/hyperlink" Target="http://en.wikipedia.org/wiki/File:Flag_of_the_Netherlands.sv" TargetMode="External"/><Relationship Id="rId107" Type="http://schemas.openxmlformats.org/officeDocument/2006/relationships/image" Target="../media/image104.png"/><Relationship Id="rId11" Type="http://schemas.openxmlformats.org/officeDocument/2006/relationships/image" Target="../media/image11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53" Type="http://schemas.openxmlformats.org/officeDocument/2006/relationships/image" Target="../media/image50.png"/><Relationship Id="rId58" Type="http://schemas.openxmlformats.org/officeDocument/2006/relationships/image" Target="../media/image55.png"/><Relationship Id="rId74" Type="http://schemas.openxmlformats.org/officeDocument/2006/relationships/image" Target="../media/image71.png"/><Relationship Id="rId79" Type="http://schemas.openxmlformats.org/officeDocument/2006/relationships/image" Target="../media/image76.png"/><Relationship Id="rId102" Type="http://schemas.openxmlformats.org/officeDocument/2006/relationships/image" Target="../media/image99.png"/><Relationship Id="rId123" Type="http://schemas.openxmlformats.org/officeDocument/2006/relationships/image" Target="../media/image120.png"/><Relationship Id="rId128" Type="http://schemas.openxmlformats.org/officeDocument/2006/relationships/image" Target="../media/image125.png"/><Relationship Id="rId144" Type="http://schemas.openxmlformats.org/officeDocument/2006/relationships/image" Target="../media/image140.png"/><Relationship Id="rId149" Type="http://schemas.openxmlformats.org/officeDocument/2006/relationships/image" Target="../media/image145.png"/><Relationship Id="rId5" Type="http://schemas.openxmlformats.org/officeDocument/2006/relationships/image" Target="../media/image5.png"/><Relationship Id="rId90" Type="http://schemas.openxmlformats.org/officeDocument/2006/relationships/image" Target="../media/image87.png"/><Relationship Id="rId95" Type="http://schemas.openxmlformats.org/officeDocument/2006/relationships/image" Target="../media/image92.png"/><Relationship Id="rId160" Type="http://schemas.openxmlformats.org/officeDocument/2006/relationships/image" Target="../media/image156.png"/><Relationship Id="rId165" Type="http://schemas.openxmlformats.org/officeDocument/2006/relationships/image" Target="../media/image161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43" Type="http://schemas.openxmlformats.org/officeDocument/2006/relationships/image" Target="../media/image41.png"/><Relationship Id="rId48" Type="http://schemas.openxmlformats.org/officeDocument/2006/relationships/image" Target="../media/image46.png"/><Relationship Id="rId64" Type="http://schemas.openxmlformats.org/officeDocument/2006/relationships/image" Target="../media/image61.png"/><Relationship Id="rId69" Type="http://schemas.openxmlformats.org/officeDocument/2006/relationships/image" Target="../media/image66.png"/><Relationship Id="rId113" Type="http://schemas.openxmlformats.org/officeDocument/2006/relationships/image" Target="../media/image110.png"/><Relationship Id="rId118" Type="http://schemas.openxmlformats.org/officeDocument/2006/relationships/image" Target="../media/image115.png"/><Relationship Id="rId134" Type="http://schemas.openxmlformats.org/officeDocument/2006/relationships/image" Target="../media/image130.png"/><Relationship Id="rId139" Type="http://schemas.openxmlformats.org/officeDocument/2006/relationships/image" Target="../media/image135.png"/><Relationship Id="rId80" Type="http://schemas.openxmlformats.org/officeDocument/2006/relationships/image" Target="../media/image77.png"/><Relationship Id="rId85" Type="http://schemas.openxmlformats.org/officeDocument/2006/relationships/image" Target="../media/image82.png"/><Relationship Id="rId150" Type="http://schemas.openxmlformats.org/officeDocument/2006/relationships/image" Target="../media/image146.png"/><Relationship Id="rId155" Type="http://schemas.openxmlformats.org/officeDocument/2006/relationships/image" Target="../media/image151.png"/><Relationship Id="rId171" Type="http://schemas.openxmlformats.org/officeDocument/2006/relationships/image" Target="../media/image167.png"/><Relationship Id="rId176" Type="http://schemas.openxmlformats.org/officeDocument/2006/relationships/image" Target="../media/image172.png"/><Relationship Id="rId12" Type="http://schemas.openxmlformats.org/officeDocument/2006/relationships/image" Target="../media/image12.png"/><Relationship Id="rId17" Type="http://schemas.openxmlformats.org/officeDocument/2006/relationships/image" Target="../media/image16.png"/><Relationship Id="rId33" Type="http://schemas.openxmlformats.org/officeDocument/2006/relationships/image" Target="../media/image32.png"/><Relationship Id="rId38" Type="http://schemas.openxmlformats.org/officeDocument/2006/relationships/hyperlink" Target="http://en.wikipedia.org/wiki/File:Flag_of_Pakistan.sv" TargetMode="External"/><Relationship Id="rId59" Type="http://schemas.openxmlformats.org/officeDocument/2006/relationships/image" Target="../media/image56.png"/><Relationship Id="rId103" Type="http://schemas.openxmlformats.org/officeDocument/2006/relationships/image" Target="../media/image100.png"/><Relationship Id="rId108" Type="http://schemas.openxmlformats.org/officeDocument/2006/relationships/image" Target="../media/image105.png"/><Relationship Id="rId124" Type="http://schemas.openxmlformats.org/officeDocument/2006/relationships/image" Target="../media/image121.png"/><Relationship Id="rId129" Type="http://schemas.openxmlformats.org/officeDocument/2006/relationships/image" Target="../media/image126.png"/><Relationship Id="rId54" Type="http://schemas.openxmlformats.org/officeDocument/2006/relationships/image" Target="../media/image51.png"/><Relationship Id="rId70" Type="http://schemas.openxmlformats.org/officeDocument/2006/relationships/image" Target="../media/image67.png"/><Relationship Id="rId75" Type="http://schemas.openxmlformats.org/officeDocument/2006/relationships/image" Target="../media/image72.png"/><Relationship Id="rId91" Type="http://schemas.openxmlformats.org/officeDocument/2006/relationships/image" Target="../media/image88.png"/><Relationship Id="rId96" Type="http://schemas.openxmlformats.org/officeDocument/2006/relationships/image" Target="../media/image93.png"/><Relationship Id="rId140" Type="http://schemas.openxmlformats.org/officeDocument/2006/relationships/image" Target="../media/image136.png"/><Relationship Id="rId145" Type="http://schemas.openxmlformats.org/officeDocument/2006/relationships/image" Target="../media/image141.png"/><Relationship Id="rId161" Type="http://schemas.openxmlformats.org/officeDocument/2006/relationships/image" Target="../media/image157.png"/><Relationship Id="rId166" Type="http://schemas.openxmlformats.org/officeDocument/2006/relationships/image" Target="../media/image1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49" Type="http://schemas.openxmlformats.org/officeDocument/2006/relationships/image" Target="../media/image47.png"/><Relationship Id="rId114" Type="http://schemas.openxmlformats.org/officeDocument/2006/relationships/image" Target="../media/image111.png"/><Relationship Id="rId119" Type="http://schemas.openxmlformats.org/officeDocument/2006/relationships/image" Target="../media/image116.png"/><Relationship Id="rId10" Type="http://schemas.openxmlformats.org/officeDocument/2006/relationships/image" Target="../media/image10.png"/><Relationship Id="rId31" Type="http://schemas.openxmlformats.org/officeDocument/2006/relationships/image" Target="../media/image30.png"/><Relationship Id="rId44" Type="http://schemas.openxmlformats.org/officeDocument/2006/relationships/image" Target="../media/image42.png"/><Relationship Id="rId52" Type="http://schemas.openxmlformats.org/officeDocument/2006/relationships/hyperlink" Target="http://en.wikipedia.org/wiki/File:Flag_of_the_People's_Republic_of_China.sv" TargetMode="External"/><Relationship Id="rId60" Type="http://schemas.openxmlformats.org/officeDocument/2006/relationships/image" Target="../media/image57.png"/><Relationship Id="rId65" Type="http://schemas.openxmlformats.org/officeDocument/2006/relationships/image" Target="../media/image62.png"/><Relationship Id="rId73" Type="http://schemas.openxmlformats.org/officeDocument/2006/relationships/image" Target="../media/image70.png"/><Relationship Id="rId78" Type="http://schemas.openxmlformats.org/officeDocument/2006/relationships/image" Target="../media/image75.png"/><Relationship Id="rId81" Type="http://schemas.openxmlformats.org/officeDocument/2006/relationships/image" Target="../media/image78.png"/><Relationship Id="rId86" Type="http://schemas.openxmlformats.org/officeDocument/2006/relationships/image" Target="../media/image83.png"/><Relationship Id="rId94" Type="http://schemas.openxmlformats.org/officeDocument/2006/relationships/image" Target="../media/image91.png"/><Relationship Id="rId99" Type="http://schemas.openxmlformats.org/officeDocument/2006/relationships/image" Target="../media/image96.png"/><Relationship Id="rId101" Type="http://schemas.openxmlformats.org/officeDocument/2006/relationships/image" Target="../media/image98.png"/><Relationship Id="rId122" Type="http://schemas.openxmlformats.org/officeDocument/2006/relationships/image" Target="../media/image119.png"/><Relationship Id="rId130" Type="http://schemas.openxmlformats.org/officeDocument/2006/relationships/hyperlink" Target="http://en.wikipedia.org/wiki/File:Flag_of_the_United_States.sv" TargetMode="External"/><Relationship Id="rId135" Type="http://schemas.openxmlformats.org/officeDocument/2006/relationships/image" Target="../media/image131.png"/><Relationship Id="rId143" Type="http://schemas.openxmlformats.org/officeDocument/2006/relationships/image" Target="../media/image139.png"/><Relationship Id="rId148" Type="http://schemas.openxmlformats.org/officeDocument/2006/relationships/image" Target="../media/image144.png"/><Relationship Id="rId151" Type="http://schemas.openxmlformats.org/officeDocument/2006/relationships/image" Target="../media/image147.png"/><Relationship Id="rId156" Type="http://schemas.openxmlformats.org/officeDocument/2006/relationships/image" Target="../media/image152.png"/><Relationship Id="rId164" Type="http://schemas.openxmlformats.org/officeDocument/2006/relationships/image" Target="../media/image160.png"/><Relationship Id="rId169" Type="http://schemas.openxmlformats.org/officeDocument/2006/relationships/image" Target="../media/image165.png"/><Relationship Id="rId177" Type="http://schemas.openxmlformats.org/officeDocument/2006/relationships/image" Target="../media/image1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72" Type="http://schemas.openxmlformats.org/officeDocument/2006/relationships/image" Target="../media/image168.png"/><Relationship Id="rId180" Type="http://schemas.openxmlformats.org/officeDocument/2006/relationships/image" Target="../media/image176.png"/><Relationship Id="rId13" Type="http://schemas.openxmlformats.org/officeDocument/2006/relationships/image" Target="../media/image13.png"/><Relationship Id="rId18" Type="http://schemas.openxmlformats.org/officeDocument/2006/relationships/image" Target="../media/image17.png"/><Relationship Id="rId39" Type="http://schemas.openxmlformats.org/officeDocument/2006/relationships/image" Target="../media/image37.png"/><Relationship Id="rId109" Type="http://schemas.openxmlformats.org/officeDocument/2006/relationships/image" Target="../media/image106.png"/><Relationship Id="rId34" Type="http://schemas.openxmlformats.org/officeDocument/2006/relationships/image" Target="../media/image33.png"/><Relationship Id="rId50" Type="http://schemas.openxmlformats.org/officeDocument/2006/relationships/image" Target="../media/image48.png"/><Relationship Id="rId55" Type="http://schemas.openxmlformats.org/officeDocument/2006/relationships/image" Target="../media/image52.png"/><Relationship Id="rId76" Type="http://schemas.openxmlformats.org/officeDocument/2006/relationships/image" Target="../media/image73.png"/><Relationship Id="rId97" Type="http://schemas.openxmlformats.org/officeDocument/2006/relationships/image" Target="../media/image94.png"/><Relationship Id="rId104" Type="http://schemas.openxmlformats.org/officeDocument/2006/relationships/image" Target="../media/image101.png"/><Relationship Id="rId120" Type="http://schemas.openxmlformats.org/officeDocument/2006/relationships/image" Target="../media/image117.png"/><Relationship Id="rId125" Type="http://schemas.openxmlformats.org/officeDocument/2006/relationships/image" Target="../media/image122.png"/><Relationship Id="rId141" Type="http://schemas.openxmlformats.org/officeDocument/2006/relationships/image" Target="../media/image137.png"/><Relationship Id="rId146" Type="http://schemas.openxmlformats.org/officeDocument/2006/relationships/image" Target="../media/image142.png"/><Relationship Id="rId167" Type="http://schemas.openxmlformats.org/officeDocument/2006/relationships/image" Target="../media/image163.png"/><Relationship Id="rId7" Type="http://schemas.openxmlformats.org/officeDocument/2006/relationships/image" Target="../media/image7.png"/><Relationship Id="rId71" Type="http://schemas.openxmlformats.org/officeDocument/2006/relationships/image" Target="../media/image68.png"/><Relationship Id="rId92" Type="http://schemas.openxmlformats.org/officeDocument/2006/relationships/image" Target="../media/image89.png"/><Relationship Id="rId162" Type="http://schemas.openxmlformats.org/officeDocument/2006/relationships/image" Target="../media/image158.png"/><Relationship Id="rId2" Type="http://schemas.openxmlformats.org/officeDocument/2006/relationships/image" Target="../media/image2.png"/><Relationship Id="rId29" Type="http://schemas.openxmlformats.org/officeDocument/2006/relationships/image" Target="../media/image28.png"/><Relationship Id="rId24" Type="http://schemas.openxmlformats.org/officeDocument/2006/relationships/image" Target="../media/image23.png"/><Relationship Id="rId40" Type="http://schemas.openxmlformats.org/officeDocument/2006/relationships/image" Target="../media/image38.png"/><Relationship Id="rId45" Type="http://schemas.openxmlformats.org/officeDocument/2006/relationships/image" Target="../media/image43.png"/><Relationship Id="rId66" Type="http://schemas.openxmlformats.org/officeDocument/2006/relationships/image" Target="../media/image63.png"/><Relationship Id="rId87" Type="http://schemas.openxmlformats.org/officeDocument/2006/relationships/image" Target="../media/image84.png"/><Relationship Id="rId110" Type="http://schemas.openxmlformats.org/officeDocument/2006/relationships/image" Target="../media/image107.png"/><Relationship Id="rId115" Type="http://schemas.openxmlformats.org/officeDocument/2006/relationships/image" Target="../media/image112.png"/><Relationship Id="rId131" Type="http://schemas.openxmlformats.org/officeDocument/2006/relationships/image" Target="../media/image127.png"/><Relationship Id="rId136" Type="http://schemas.openxmlformats.org/officeDocument/2006/relationships/image" Target="../media/image132.png"/><Relationship Id="rId157" Type="http://schemas.openxmlformats.org/officeDocument/2006/relationships/image" Target="../media/image153.png"/><Relationship Id="rId178" Type="http://schemas.openxmlformats.org/officeDocument/2006/relationships/image" Target="../media/image174.png"/><Relationship Id="rId61" Type="http://schemas.openxmlformats.org/officeDocument/2006/relationships/image" Target="../media/image58.png"/><Relationship Id="rId82" Type="http://schemas.openxmlformats.org/officeDocument/2006/relationships/image" Target="../media/image79.png"/><Relationship Id="rId152" Type="http://schemas.openxmlformats.org/officeDocument/2006/relationships/image" Target="../media/image148.png"/><Relationship Id="rId173" Type="http://schemas.openxmlformats.org/officeDocument/2006/relationships/image" Target="../media/image169.png"/><Relationship Id="rId19" Type="http://schemas.openxmlformats.org/officeDocument/2006/relationships/image" Target="../media/image18.png"/><Relationship Id="rId14" Type="http://schemas.openxmlformats.org/officeDocument/2006/relationships/image" Target="../media/image14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56" Type="http://schemas.openxmlformats.org/officeDocument/2006/relationships/image" Target="../media/image53.png"/><Relationship Id="rId77" Type="http://schemas.openxmlformats.org/officeDocument/2006/relationships/image" Target="../media/image74.png"/><Relationship Id="rId100" Type="http://schemas.openxmlformats.org/officeDocument/2006/relationships/image" Target="../media/image97.png"/><Relationship Id="rId105" Type="http://schemas.openxmlformats.org/officeDocument/2006/relationships/image" Target="../media/image102.png"/><Relationship Id="rId126" Type="http://schemas.openxmlformats.org/officeDocument/2006/relationships/image" Target="../media/image123.png"/><Relationship Id="rId147" Type="http://schemas.openxmlformats.org/officeDocument/2006/relationships/image" Target="../media/image143.png"/><Relationship Id="rId168" Type="http://schemas.openxmlformats.org/officeDocument/2006/relationships/image" Target="../media/image164.png"/><Relationship Id="rId8" Type="http://schemas.openxmlformats.org/officeDocument/2006/relationships/image" Target="../media/image8.png"/><Relationship Id="rId51" Type="http://schemas.openxmlformats.org/officeDocument/2006/relationships/image" Target="../media/image49.png"/><Relationship Id="rId72" Type="http://schemas.openxmlformats.org/officeDocument/2006/relationships/image" Target="../media/image69.png"/><Relationship Id="rId93" Type="http://schemas.openxmlformats.org/officeDocument/2006/relationships/image" Target="../media/image90.png"/><Relationship Id="rId98" Type="http://schemas.openxmlformats.org/officeDocument/2006/relationships/image" Target="../media/image95.png"/><Relationship Id="rId121" Type="http://schemas.openxmlformats.org/officeDocument/2006/relationships/image" Target="../media/image118.png"/><Relationship Id="rId142" Type="http://schemas.openxmlformats.org/officeDocument/2006/relationships/image" Target="../media/image138.png"/><Relationship Id="rId163" Type="http://schemas.openxmlformats.org/officeDocument/2006/relationships/image" Target="../media/image159.png"/><Relationship Id="rId3" Type="http://schemas.openxmlformats.org/officeDocument/2006/relationships/image" Target="../media/image3.png"/><Relationship Id="rId25" Type="http://schemas.openxmlformats.org/officeDocument/2006/relationships/image" Target="../media/image24.png"/><Relationship Id="rId46" Type="http://schemas.openxmlformats.org/officeDocument/2006/relationships/image" Target="../media/image44.png"/><Relationship Id="rId67" Type="http://schemas.openxmlformats.org/officeDocument/2006/relationships/image" Target="../media/image64.png"/><Relationship Id="rId116" Type="http://schemas.openxmlformats.org/officeDocument/2006/relationships/image" Target="../media/image113.png"/><Relationship Id="rId137" Type="http://schemas.openxmlformats.org/officeDocument/2006/relationships/image" Target="../media/image133.png"/><Relationship Id="rId158" Type="http://schemas.openxmlformats.org/officeDocument/2006/relationships/image" Target="../media/image154.png"/><Relationship Id="rId20" Type="http://schemas.openxmlformats.org/officeDocument/2006/relationships/image" Target="../media/image19.png"/><Relationship Id="rId41" Type="http://schemas.openxmlformats.org/officeDocument/2006/relationships/image" Target="../media/image39.png"/><Relationship Id="rId62" Type="http://schemas.openxmlformats.org/officeDocument/2006/relationships/image" Target="../media/image59.png"/><Relationship Id="rId83" Type="http://schemas.openxmlformats.org/officeDocument/2006/relationships/image" Target="../media/image80.png"/><Relationship Id="rId88" Type="http://schemas.openxmlformats.org/officeDocument/2006/relationships/image" Target="../media/image85.png"/><Relationship Id="rId111" Type="http://schemas.openxmlformats.org/officeDocument/2006/relationships/image" Target="../media/image108.png"/><Relationship Id="rId132" Type="http://schemas.openxmlformats.org/officeDocument/2006/relationships/image" Target="../media/image128.png"/><Relationship Id="rId153" Type="http://schemas.openxmlformats.org/officeDocument/2006/relationships/image" Target="../media/image149.png"/><Relationship Id="rId174" Type="http://schemas.openxmlformats.org/officeDocument/2006/relationships/image" Target="../media/image170.png"/><Relationship Id="rId179" Type="http://schemas.openxmlformats.org/officeDocument/2006/relationships/image" Target="../media/image175.png"/><Relationship Id="rId15" Type="http://schemas.openxmlformats.org/officeDocument/2006/relationships/image" Target="../media/image15.png"/><Relationship Id="rId36" Type="http://schemas.openxmlformats.org/officeDocument/2006/relationships/image" Target="../media/image35.png"/><Relationship Id="rId57" Type="http://schemas.openxmlformats.org/officeDocument/2006/relationships/image" Target="../media/image54.png"/><Relationship Id="rId106" Type="http://schemas.openxmlformats.org/officeDocument/2006/relationships/image" Target="../media/image103.png"/><Relationship Id="rId127" Type="http://schemas.openxmlformats.org/officeDocument/2006/relationships/image" Target="../media/image12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3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4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8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0.jpeg"/><Relationship Id="rId1" Type="http://schemas.openxmlformats.org/officeDocument/2006/relationships/image" Target="../media/image179.jp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81.png"/></Relationships>
</file>

<file path=xl/drawings/_rels/drawing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82.png"/><Relationship Id="rId21" Type="http://schemas.openxmlformats.org/officeDocument/2006/relationships/image" Target="../media/image189.png"/><Relationship Id="rId42" Type="http://schemas.openxmlformats.org/officeDocument/2006/relationships/image" Target="../media/image26.png"/><Relationship Id="rId63" Type="http://schemas.openxmlformats.org/officeDocument/2006/relationships/image" Target="../media/image42.png"/><Relationship Id="rId84" Type="http://schemas.openxmlformats.org/officeDocument/2006/relationships/image" Target="../media/image52.png"/><Relationship Id="rId138" Type="http://schemas.openxmlformats.org/officeDocument/2006/relationships/image" Target="../media/image97.png"/><Relationship Id="rId159" Type="http://schemas.openxmlformats.org/officeDocument/2006/relationships/image" Target="../media/image115.png"/><Relationship Id="rId170" Type="http://schemas.openxmlformats.org/officeDocument/2006/relationships/image" Target="../media/image223.png"/><Relationship Id="rId191" Type="http://schemas.openxmlformats.org/officeDocument/2006/relationships/image" Target="../media/image138.png"/><Relationship Id="rId205" Type="http://schemas.openxmlformats.org/officeDocument/2006/relationships/image" Target="../media/image149.png"/><Relationship Id="rId226" Type="http://schemas.openxmlformats.org/officeDocument/2006/relationships/image" Target="../media/image164.png"/><Relationship Id="rId107" Type="http://schemas.openxmlformats.org/officeDocument/2006/relationships/image" Target="../media/image73.png"/><Relationship Id="rId11" Type="http://schemas.openxmlformats.org/officeDocument/2006/relationships/image" Target="../media/image185.png"/><Relationship Id="rId32" Type="http://schemas.openxmlformats.org/officeDocument/2006/relationships/image" Target="../media/image19.png"/><Relationship Id="rId53" Type="http://schemas.openxmlformats.org/officeDocument/2006/relationships/image" Target="../media/image34.png"/><Relationship Id="rId74" Type="http://schemas.openxmlformats.org/officeDocument/2006/relationships/image" Target="../media/image204.png"/><Relationship Id="rId128" Type="http://schemas.openxmlformats.org/officeDocument/2006/relationships/image" Target="../media/image89.png"/><Relationship Id="rId149" Type="http://schemas.openxmlformats.org/officeDocument/2006/relationships/image" Target="../media/image106.png"/><Relationship Id="rId5" Type="http://schemas.openxmlformats.org/officeDocument/2006/relationships/image" Target="../media/image4.png"/><Relationship Id="rId95" Type="http://schemas.openxmlformats.org/officeDocument/2006/relationships/image" Target="../media/image61.png"/><Relationship Id="rId160" Type="http://schemas.openxmlformats.org/officeDocument/2006/relationships/image" Target="../media/image116.png"/><Relationship Id="rId181" Type="http://schemas.openxmlformats.org/officeDocument/2006/relationships/image" Target="../media/image130.png"/><Relationship Id="rId216" Type="http://schemas.openxmlformats.org/officeDocument/2006/relationships/image" Target="../media/image157.png"/><Relationship Id="rId237" Type="http://schemas.openxmlformats.org/officeDocument/2006/relationships/image" Target="../media/image238.png"/><Relationship Id="rId22" Type="http://schemas.openxmlformats.org/officeDocument/2006/relationships/image" Target="../media/image13.png"/><Relationship Id="rId43" Type="http://schemas.openxmlformats.org/officeDocument/2006/relationships/image" Target="../media/image27.png"/><Relationship Id="rId64" Type="http://schemas.openxmlformats.org/officeDocument/2006/relationships/image" Target="../media/image43.png"/><Relationship Id="rId118" Type="http://schemas.openxmlformats.org/officeDocument/2006/relationships/image" Target="../media/image213.png"/><Relationship Id="rId139" Type="http://schemas.openxmlformats.org/officeDocument/2006/relationships/image" Target="../media/image98.png"/><Relationship Id="rId80" Type="http://schemas.openxmlformats.org/officeDocument/2006/relationships/image" Target="../media/image50.png"/><Relationship Id="rId85" Type="http://schemas.openxmlformats.org/officeDocument/2006/relationships/image" Target="../media/image53.png"/><Relationship Id="rId150" Type="http://schemas.openxmlformats.org/officeDocument/2006/relationships/image" Target="../media/image107.png"/><Relationship Id="rId155" Type="http://schemas.openxmlformats.org/officeDocument/2006/relationships/image" Target="../media/image112.png"/><Relationship Id="rId171" Type="http://schemas.openxmlformats.org/officeDocument/2006/relationships/image" Target="../media/image123.png"/><Relationship Id="rId176" Type="http://schemas.openxmlformats.org/officeDocument/2006/relationships/image" Target="../media/image126.png"/><Relationship Id="rId192" Type="http://schemas.openxmlformats.org/officeDocument/2006/relationships/image" Target="../media/image139.png"/><Relationship Id="rId197" Type="http://schemas.openxmlformats.org/officeDocument/2006/relationships/image" Target="../media/image230.png"/><Relationship Id="rId206" Type="http://schemas.openxmlformats.org/officeDocument/2006/relationships/image" Target="../media/image150.png"/><Relationship Id="rId227" Type="http://schemas.openxmlformats.org/officeDocument/2006/relationships/image" Target="../media/image165.png"/><Relationship Id="rId201" Type="http://schemas.openxmlformats.org/officeDocument/2006/relationships/image" Target="../media/image145.png"/><Relationship Id="rId222" Type="http://schemas.openxmlformats.org/officeDocument/2006/relationships/image" Target="../media/image235.png"/><Relationship Id="rId12" Type="http://schemas.openxmlformats.org/officeDocument/2006/relationships/image" Target="../media/image8.png"/><Relationship Id="rId17" Type="http://schemas.openxmlformats.org/officeDocument/2006/relationships/image" Target="../media/image10.png"/><Relationship Id="rId33" Type="http://schemas.openxmlformats.org/officeDocument/2006/relationships/image" Target="../media/image20.png"/><Relationship Id="rId38" Type="http://schemas.openxmlformats.org/officeDocument/2006/relationships/image" Target="../media/image24.png"/><Relationship Id="rId59" Type="http://schemas.openxmlformats.org/officeDocument/2006/relationships/image" Target="../media/image38.png"/><Relationship Id="rId103" Type="http://schemas.openxmlformats.org/officeDocument/2006/relationships/image" Target="../media/image69.png"/><Relationship Id="rId108" Type="http://schemas.openxmlformats.org/officeDocument/2006/relationships/image" Target="../media/image74.png"/><Relationship Id="rId124" Type="http://schemas.openxmlformats.org/officeDocument/2006/relationships/image" Target="../media/image86.png"/><Relationship Id="rId129" Type="http://schemas.openxmlformats.org/officeDocument/2006/relationships/image" Target="../media/image90.png"/><Relationship Id="rId54" Type="http://schemas.openxmlformats.org/officeDocument/2006/relationships/image" Target="../media/image35.png"/><Relationship Id="rId70" Type="http://schemas.openxmlformats.org/officeDocument/2006/relationships/image" Target="../media/image47.png"/><Relationship Id="rId75" Type="http://schemas.openxmlformats.org/officeDocument/2006/relationships/image" Target="../media/image49.png"/><Relationship Id="rId91" Type="http://schemas.openxmlformats.org/officeDocument/2006/relationships/image" Target="../media/image58.png"/><Relationship Id="rId96" Type="http://schemas.openxmlformats.org/officeDocument/2006/relationships/image" Target="../media/image62.png"/><Relationship Id="rId140" Type="http://schemas.openxmlformats.org/officeDocument/2006/relationships/image" Target="../media/image99.png"/><Relationship Id="rId145" Type="http://schemas.openxmlformats.org/officeDocument/2006/relationships/image" Target="../media/image103.png"/><Relationship Id="rId161" Type="http://schemas.openxmlformats.org/officeDocument/2006/relationships/image" Target="../media/image117.png"/><Relationship Id="rId166" Type="http://schemas.openxmlformats.org/officeDocument/2006/relationships/image" Target="../media/image222.png"/><Relationship Id="rId182" Type="http://schemas.openxmlformats.org/officeDocument/2006/relationships/image" Target="../media/image131.png"/><Relationship Id="rId187" Type="http://schemas.openxmlformats.org/officeDocument/2006/relationships/image" Target="../media/image227.png"/><Relationship Id="rId217" Type="http://schemas.openxmlformats.org/officeDocument/2006/relationships/image" Target="../media/image158.png"/><Relationship Id="rId1" Type="http://schemas.openxmlformats.org/officeDocument/2006/relationships/image" Target="../media/image1.png"/><Relationship Id="rId6" Type="http://schemas.openxmlformats.org/officeDocument/2006/relationships/image" Target="../media/image183.png"/><Relationship Id="rId212" Type="http://schemas.openxmlformats.org/officeDocument/2006/relationships/image" Target="../media/image233.png"/><Relationship Id="rId233" Type="http://schemas.openxmlformats.org/officeDocument/2006/relationships/image" Target="../media/image171.png"/><Relationship Id="rId238" Type="http://schemas.openxmlformats.org/officeDocument/2006/relationships/image" Target="../media/image239.png"/><Relationship Id="rId23" Type="http://schemas.openxmlformats.org/officeDocument/2006/relationships/image" Target="../media/image190.png"/><Relationship Id="rId28" Type="http://schemas.openxmlformats.org/officeDocument/2006/relationships/hyperlink" Target="http://en.wikipedia.org/wiki/File:Flag_of_the_Netherlands.sv" TargetMode="External"/><Relationship Id="rId49" Type="http://schemas.openxmlformats.org/officeDocument/2006/relationships/image" Target="../media/image31.png"/><Relationship Id="rId114" Type="http://schemas.openxmlformats.org/officeDocument/2006/relationships/image" Target="../media/image80.png"/><Relationship Id="rId119" Type="http://schemas.openxmlformats.org/officeDocument/2006/relationships/image" Target="../media/image175.png"/><Relationship Id="rId44" Type="http://schemas.openxmlformats.org/officeDocument/2006/relationships/image" Target="../media/image196.png"/><Relationship Id="rId60" Type="http://schemas.openxmlformats.org/officeDocument/2006/relationships/image" Target="../media/image39.png"/><Relationship Id="rId65" Type="http://schemas.openxmlformats.org/officeDocument/2006/relationships/image" Target="../media/image44.png"/><Relationship Id="rId81" Type="http://schemas.openxmlformats.org/officeDocument/2006/relationships/image" Target="../media/image208.png"/><Relationship Id="rId86" Type="http://schemas.openxmlformats.org/officeDocument/2006/relationships/image" Target="../media/image54.png"/><Relationship Id="rId130" Type="http://schemas.openxmlformats.org/officeDocument/2006/relationships/image" Target="../media/image91.png"/><Relationship Id="rId135" Type="http://schemas.openxmlformats.org/officeDocument/2006/relationships/image" Target="../media/image96.png"/><Relationship Id="rId151" Type="http://schemas.openxmlformats.org/officeDocument/2006/relationships/image" Target="../media/image108.png"/><Relationship Id="rId156" Type="http://schemas.openxmlformats.org/officeDocument/2006/relationships/image" Target="../media/image174.png"/><Relationship Id="rId177" Type="http://schemas.openxmlformats.org/officeDocument/2006/relationships/hyperlink" Target="http://en.wikipedia.org/wiki/File:Flag_of_the_United_States.sv" TargetMode="External"/><Relationship Id="rId198" Type="http://schemas.openxmlformats.org/officeDocument/2006/relationships/image" Target="../media/image142.png"/><Relationship Id="rId172" Type="http://schemas.openxmlformats.org/officeDocument/2006/relationships/image" Target="../media/image224.png"/><Relationship Id="rId193" Type="http://schemas.openxmlformats.org/officeDocument/2006/relationships/image" Target="../media/image140.png"/><Relationship Id="rId202" Type="http://schemas.openxmlformats.org/officeDocument/2006/relationships/image" Target="../media/image146.png"/><Relationship Id="rId207" Type="http://schemas.openxmlformats.org/officeDocument/2006/relationships/image" Target="../media/image231.png"/><Relationship Id="rId223" Type="http://schemas.openxmlformats.org/officeDocument/2006/relationships/image" Target="../media/image236.png"/><Relationship Id="rId228" Type="http://schemas.openxmlformats.org/officeDocument/2006/relationships/image" Target="../media/image166.png"/><Relationship Id="rId13" Type="http://schemas.openxmlformats.org/officeDocument/2006/relationships/image" Target="../media/image186.png"/><Relationship Id="rId18" Type="http://schemas.openxmlformats.org/officeDocument/2006/relationships/image" Target="../media/image11.png"/><Relationship Id="rId39" Type="http://schemas.openxmlformats.org/officeDocument/2006/relationships/image" Target="../media/image194.png"/><Relationship Id="rId109" Type="http://schemas.openxmlformats.org/officeDocument/2006/relationships/image" Target="../media/image75.png"/><Relationship Id="rId34" Type="http://schemas.openxmlformats.org/officeDocument/2006/relationships/image" Target="../media/image193.png"/><Relationship Id="rId50" Type="http://schemas.openxmlformats.org/officeDocument/2006/relationships/image" Target="../media/image32.png"/><Relationship Id="rId55" Type="http://schemas.openxmlformats.org/officeDocument/2006/relationships/image" Target="../media/image199.png"/><Relationship Id="rId76" Type="http://schemas.openxmlformats.org/officeDocument/2006/relationships/image" Target="../media/image205.png"/><Relationship Id="rId97" Type="http://schemas.openxmlformats.org/officeDocument/2006/relationships/image" Target="../media/image211.png"/><Relationship Id="rId104" Type="http://schemas.openxmlformats.org/officeDocument/2006/relationships/image" Target="../media/image70.png"/><Relationship Id="rId120" Type="http://schemas.openxmlformats.org/officeDocument/2006/relationships/image" Target="../media/image83.png"/><Relationship Id="rId125" Type="http://schemas.openxmlformats.org/officeDocument/2006/relationships/image" Target="../media/image87.png"/><Relationship Id="rId141" Type="http://schemas.openxmlformats.org/officeDocument/2006/relationships/image" Target="../media/image100.png"/><Relationship Id="rId146" Type="http://schemas.openxmlformats.org/officeDocument/2006/relationships/image" Target="../media/image104.png"/><Relationship Id="rId167" Type="http://schemas.openxmlformats.org/officeDocument/2006/relationships/image" Target="../media/image120.png"/><Relationship Id="rId188" Type="http://schemas.openxmlformats.org/officeDocument/2006/relationships/image" Target="../media/image135.png"/><Relationship Id="rId7" Type="http://schemas.openxmlformats.org/officeDocument/2006/relationships/image" Target="../media/image5.png"/><Relationship Id="rId71" Type="http://schemas.openxmlformats.org/officeDocument/2006/relationships/image" Target="../media/image202.png"/><Relationship Id="rId92" Type="http://schemas.openxmlformats.org/officeDocument/2006/relationships/image" Target="../media/image59.png"/><Relationship Id="rId162" Type="http://schemas.openxmlformats.org/officeDocument/2006/relationships/image" Target="../media/image118.png"/><Relationship Id="rId183" Type="http://schemas.openxmlformats.org/officeDocument/2006/relationships/image" Target="../media/image132.png"/><Relationship Id="rId213" Type="http://schemas.openxmlformats.org/officeDocument/2006/relationships/image" Target="../media/image154.png"/><Relationship Id="rId218" Type="http://schemas.openxmlformats.org/officeDocument/2006/relationships/image" Target="../media/image159.png"/><Relationship Id="rId234" Type="http://schemas.openxmlformats.org/officeDocument/2006/relationships/image" Target="../media/image172.png"/><Relationship Id="rId2" Type="http://schemas.openxmlformats.org/officeDocument/2006/relationships/image" Target="../media/image182.png"/><Relationship Id="rId29" Type="http://schemas.openxmlformats.org/officeDocument/2006/relationships/image" Target="../media/image16.png"/><Relationship Id="rId24" Type="http://schemas.openxmlformats.org/officeDocument/2006/relationships/image" Target="../media/image14.png"/><Relationship Id="rId40" Type="http://schemas.openxmlformats.org/officeDocument/2006/relationships/image" Target="../media/image25.png"/><Relationship Id="rId45" Type="http://schemas.openxmlformats.org/officeDocument/2006/relationships/image" Target="../media/image28.png"/><Relationship Id="rId66" Type="http://schemas.openxmlformats.org/officeDocument/2006/relationships/image" Target="../media/image45.png"/><Relationship Id="rId87" Type="http://schemas.openxmlformats.org/officeDocument/2006/relationships/image" Target="../media/image55.png"/><Relationship Id="rId110" Type="http://schemas.openxmlformats.org/officeDocument/2006/relationships/image" Target="../media/image76.png"/><Relationship Id="rId115" Type="http://schemas.openxmlformats.org/officeDocument/2006/relationships/image" Target="../media/image81.png"/><Relationship Id="rId131" Type="http://schemas.openxmlformats.org/officeDocument/2006/relationships/image" Target="../media/image92.png"/><Relationship Id="rId136" Type="http://schemas.openxmlformats.org/officeDocument/2006/relationships/image" Target="../media/image216.png"/><Relationship Id="rId157" Type="http://schemas.openxmlformats.org/officeDocument/2006/relationships/image" Target="../media/image113.png"/><Relationship Id="rId178" Type="http://schemas.openxmlformats.org/officeDocument/2006/relationships/image" Target="../media/image127.png"/><Relationship Id="rId61" Type="http://schemas.openxmlformats.org/officeDocument/2006/relationships/image" Target="../media/image40.png"/><Relationship Id="rId82" Type="http://schemas.openxmlformats.org/officeDocument/2006/relationships/image" Target="../media/image51.png"/><Relationship Id="rId152" Type="http://schemas.openxmlformats.org/officeDocument/2006/relationships/image" Target="../media/image109.png"/><Relationship Id="rId173" Type="http://schemas.openxmlformats.org/officeDocument/2006/relationships/image" Target="../media/image124.png"/><Relationship Id="rId194" Type="http://schemas.openxmlformats.org/officeDocument/2006/relationships/image" Target="../media/image141.png"/><Relationship Id="rId199" Type="http://schemas.openxmlformats.org/officeDocument/2006/relationships/image" Target="../media/image143.png"/><Relationship Id="rId203" Type="http://schemas.openxmlformats.org/officeDocument/2006/relationships/image" Target="../media/image147.png"/><Relationship Id="rId208" Type="http://schemas.openxmlformats.org/officeDocument/2006/relationships/image" Target="../media/image151.png"/><Relationship Id="rId229" Type="http://schemas.openxmlformats.org/officeDocument/2006/relationships/image" Target="../media/image167.png"/><Relationship Id="rId19" Type="http://schemas.openxmlformats.org/officeDocument/2006/relationships/image" Target="../media/image12.png"/><Relationship Id="rId224" Type="http://schemas.openxmlformats.org/officeDocument/2006/relationships/image" Target="../media/image162.png"/><Relationship Id="rId14" Type="http://schemas.openxmlformats.org/officeDocument/2006/relationships/image" Target="../media/image187.png"/><Relationship Id="rId30" Type="http://schemas.openxmlformats.org/officeDocument/2006/relationships/image" Target="../media/image17.png"/><Relationship Id="rId35" Type="http://schemas.openxmlformats.org/officeDocument/2006/relationships/image" Target="../media/image21.png"/><Relationship Id="rId56" Type="http://schemas.openxmlformats.org/officeDocument/2006/relationships/image" Target="../media/image36.png"/><Relationship Id="rId77" Type="http://schemas.openxmlformats.org/officeDocument/2006/relationships/image" Target="../media/image206.png"/><Relationship Id="rId100" Type="http://schemas.openxmlformats.org/officeDocument/2006/relationships/image" Target="../media/image66.png"/><Relationship Id="rId105" Type="http://schemas.openxmlformats.org/officeDocument/2006/relationships/image" Target="../media/image71.png"/><Relationship Id="rId126" Type="http://schemas.openxmlformats.org/officeDocument/2006/relationships/image" Target="../media/image88.png"/><Relationship Id="rId147" Type="http://schemas.openxmlformats.org/officeDocument/2006/relationships/image" Target="../media/image105.png"/><Relationship Id="rId168" Type="http://schemas.openxmlformats.org/officeDocument/2006/relationships/image" Target="../media/image121.png"/><Relationship Id="rId8" Type="http://schemas.openxmlformats.org/officeDocument/2006/relationships/image" Target="../media/image6.png"/><Relationship Id="rId51" Type="http://schemas.openxmlformats.org/officeDocument/2006/relationships/image" Target="../media/image33.png"/><Relationship Id="rId72" Type="http://schemas.openxmlformats.org/officeDocument/2006/relationships/image" Target="../media/image48.png"/><Relationship Id="rId93" Type="http://schemas.openxmlformats.org/officeDocument/2006/relationships/image" Target="../media/image176.png"/><Relationship Id="rId98" Type="http://schemas.openxmlformats.org/officeDocument/2006/relationships/image" Target="../media/image64.png"/><Relationship Id="rId121" Type="http://schemas.openxmlformats.org/officeDocument/2006/relationships/image" Target="../media/image214.png"/><Relationship Id="rId142" Type="http://schemas.openxmlformats.org/officeDocument/2006/relationships/image" Target="../media/image218.png"/><Relationship Id="rId163" Type="http://schemas.openxmlformats.org/officeDocument/2006/relationships/image" Target="../media/image220.png"/><Relationship Id="rId184" Type="http://schemas.openxmlformats.org/officeDocument/2006/relationships/image" Target="../media/image226.png"/><Relationship Id="rId189" Type="http://schemas.openxmlformats.org/officeDocument/2006/relationships/image" Target="../media/image136.png"/><Relationship Id="rId219" Type="http://schemas.openxmlformats.org/officeDocument/2006/relationships/image" Target="../media/image160.png"/><Relationship Id="rId3" Type="http://schemas.openxmlformats.org/officeDocument/2006/relationships/image" Target="../media/image2.png"/><Relationship Id="rId214" Type="http://schemas.openxmlformats.org/officeDocument/2006/relationships/image" Target="../media/image155.png"/><Relationship Id="rId230" Type="http://schemas.openxmlformats.org/officeDocument/2006/relationships/image" Target="../media/image168.png"/><Relationship Id="rId235" Type="http://schemas.openxmlformats.org/officeDocument/2006/relationships/image" Target="../media/image173.png"/><Relationship Id="rId25" Type="http://schemas.openxmlformats.org/officeDocument/2006/relationships/image" Target="../media/image191.png"/><Relationship Id="rId46" Type="http://schemas.openxmlformats.org/officeDocument/2006/relationships/image" Target="../media/image197.png"/><Relationship Id="rId67" Type="http://schemas.openxmlformats.org/officeDocument/2006/relationships/image" Target="../media/image46.png"/><Relationship Id="rId116" Type="http://schemas.openxmlformats.org/officeDocument/2006/relationships/image" Target="../media/image212.png"/><Relationship Id="rId137" Type="http://schemas.openxmlformats.org/officeDocument/2006/relationships/image" Target="../media/image217.png"/><Relationship Id="rId158" Type="http://schemas.openxmlformats.org/officeDocument/2006/relationships/image" Target="../media/image114.png"/><Relationship Id="rId20" Type="http://schemas.openxmlformats.org/officeDocument/2006/relationships/image" Target="../media/image188.png"/><Relationship Id="rId41" Type="http://schemas.openxmlformats.org/officeDocument/2006/relationships/image" Target="../media/image195.png"/><Relationship Id="rId62" Type="http://schemas.openxmlformats.org/officeDocument/2006/relationships/image" Target="../media/image41.png"/><Relationship Id="rId83" Type="http://schemas.openxmlformats.org/officeDocument/2006/relationships/image" Target="../media/image209.png"/><Relationship Id="rId88" Type="http://schemas.openxmlformats.org/officeDocument/2006/relationships/image" Target="../media/image56.png"/><Relationship Id="rId111" Type="http://schemas.openxmlformats.org/officeDocument/2006/relationships/image" Target="../media/image77.png"/><Relationship Id="rId132" Type="http://schemas.openxmlformats.org/officeDocument/2006/relationships/image" Target="../media/image93.png"/><Relationship Id="rId153" Type="http://schemas.openxmlformats.org/officeDocument/2006/relationships/image" Target="../media/image110.png"/><Relationship Id="rId174" Type="http://schemas.openxmlformats.org/officeDocument/2006/relationships/image" Target="../media/image225.png"/><Relationship Id="rId179" Type="http://schemas.openxmlformats.org/officeDocument/2006/relationships/image" Target="../media/image128.png"/><Relationship Id="rId195" Type="http://schemas.openxmlformats.org/officeDocument/2006/relationships/image" Target="../media/image228.png"/><Relationship Id="rId209" Type="http://schemas.openxmlformats.org/officeDocument/2006/relationships/image" Target="../media/image232.png"/><Relationship Id="rId190" Type="http://schemas.openxmlformats.org/officeDocument/2006/relationships/image" Target="../media/image137.png"/><Relationship Id="rId204" Type="http://schemas.openxmlformats.org/officeDocument/2006/relationships/image" Target="../media/image148.png"/><Relationship Id="rId220" Type="http://schemas.openxmlformats.org/officeDocument/2006/relationships/image" Target="../media/image234.png"/><Relationship Id="rId225" Type="http://schemas.openxmlformats.org/officeDocument/2006/relationships/image" Target="../media/image163.png"/><Relationship Id="rId15" Type="http://schemas.openxmlformats.org/officeDocument/2006/relationships/image" Target="../media/image63.png"/><Relationship Id="rId36" Type="http://schemas.openxmlformats.org/officeDocument/2006/relationships/image" Target="../media/image22.png"/><Relationship Id="rId57" Type="http://schemas.openxmlformats.org/officeDocument/2006/relationships/hyperlink" Target="http://en.wikipedia.org/wiki/File:Flag_of_Pakistan.sv" TargetMode="External"/><Relationship Id="rId106" Type="http://schemas.openxmlformats.org/officeDocument/2006/relationships/image" Target="../media/image72.png"/><Relationship Id="rId127" Type="http://schemas.openxmlformats.org/officeDocument/2006/relationships/image" Target="../media/image215.png"/><Relationship Id="rId10" Type="http://schemas.openxmlformats.org/officeDocument/2006/relationships/image" Target="../media/image184.png"/><Relationship Id="rId31" Type="http://schemas.openxmlformats.org/officeDocument/2006/relationships/image" Target="../media/image18.png"/><Relationship Id="rId52" Type="http://schemas.openxmlformats.org/officeDocument/2006/relationships/image" Target="../media/image198.png"/><Relationship Id="rId73" Type="http://schemas.openxmlformats.org/officeDocument/2006/relationships/image" Target="../media/image203.png"/><Relationship Id="rId78" Type="http://schemas.openxmlformats.org/officeDocument/2006/relationships/image" Target="../media/image207.png"/><Relationship Id="rId94" Type="http://schemas.openxmlformats.org/officeDocument/2006/relationships/image" Target="../media/image60.png"/><Relationship Id="rId99" Type="http://schemas.openxmlformats.org/officeDocument/2006/relationships/image" Target="../media/image65.png"/><Relationship Id="rId101" Type="http://schemas.openxmlformats.org/officeDocument/2006/relationships/image" Target="../media/image67.png"/><Relationship Id="rId122" Type="http://schemas.openxmlformats.org/officeDocument/2006/relationships/image" Target="../media/image84.png"/><Relationship Id="rId143" Type="http://schemas.openxmlformats.org/officeDocument/2006/relationships/image" Target="../media/image101.png"/><Relationship Id="rId148" Type="http://schemas.openxmlformats.org/officeDocument/2006/relationships/image" Target="../media/image219.png"/><Relationship Id="rId164" Type="http://schemas.openxmlformats.org/officeDocument/2006/relationships/image" Target="../media/image119.png"/><Relationship Id="rId169" Type="http://schemas.openxmlformats.org/officeDocument/2006/relationships/image" Target="../media/image122.png"/><Relationship Id="rId185" Type="http://schemas.openxmlformats.org/officeDocument/2006/relationships/image" Target="../media/image133.png"/><Relationship Id="rId4" Type="http://schemas.openxmlformats.org/officeDocument/2006/relationships/image" Target="../media/image3.png"/><Relationship Id="rId9" Type="http://schemas.openxmlformats.org/officeDocument/2006/relationships/image" Target="../media/image7.png"/><Relationship Id="rId180" Type="http://schemas.openxmlformats.org/officeDocument/2006/relationships/image" Target="../media/image129.png"/><Relationship Id="rId210" Type="http://schemas.openxmlformats.org/officeDocument/2006/relationships/image" Target="../media/image152.png"/><Relationship Id="rId215" Type="http://schemas.openxmlformats.org/officeDocument/2006/relationships/image" Target="../media/image156.png"/><Relationship Id="rId236" Type="http://schemas.openxmlformats.org/officeDocument/2006/relationships/image" Target="../media/image237.png"/><Relationship Id="rId26" Type="http://schemas.openxmlformats.org/officeDocument/2006/relationships/image" Target="../media/image15.png"/><Relationship Id="rId231" Type="http://schemas.openxmlformats.org/officeDocument/2006/relationships/image" Target="../media/image169.png"/><Relationship Id="rId47" Type="http://schemas.openxmlformats.org/officeDocument/2006/relationships/image" Target="../media/image29.png"/><Relationship Id="rId68" Type="http://schemas.openxmlformats.org/officeDocument/2006/relationships/image" Target="../media/image200.png"/><Relationship Id="rId89" Type="http://schemas.openxmlformats.org/officeDocument/2006/relationships/image" Target="../media/image210.png"/><Relationship Id="rId112" Type="http://schemas.openxmlformats.org/officeDocument/2006/relationships/image" Target="../media/image78.png"/><Relationship Id="rId133" Type="http://schemas.openxmlformats.org/officeDocument/2006/relationships/image" Target="../media/image94.png"/><Relationship Id="rId154" Type="http://schemas.openxmlformats.org/officeDocument/2006/relationships/image" Target="../media/image111.png"/><Relationship Id="rId175" Type="http://schemas.openxmlformats.org/officeDocument/2006/relationships/image" Target="../media/image125.png"/><Relationship Id="rId196" Type="http://schemas.openxmlformats.org/officeDocument/2006/relationships/image" Target="../media/image229.png"/><Relationship Id="rId200" Type="http://schemas.openxmlformats.org/officeDocument/2006/relationships/image" Target="../media/image144.png"/><Relationship Id="rId16" Type="http://schemas.openxmlformats.org/officeDocument/2006/relationships/image" Target="../media/image9.png"/><Relationship Id="rId221" Type="http://schemas.openxmlformats.org/officeDocument/2006/relationships/image" Target="../media/image161.png"/><Relationship Id="rId37" Type="http://schemas.openxmlformats.org/officeDocument/2006/relationships/image" Target="../media/image23.png"/><Relationship Id="rId58" Type="http://schemas.openxmlformats.org/officeDocument/2006/relationships/image" Target="../media/image37.png"/><Relationship Id="rId79" Type="http://schemas.openxmlformats.org/officeDocument/2006/relationships/hyperlink" Target="http://en.wikipedia.org/wiki/File:Flag_of_the_People's_Republic_of_China.sv" TargetMode="External"/><Relationship Id="rId102" Type="http://schemas.openxmlformats.org/officeDocument/2006/relationships/image" Target="../media/image68.png"/><Relationship Id="rId123" Type="http://schemas.openxmlformats.org/officeDocument/2006/relationships/image" Target="../media/image85.png"/><Relationship Id="rId144" Type="http://schemas.openxmlformats.org/officeDocument/2006/relationships/image" Target="../media/image102.png"/><Relationship Id="rId90" Type="http://schemas.openxmlformats.org/officeDocument/2006/relationships/image" Target="../media/image57.png"/><Relationship Id="rId165" Type="http://schemas.openxmlformats.org/officeDocument/2006/relationships/image" Target="../media/image221.png"/><Relationship Id="rId186" Type="http://schemas.openxmlformats.org/officeDocument/2006/relationships/image" Target="../media/image134.png"/><Relationship Id="rId211" Type="http://schemas.openxmlformats.org/officeDocument/2006/relationships/image" Target="../media/image153.png"/><Relationship Id="rId232" Type="http://schemas.openxmlformats.org/officeDocument/2006/relationships/image" Target="../media/image170.png"/><Relationship Id="rId27" Type="http://schemas.openxmlformats.org/officeDocument/2006/relationships/image" Target="../media/image192.png"/><Relationship Id="rId48" Type="http://schemas.openxmlformats.org/officeDocument/2006/relationships/image" Target="../media/image30.png"/><Relationship Id="rId69" Type="http://schemas.openxmlformats.org/officeDocument/2006/relationships/image" Target="../media/image201.png"/><Relationship Id="rId113" Type="http://schemas.openxmlformats.org/officeDocument/2006/relationships/image" Target="../media/image79.png"/><Relationship Id="rId134" Type="http://schemas.openxmlformats.org/officeDocument/2006/relationships/image" Target="../media/image9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2.png"/><Relationship Id="rId1" Type="http://schemas.openxmlformats.org/officeDocument/2006/relationships/image" Target="../media/image2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102</xdr:row>
      <xdr:rowOff>0</xdr:rowOff>
    </xdr:from>
    <xdr:to>
      <xdr:col>1</xdr:col>
      <xdr:colOff>209550</xdr:colOff>
      <xdr:row>102</xdr:row>
      <xdr:rowOff>142875</xdr:rowOff>
    </xdr:to>
    <xdr:pic>
      <xdr:nvPicPr>
        <xdr:cNvPr id="1344448" name="Picture 1" descr="http://upload.wikimedia.org/wikipedia/commons/thumb/6/63/Flag_of_Macau.svg/22px-Flag_of_Macau.svg.png">
          <a:extLst>
            <a:ext uri="{FF2B5EF4-FFF2-40B4-BE49-F238E27FC236}">
              <a16:creationId xmlns:a16="http://schemas.microsoft.com/office/drawing/2014/main" id="{00000000-0008-0000-0000-0000C0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02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1</xdr:col>
      <xdr:colOff>209550</xdr:colOff>
      <xdr:row>149</xdr:row>
      <xdr:rowOff>142875</xdr:rowOff>
    </xdr:to>
    <xdr:pic>
      <xdr:nvPicPr>
        <xdr:cNvPr id="1344449" name="Picture 2" descr="http://upload.wikimedia.org/wikipedia/commons/thumb/4/48/Flag_of_Singapore.svg/22px-Flag_of_Singapore.svg.png">
          <a:extLst>
            <a:ext uri="{FF2B5EF4-FFF2-40B4-BE49-F238E27FC236}">
              <a16:creationId xmlns:a16="http://schemas.microsoft.com/office/drawing/2014/main" id="{00000000-0008-0000-0000-0000C1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753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</xdr:col>
      <xdr:colOff>209550</xdr:colOff>
      <xdr:row>78</xdr:row>
      <xdr:rowOff>142875</xdr:rowOff>
    </xdr:to>
    <xdr:pic>
      <xdr:nvPicPr>
        <xdr:cNvPr id="1344450" name="Picture 3" descr="http://upload.wikimedia.org/wikipedia/commons/thumb/5/5b/Flag_of_Hong_Kong.svg/22px-Flag_of_Hong_Kong.svg.png">
          <a:extLst>
            <a:ext uri="{FF2B5EF4-FFF2-40B4-BE49-F238E27FC236}">
              <a16:creationId xmlns:a16="http://schemas.microsoft.com/office/drawing/2014/main" id="{00000000-0008-0000-0000-0000C2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21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209550</xdr:colOff>
      <xdr:row>70</xdr:row>
      <xdr:rowOff>104775</xdr:rowOff>
    </xdr:to>
    <xdr:pic>
      <xdr:nvPicPr>
        <xdr:cNvPr id="1344451" name="Picture 4" descr="http://upload.wikimedia.org/wikipedia/commons/thumb/0/02/Flag_of_Gibraltar.svg/22px-Flag_of_Gibraltar.svg.png">
          <a:extLst>
            <a:ext uri="{FF2B5EF4-FFF2-40B4-BE49-F238E27FC236}">
              <a16:creationId xmlns:a16="http://schemas.microsoft.com/office/drawing/2014/main" id="{00000000-0008-0000-0000-0000C3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81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9525</xdr:rowOff>
    </xdr:from>
    <xdr:to>
      <xdr:col>1</xdr:col>
      <xdr:colOff>209550</xdr:colOff>
      <xdr:row>20</xdr:row>
      <xdr:rowOff>133350</xdr:rowOff>
    </xdr:to>
    <xdr:pic>
      <xdr:nvPicPr>
        <xdr:cNvPr id="1344452" name="Picture 5" descr="http://upload.wikimedia.org/wikipedia/commons/thumb/2/2c/Flag_of_Bahrain.svg/22px-Flag_of_Bahrain.svg.png">
          <a:extLst>
            <a:ext uri="{FF2B5EF4-FFF2-40B4-BE49-F238E27FC236}">
              <a16:creationId xmlns:a16="http://schemas.microsoft.com/office/drawing/2014/main" id="{00000000-0008-0000-0000-0000C4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02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1</xdr:col>
      <xdr:colOff>209550</xdr:colOff>
      <xdr:row>107</xdr:row>
      <xdr:rowOff>142875</xdr:rowOff>
    </xdr:to>
    <xdr:pic>
      <xdr:nvPicPr>
        <xdr:cNvPr id="1344453" name="Picture 6" descr="http://upload.wikimedia.org/wikipedia/commons/thumb/7/73/Flag_of_Malta.svg/22px-Flag_of_Malta.svg.png">
          <a:extLst>
            <a:ext uri="{FF2B5EF4-FFF2-40B4-BE49-F238E27FC236}">
              <a16:creationId xmlns:a16="http://schemas.microsoft.com/office/drawing/2014/main" id="{00000000-0008-0000-0000-0000C5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55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209550</xdr:colOff>
      <xdr:row>27</xdr:row>
      <xdr:rowOff>104775</xdr:rowOff>
    </xdr:to>
    <xdr:pic>
      <xdr:nvPicPr>
        <xdr:cNvPr id="1344454" name="Picture 7" descr="http://upload.wikimedia.org/wikipedia/commons/thumb/b/bf/Flag_of_Bermuda.svg/22px-Flag_of_Bermuda.svg.png">
          <a:extLst>
            <a:ext uri="{FF2B5EF4-FFF2-40B4-BE49-F238E27FC236}">
              <a16:creationId xmlns:a16="http://schemas.microsoft.com/office/drawing/2014/main" id="{00000000-0008-0000-0000-0000C6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33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209550</xdr:colOff>
      <xdr:row>21</xdr:row>
      <xdr:rowOff>123825</xdr:rowOff>
    </xdr:to>
    <xdr:pic>
      <xdr:nvPicPr>
        <xdr:cNvPr id="1344455" name="Picture 8" descr="http://upload.wikimedia.org/wikipedia/commons/thumb/f/f9/Flag_of_Bangladesh.svg/22px-Flag_of_Bangladesh.svg.png">
          <a:extLst>
            <a:ext uri="{FF2B5EF4-FFF2-40B4-BE49-F238E27FC236}">
              <a16:creationId xmlns:a16="http://schemas.microsoft.com/office/drawing/2014/main" id="{00000000-0008-0000-0000-0000C7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209550</xdr:colOff>
      <xdr:row>42</xdr:row>
      <xdr:rowOff>142875</xdr:rowOff>
    </xdr:to>
    <xdr:pic>
      <xdr:nvPicPr>
        <xdr:cNvPr id="1344456" name="Picture 9" descr="http://upload.wikimedia.org/wikipedia/commons/thumb/7/72/Flag_of_the_Republic_of_China.svg/22px-Flag_of_the_Republic_of_China.svg.png">
          <a:extLst>
            <a:ext uri="{FF2B5EF4-FFF2-40B4-BE49-F238E27FC236}">
              <a16:creationId xmlns:a16="http://schemas.microsoft.com/office/drawing/2014/main" id="{00000000-0008-0000-0000-0000C8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</xdr:col>
      <xdr:colOff>209550</xdr:colOff>
      <xdr:row>110</xdr:row>
      <xdr:rowOff>142875</xdr:rowOff>
    </xdr:to>
    <xdr:pic>
      <xdr:nvPicPr>
        <xdr:cNvPr id="1344457" name="Picture 10" descr="http://upload.wikimedia.org/wikipedia/commons/thumb/7/77/Flag_of_Mauritius.svg/22px-Flag_of_Mauritius.svg.png">
          <a:extLst>
            <a:ext uri="{FF2B5EF4-FFF2-40B4-BE49-F238E27FC236}">
              <a16:creationId xmlns:a16="http://schemas.microsoft.com/office/drawing/2014/main" id="{00000000-0008-0000-0000-0000C9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553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209550</xdr:colOff>
      <xdr:row>22</xdr:row>
      <xdr:rowOff>142875</xdr:rowOff>
    </xdr:to>
    <xdr:pic>
      <xdr:nvPicPr>
        <xdr:cNvPr id="1344458" name="Picture 11" descr="http://upload.wikimedia.org/wikipedia/commons/thumb/e/ef/Flag_of_Barbados.svg/22px-Flag_of_Barbados.svg.png">
          <a:extLst>
            <a:ext uri="{FF2B5EF4-FFF2-40B4-BE49-F238E27FC236}">
              <a16:creationId xmlns:a16="http://schemas.microsoft.com/office/drawing/2014/main" id="{00000000-0008-0000-0000-0000CA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209550</xdr:colOff>
      <xdr:row>15</xdr:row>
      <xdr:rowOff>142875</xdr:rowOff>
    </xdr:to>
    <xdr:pic>
      <xdr:nvPicPr>
        <xdr:cNvPr id="1344459" name="Picture 12" descr="http://upload.wikimedia.org/wikipedia/commons/thumb/f/f6/Flag_of_Aruba.svg/22px-Flag_of_Aruba.svg.png">
          <a:extLst>
            <a:ext uri="{FF2B5EF4-FFF2-40B4-BE49-F238E27FC236}">
              <a16:creationId xmlns:a16="http://schemas.microsoft.com/office/drawing/2014/main" id="{00000000-0008-0000-0000-0000CB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1</xdr:col>
      <xdr:colOff>209550</xdr:colOff>
      <xdr:row>138</xdr:row>
      <xdr:rowOff>142875</xdr:rowOff>
    </xdr:to>
    <xdr:pic>
      <xdr:nvPicPr>
        <xdr:cNvPr id="1344460" name="Picture 13" descr="http://upload.wikimedia.org/wikipedia/commons/thumb/0/09/Flag_of_South_Korea.svg/22px-Flag_of_South_Korea.svg.png">
          <a:extLst>
            <a:ext uri="{FF2B5EF4-FFF2-40B4-BE49-F238E27FC236}">
              <a16:creationId xmlns:a16="http://schemas.microsoft.com/office/drawing/2014/main" id="{00000000-0008-0000-0000-0000CC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03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1</xdr:col>
      <xdr:colOff>209550</xdr:colOff>
      <xdr:row>136</xdr:row>
      <xdr:rowOff>142875</xdr:rowOff>
    </xdr:to>
    <xdr:pic>
      <xdr:nvPicPr>
        <xdr:cNvPr id="1344461" name="Picture 14" descr="http://upload.wikimedia.org/wikipedia/commons/thumb/2/28/Flag_of_Puerto_Rico.svg/22px-Flag_of_Puerto_Rico.svg.png">
          <a:extLst>
            <a:ext uri="{FF2B5EF4-FFF2-40B4-BE49-F238E27FC236}">
              <a16:creationId xmlns:a16="http://schemas.microsoft.com/office/drawing/2014/main" id="{00000000-0008-0000-0000-0000CD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32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</xdr:col>
      <xdr:colOff>209550</xdr:colOff>
      <xdr:row>97</xdr:row>
      <xdr:rowOff>142875</xdr:rowOff>
    </xdr:to>
    <xdr:pic>
      <xdr:nvPicPr>
        <xdr:cNvPr id="1344462" name="Picture 15" descr="http://upload.wikimedia.org/wikipedia/commons/thumb/5/59/Flag_of_Lebanon.svg/22px-Flag_of_Lebanon.svg.png">
          <a:extLst>
            <a:ext uri="{FF2B5EF4-FFF2-40B4-BE49-F238E27FC236}">
              <a16:creationId xmlns:a16="http://schemas.microsoft.com/office/drawing/2014/main" id="{00000000-0008-0000-0000-0000CE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31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</xdr:col>
      <xdr:colOff>209550</xdr:colOff>
      <xdr:row>120</xdr:row>
      <xdr:rowOff>142875</xdr:rowOff>
    </xdr:to>
    <xdr:pic>
      <xdr:nvPicPr>
        <xdr:cNvPr id="1344463" name="Picture 16" descr="fla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F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36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1</xdr:col>
      <xdr:colOff>209550</xdr:colOff>
      <xdr:row>142</xdr:row>
      <xdr:rowOff>142875</xdr:rowOff>
    </xdr:to>
    <xdr:pic>
      <xdr:nvPicPr>
        <xdr:cNvPr id="1344464" name="Picture 17" descr="http://upload.wikimedia.org/wikipedia/commons/thumb/1/17/Flag_of_Rwanda.svg/22px-Flag_of_Rwanda.svg.png">
          <a:extLst>
            <a:ext uri="{FF2B5EF4-FFF2-40B4-BE49-F238E27FC236}">
              <a16:creationId xmlns:a16="http://schemas.microsoft.com/office/drawing/2014/main" id="{00000000-0008-0000-0000-0000D0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41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</xdr:col>
      <xdr:colOff>209550</xdr:colOff>
      <xdr:row>86</xdr:row>
      <xdr:rowOff>152400</xdr:rowOff>
    </xdr:to>
    <xdr:pic>
      <xdr:nvPicPr>
        <xdr:cNvPr id="1344465" name="Picture 18" descr="http://upload.wikimedia.org/wikipedia/commons/thumb/d/d4/Flag_of_Israel.svg/22px-Flag_of_Israel.svg.png">
          <a:extLst>
            <a:ext uri="{FF2B5EF4-FFF2-40B4-BE49-F238E27FC236}">
              <a16:creationId xmlns:a16="http://schemas.microsoft.com/office/drawing/2014/main" id="{00000000-0008-0000-0000-0000D1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35700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1</xdr:col>
      <xdr:colOff>209550</xdr:colOff>
      <xdr:row>81</xdr:row>
      <xdr:rowOff>142875</xdr:rowOff>
    </xdr:to>
    <xdr:pic>
      <xdr:nvPicPr>
        <xdr:cNvPr id="1344466" name="Picture 19" descr="http://upload.wikimedia.org/wikipedia/en/thumb/4/41/Flag_of_India.svg/22px-Flag_of_India.svg.png">
          <a:extLst>
            <a:ext uri="{FF2B5EF4-FFF2-40B4-BE49-F238E27FC236}">
              <a16:creationId xmlns:a16="http://schemas.microsoft.com/office/drawing/2014/main" id="{00000000-0008-0000-0000-0000D2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83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</xdr:col>
      <xdr:colOff>209550</xdr:colOff>
      <xdr:row>76</xdr:row>
      <xdr:rowOff>123825</xdr:rowOff>
    </xdr:to>
    <xdr:pic>
      <xdr:nvPicPr>
        <xdr:cNvPr id="1344467" name="Picture 20" descr="http://upload.wikimedia.org/wikipedia/commons/thumb/5/56/Flag_of_Haiti.svg/22px-Flag_of_Haiti.svg.png">
          <a:extLst>
            <a:ext uri="{FF2B5EF4-FFF2-40B4-BE49-F238E27FC236}">
              <a16:creationId xmlns:a16="http://schemas.microsoft.com/office/drawing/2014/main" id="{00000000-0008-0000-0000-0000D3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402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209550</xdr:colOff>
      <xdr:row>24</xdr:row>
      <xdr:rowOff>142875</xdr:rowOff>
    </xdr:to>
    <xdr:pic>
      <xdr:nvPicPr>
        <xdr:cNvPr id="1344468" name="Picture 21" descr="http://upload.wikimedia.org/wikipedia/commons/thumb/9/92/Flag_of_Belgium_%28civil%29.svg/22px-Flag_of_Belgium_%28civil%29.svg.png">
          <a:extLst>
            <a:ext uri="{FF2B5EF4-FFF2-40B4-BE49-F238E27FC236}">
              <a16:creationId xmlns:a16="http://schemas.microsoft.com/office/drawing/2014/main" id="{00000000-0008-0000-0000-0000D4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</xdr:col>
      <xdr:colOff>209550</xdr:colOff>
      <xdr:row>108</xdr:row>
      <xdr:rowOff>114300</xdr:rowOff>
    </xdr:to>
    <xdr:pic>
      <xdr:nvPicPr>
        <xdr:cNvPr id="1344469" name="Picture 22" descr="http://upload.wikimedia.org/wikipedia/commons/thumb/2/2e/Flag_of_the_Marshall_Islands.svg/22px-Flag_of_the_Marshall_Islands.svg.png">
          <a:extLst>
            <a:ext uri="{FF2B5EF4-FFF2-40B4-BE49-F238E27FC236}">
              <a16:creationId xmlns:a16="http://schemas.microsoft.com/office/drawing/2014/main" id="{00000000-0008-0000-0000-0000D5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4575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</xdr:col>
      <xdr:colOff>209550</xdr:colOff>
      <xdr:row>89</xdr:row>
      <xdr:rowOff>142875</xdr:rowOff>
    </xdr:to>
    <xdr:pic>
      <xdr:nvPicPr>
        <xdr:cNvPr id="1344470" name="Picture 23" descr="http://upload.wikimedia.org/wikipedia/en/thumb/9/9e/Flag_of_Japan.svg/22px-Flag_of_Japan.svg.png">
          <a:extLst>
            <a:ext uri="{FF2B5EF4-FFF2-40B4-BE49-F238E27FC236}">
              <a16:creationId xmlns:a16="http://schemas.microsoft.com/office/drawing/2014/main" id="{00000000-0008-0000-0000-0000D6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07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209550</xdr:colOff>
      <xdr:row>10</xdr:row>
      <xdr:rowOff>104775</xdr:rowOff>
    </xdr:to>
    <xdr:pic>
      <xdr:nvPicPr>
        <xdr:cNvPr id="1344471" name="Picture 24" descr="http://upload.wikimedia.org/wikipedia/commons/thumb/8/87/Flag_of_American_Samoa.svg/22px-Flag_of_American_Samoa.svg.png">
          <a:extLst>
            <a:ext uri="{FF2B5EF4-FFF2-40B4-BE49-F238E27FC236}">
              <a16:creationId xmlns:a16="http://schemas.microsoft.com/office/drawing/2014/main" id="{00000000-0008-0000-0000-0000D7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6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1</xdr:col>
      <xdr:colOff>209550</xdr:colOff>
      <xdr:row>144</xdr:row>
      <xdr:rowOff>104775</xdr:rowOff>
    </xdr:to>
    <xdr:pic>
      <xdr:nvPicPr>
        <xdr:cNvPr id="1344472" name="Picture 25" descr="http://upload.wikimedia.org/wikipedia/commons/thumb/9/9f/Flag_of_Saint_Lucia.svg/22px-Flag_of_Saint_Lucia.svg.png">
          <a:extLst>
            <a:ext uri="{FF2B5EF4-FFF2-40B4-BE49-F238E27FC236}">
              <a16:creationId xmlns:a16="http://schemas.microsoft.com/office/drawing/2014/main" id="{00000000-0008-0000-0000-0000D8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895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1</xdr:col>
      <xdr:colOff>209550</xdr:colOff>
      <xdr:row>154</xdr:row>
      <xdr:rowOff>104775</xdr:rowOff>
    </xdr:to>
    <xdr:pic>
      <xdr:nvPicPr>
        <xdr:cNvPr id="1344473" name="Picture 26" descr="http://upload.wikimedia.org/wikipedia/commons/thumb/1/11/Flag_of_Sri_Lanka.svg/22px-Flag_of_Sri_Lanka.svg.png">
          <a:extLst>
            <a:ext uri="{FF2B5EF4-FFF2-40B4-BE49-F238E27FC236}">
              <a16:creationId xmlns:a16="http://schemas.microsoft.com/office/drawing/2014/main" id="{00000000-0008-0000-0000-0000D9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564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</xdr:col>
      <xdr:colOff>209550</xdr:colOff>
      <xdr:row>133</xdr:row>
      <xdr:rowOff>104775</xdr:rowOff>
    </xdr:to>
    <xdr:pic>
      <xdr:nvPicPr>
        <xdr:cNvPr id="1344474" name="Picture 27" descr="http://upload.wikimedia.org/wikipedia/commons/thumb/9/99/Flag_of_the_Philippines.svg/22px-Flag_of_the_Philippines.svg.png">
          <a:extLst>
            <a:ext uri="{FF2B5EF4-FFF2-40B4-BE49-F238E27FC236}">
              <a16:creationId xmlns:a16="http://schemas.microsoft.com/office/drawing/2014/main" id="{00000000-0008-0000-0000-0000DA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606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209550</xdr:colOff>
      <xdr:row>72</xdr:row>
      <xdr:rowOff>123825</xdr:rowOff>
    </xdr:to>
    <xdr:pic>
      <xdr:nvPicPr>
        <xdr:cNvPr id="1344475" name="Picture 28" descr="http://upload.wikimedia.org/wikipedia/commons/thumb/b/bc/Flag_of_Grenada.svg/22px-Flag_of_Grenada.svg.png">
          <a:extLst>
            <a:ext uri="{FF2B5EF4-FFF2-40B4-BE49-F238E27FC236}">
              <a16:creationId xmlns:a16="http://schemas.microsoft.com/office/drawing/2014/main" id="{00000000-0008-0000-0000-0000DB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782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209550</xdr:colOff>
      <xdr:row>58</xdr:row>
      <xdr:rowOff>114300</xdr:rowOff>
    </xdr:to>
    <xdr:pic>
      <xdr:nvPicPr>
        <xdr:cNvPr id="1344476" name="Picture 29" descr="http://upload.wikimedia.org/wikipedia/commons/thumb/3/34/Flag_of_El_Salvador.svg/22px-Flag_of_El_Salvador.svg.png">
          <a:extLst>
            <a:ext uri="{FF2B5EF4-FFF2-40B4-BE49-F238E27FC236}">
              <a16:creationId xmlns:a16="http://schemas.microsoft.com/office/drawing/2014/main" id="{00000000-0008-0000-0000-0000DC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54075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1</xdr:col>
      <xdr:colOff>209550</xdr:colOff>
      <xdr:row>145</xdr:row>
      <xdr:rowOff>142875</xdr:rowOff>
    </xdr:to>
    <xdr:pic>
      <xdr:nvPicPr>
        <xdr:cNvPr id="1344477" name="Picture 30" descr="http://upload.wikimedia.org/wikipedia/commons/thumb/6/6d/Flag_of_Saint_Vincent_and_the_Grenadines.svg/22px-Flag_of_Saint_Vincent_and_the_Grenadines.svg.png">
          <a:extLst>
            <a:ext uri="{FF2B5EF4-FFF2-40B4-BE49-F238E27FC236}">
              <a16:creationId xmlns:a16="http://schemas.microsoft.com/office/drawing/2014/main" id="{00000000-0008-0000-0000-0000DD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1</xdr:col>
      <xdr:colOff>209550</xdr:colOff>
      <xdr:row>163</xdr:row>
      <xdr:rowOff>123825</xdr:rowOff>
    </xdr:to>
    <xdr:pic>
      <xdr:nvPicPr>
        <xdr:cNvPr id="1344478" name="Picture 31" descr="http://upload.wikimedia.org/wikipedia/commons/thumb/6/64/Flag_of_Trinidad_and_Tobago.svg/22px-Flag_of_Trinidad_and_Tobago.svg.png">
          <a:extLst>
            <a:ext uri="{FF2B5EF4-FFF2-40B4-BE49-F238E27FC236}">
              <a16:creationId xmlns:a16="http://schemas.microsoft.com/office/drawing/2014/main" id="{00000000-0008-0000-0000-0000DE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1</xdr:col>
      <xdr:colOff>209550</xdr:colOff>
      <xdr:row>177</xdr:row>
      <xdr:rowOff>142875</xdr:rowOff>
    </xdr:to>
    <xdr:pic>
      <xdr:nvPicPr>
        <xdr:cNvPr id="1344479" name="Picture 32" descr="http://upload.wikimedia.org/wikipedia/commons/thumb/2/21/Flag_of_Vietnam.svg/22px-Flag_of_Vietnam.svg.png">
          <a:extLst>
            <a:ext uri="{FF2B5EF4-FFF2-40B4-BE49-F238E27FC236}">
              <a16:creationId xmlns:a16="http://schemas.microsoft.com/office/drawing/2014/main" id="{00000000-0008-0000-0000-0000DF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093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</xdr:col>
      <xdr:colOff>209550</xdr:colOff>
      <xdr:row>171</xdr:row>
      <xdr:rowOff>104775</xdr:rowOff>
    </xdr:to>
    <xdr:pic>
      <xdr:nvPicPr>
        <xdr:cNvPr id="1344480" name="Picture 33" descr="http://upload.wikimedia.org/wikipedia/en/thumb/a/ae/Flag_of_the_United_Kingdom.svg/22px-Flag_of_the_United_Kingdom.svg.png">
          <a:extLst>
            <a:ext uri="{FF2B5EF4-FFF2-40B4-BE49-F238E27FC236}">
              <a16:creationId xmlns:a16="http://schemas.microsoft.com/office/drawing/2014/main" id="{00000000-0008-0000-0000-0000E0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759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1</xdr:col>
      <xdr:colOff>209550</xdr:colOff>
      <xdr:row>88</xdr:row>
      <xdr:rowOff>104775</xdr:rowOff>
    </xdr:to>
    <xdr:pic>
      <xdr:nvPicPr>
        <xdr:cNvPr id="1344481" name="Picture 34" descr="http://upload.wikimedia.org/wikipedia/commons/thumb/0/0a/Flag_of_Jamaica.svg/22px-Flag_of_Jamaica.svg.png">
          <a:extLst>
            <a:ext uri="{FF2B5EF4-FFF2-40B4-BE49-F238E27FC236}">
              <a16:creationId xmlns:a16="http://schemas.microsoft.com/office/drawing/2014/main" id="{00000000-0008-0000-0000-0000E1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16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209550</xdr:colOff>
      <xdr:row>68</xdr:row>
      <xdr:rowOff>123825</xdr:rowOff>
    </xdr:to>
    <xdr:pic>
      <xdr:nvPicPr>
        <xdr:cNvPr id="1344482" name="Picture 35" descr="http://upload.wikimedia.org/wikipedia/en/thumb/b/ba/Flag_of_Germany.svg/22px-Flag_of_Germany.svg.png">
          <a:extLst>
            <a:ext uri="{FF2B5EF4-FFF2-40B4-BE49-F238E27FC236}">
              <a16:creationId xmlns:a16="http://schemas.microsoft.com/office/drawing/2014/main" id="{00000000-0008-0000-0000-0000E2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71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209550</xdr:colOff>
      <xdr:row>39</xdr:row>
      <xdr:rowOff>104775</xdr:rowOff>
    </xdr:to>
    <xdr:pic>
      <xdr:nvPicPr>
        <xdr:cNvPr id="1344483" name="Picture 36" descr="http://upload.wikimedia.org/wikipedia/commons/thumb/0/0f/Flag_of_the_Cayman_Islands.svg/22px-Flag_of_the_Cayman_Islands.svg.png">
          <a:extLst>
            <a:ext uri="{FF2B5EF4-FFF2-40B4-BE49-F238E27FC236}">
              <a16:creationId xmlns:a16="http://schemas.microsoft.com/office/drawing/2014/main" id="{00000000-0008-0000-0000-0000E3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1</xdr:col>
      <xdr:colOff>209550</xdr:colOff>
      <xdr:row>128</xdr:row>
      <xdr:rowOff>142875</xdr:rowOff>
    </xdr:to>
    <xdr:pic>
      <xdr:nvPicPr>
        <xdr:cNvPr id="1344484" name="Picture 37" descr="flag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E4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60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209550</xdr:colOff>
      <xdr:row>55</xdr:row>
      <xdr:rowOff>133350</xdr:rowOff>
    </xdr:to>
    <xdr:pic>
      <xdr:nvPicPr>
        <xdr:cNvPr id="1344485" name="Picture 38" descr="http://upload.wikimedia.org/wikipedia/commons/thumb/9/9f/Flag_of_the_Dominican_Republic.svg/22px-Flag_of_the_Dominican_Republic.svg.png">
          <a:extLst>
            <a:ext uri="{FF2B5EF4-FFF2-40B4-BE49-F238E27FC236}">
              <a16:creationId xmlns:a16="http://schemas.microsoft.com/office/drawing/2014/main" id="{00000000-0008-0000-0000-0000E5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3495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1</xdr:col>
      <xdr:colOff>209550</xdr:colOff>
      <xdr:row>93</xdr:row>
      <xdr:rowOff>104775</xdr:rowOff>
    </xdr:to>
    <xdr:pic>
      <xdr:nvPicPr>
        <xdr:cNvPr id="1344486" name="Picture 39" descr="http://upload.wikimedia.org/wikipedia/commons/thumb/a/aa/Flag_of_Kuwait.svg/22px-Flag_of_Kuwait.svg.png">
          <a:extLst>
            <a:ext uri="{FF2B5EF4-FFF2-40B4-BE49-F238E27FC236}">
              <a16:creationId xmlns:a16="http://schemas.microsoft.com/office/drawing/2014/main" id="{00000000-0008-0000-0000-0000E6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69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</xdr:col>
      <xdr:colOff>209550</xdr:colOff>
      <xdr:row>87</xdr:row>
      <xdr:rowOff>142875</xdr:rowOff>
    </xdr:to>
    <xdr:pic>
      <xdr:nvPicPr>
        <xdr:cNvPr id="1344487" name="Picture 40" descr="http://upload.wikimedia.org/wikipedia/en/thumb/0/03/Flag_of_Italy.svg/22px-Flag_of_Italy.svg.png">
          <a:extLst>
            <a:ext uri="{FF2B5EF4-FFF2-40B4-BE49-F238E27FC236}">
              <a16:creationId xmlns:a16="http://schemas.microsoft.com/office/drawing/2014/main" id="{00000000-0008-0000-0000-0000E7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26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209550</xdr:colOff>
      <xdr:row>51</xdr:row>
      <xdr:rowOff>104775</xdr:rowOff>
    </xdr:to>
    <xdr:pic>
      <xdr:nvPicPr>
        <xdr:cNvPr id="1344488" name="Picture 41" descr="http://upload.wikimedia.org/wikipedia/commons/thumb/5/51/Flag_of_North_Korea.svg/22px-Flag_of_North_Korea.svg.png">
          <a:extLst>
            <a:ext uri="{FF2B5EF4-FFF2-40B4-BE49-F238E27FC236}">
              <a16:creationId xmlns:a16="http://schemas.microsoft.com/office/drawing/2014/main" id="{00000000-0008-0000-0000-0000E8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29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1</xdr:col>
      <xdr:colOff>152400</xdr:colOff>
      <xdr:row>119</xdr:row>
      <xdr:rowOff>9524</xdr:rowOff>
    </xdr:to>
    <xdr:pic>
      <xdr:nvPicPr>
        <xdr:cNvPr id="1344489" name="Picture 42" descr="http://upload.wikimedia.org/wikipedia/commons/thumb/9/9b/Flag_of_Nepal.svg/16px-Flag_of_Nepal.svg.png">
          <a:extLst>
            <a:ext uri="{FF2B5EF4-FFF2-40B4-BE49-F238E27FC236}">
              <a16:creationId xmlns:a16="http://schemas.microsoft.com/office/drawing/2014/main" id="{00000000-0008-0000-0000-0000E9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55525"/>
          <a:ext cx="1524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9525</xdr:rowOff>
    </xdr:from>
    <xdr:to>
      <xdr:col>1</xdr:col>
      <xdr:colOff>209550</xdr:colOff>
      <xdr:row>143</xdr:row>
      <xdr:rowOff>152400</xdr:rowOff>
    </xdr:to>
    <xdr:pic>
      <xdr:nvPicPr>
        <xdr:cNvPr id="1344490" name="Picture 43" descr="http://upload.wikimedia.org/wikipedia/commons/thumb/f/fe/Flag_of_Saint_Kitts_and_Nevis.svg/22px-Flag_of_Saint_Kitts_and_Nevis.svg.png">
          <a:extLst>
            <a:ext uri="{FF2B5EF4-FFF2-40B4-BE49-F238E27FC236}">
              <a16:creationId xmlns:a16="http://schemas.microsoft.com/office/drawing/2014/main" id="{00000000-0008-0000-0000-0000EA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41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209550</xdr:colOff>
      <xdr:row>12</xdr:row>
      <xdr:rowOff>142875</xdr:rowOff>
    </xdr:to>
    <xdr:pic>
      <xdr:nvPicPr>
        <xdr:cNvPr id="1344491" name="Picture 44" descr="http://upload.wikimedia.org/wikipedia/commons/thumb/8/89/Flag_of_Antigua_and_Barbuda.svg/22px-Flag_of_Antigua_and_Barbuda.svg.png">
          <a:extLst>
            <a:ext uri="{FF2B5EF4-FFF2-40B4-BE49-F238E27FC236}">
              <a16:creationId xmlns:a16="http://schemas.microsoft.com/office/drawing/2014/main" id="{00000000-0008-0000-0000-0000EB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7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1</xdr:col>
      <xdr:colOff>209550</xdr:colOff>
      <xdr:row>101</xdr:row>
      <xdr:rowOff>123825</xdr:rowOff>
    </xdr:to>
    <xdr:pic>
      <xdr:nvPicPr>
        <xdr:cNvPr id="1344492" name="Picture 45" descr="http://upload.wikimedia.org/wikipedia/commons/thumb/d/da/Flag_of_Luxembourg.svg/22px-Flag_of_Luxembourg.svg.png">
          <a:extLst>
            <a:ext uri="{FF2B5EF4-FFF2-40B4-BE49-F238E27FC236}">
              <a16:creationId xmlns:a16="http://schemas.microsoft.com/office/drawing/2014/main" id="{00000000-0008-0000-0000-0000EC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1</xdr:col>
      <xdr:colOff>190500</xdr:colOff>
      <xdr:row>158</xdr:row>
      <xdr:rowOff>190500</xdr:rowOff>
    </xdr:to>
    <xdr:pic>
      <xdr:nvPicPr>
        <xdr:cNvPr id="1344493" name="Picture 46" descr="http://upload.wikimedia.org/wikipedia/commons/thumb/f/f3/Flag_of_Switzerland.svg/20px-Flag_of_Switzerland.svg.png">
          <a:extLst>
            <a:ext uri="{FF2B5EF4-FFF2-40B4-BE49-F238E27FC236}">
              <a16:creationId xmlns:a16="http://schemas.microsoft.com/office/drawing/2014/main" id="{00000000-0008-0000-0000-0000ED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1842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209550</xdr:colOff>
      <xdr:row>10</xdr:row>
      <xdr:rowOff>142875</xdr:rowOff>
    </xdr:to>
    <xdr:pic>
      <xdr:nvPicPr>
        <xdr:cNvPr id="1344494" name="Picture 47" descr="http://upload.wikimedia.org/wikipedia/commons/thumb/1/19/Flag_of_Andorra.svg/22px-Flag_of_Andorra.svg.png">
          <a:extLst>
            <a:ext uri="{FF2B5EF4-FFF2-40B4-BE49-F238E27FC236}">
              <a16:creationId xmlns:a16="http://schemas.microsoft.com/office/drawing/2014/main" id="{00000000-0008-0000-0000-0000EE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6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1</xdr:col>
      <xdr:colOff>209550</xdr:colOff>
      <xdr:row>125</xdr:row>
      <xdr:rowOff>104775</xdr:rowOff>
    </xdr:to>
    <xdr:pic>
      <xdr:nvPicPr>
        <xdr:cNvPr id="1344495" name="Picture 48" descr="http://upload.wikimedia.org/wikipedia/commons/thumb/7/79/Flag_of_Nigeria.svg/22px-Flag_of_Nigeria.svg.png">
          <a:extLst>
            <a:ext uri="{FF2B5EF4-FFF2-40B4-BE49-F238E27FC236}">
              <a16:creationId xmlns:a16="http://schemas.microsoft.com/office/drawing/2014/main" id="{00000000-0008-0000-0000-0000EF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890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209550</xdr:colOff>
      <xdr:row>32</xdr:row>
      <xdr:rowOff>104775</xdr:rowOff>
    </xdr:to>
    <xdr:pic>
      <xdr:nvPicPr>
        <xdr:cNvPr id="1344496" name="Picture 49" descr="http://upload.wikimedia.org/wikipedia/commons/thumb/4/42/Flag_of_the_British_Virgin_Islands.svg/22px-Flag_of_the_British_Virgin_Islands.svg.png">
          <a:extLst>
            <a:ext uri="{FF2B5EF4-FFF2-40B4-BE49-F238E27FC236}">
              <a16:creationId xmlns:a16="http://schemas.microsoft.com/office/drawing/2014/main" id="{00000000-0008-0000-0000-0000F0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34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209550</xdr:colOff>
      <xdr:row>41</xdr:row>
      <xdr:rowOff>142875</xdr:rowOff>
    </xdr:to>
    <xdr:pic>
      <xdr:nvPicPr>
        <xdr:cNvPr id="1344497" name="Picture 50" descr="flag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000-0000F1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1</xdr:col>
      <xdr:colOff>209550</xdr:colOff>
      <xdr:row>168</xdr:row>
      <xdr:rowOff>142875</xdr:rowOff>
    </xdr:to>
    <xdr:pic>
      <xdr:nvPicPr>
        <xdr:cNvPr id="1344498" name="Picture 51" descr="http://upload.wikimedia.org/wikipedia/commons/thumb/4/4e/Flag_of_Uganda.svg/22px-Flag_of_Uganda.svg.png">
          <a:extLst>
            <a:ext uri="{FF2B5EF4-FFF2-40B4-BE49-F238E27FC236}">
              <a16:creationId xmlns:a16="http://schemas.microsoft.com/office/drawing/2014/main" id="{00000000-0008-0000-0000-0000F2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209550</xdr:colOff>
      <xdr:row>50</xdr:row>
      <xdr:rowOff>142875</xdr:rowOff>
    </xdr:to>
    <xdr:pic>
      <xdr:nvPicPr>
        <xdr:cNvPr id="1344499" name="Picture 52" descr="http://upload.wikimedia.org/wikipedia/commons/thumb/c/cb/Flag_of_the_Czech_Republic.svg/22px-Flag_of_the_Czech_Republic.svg.png">
          <a:extLst>
            <a:ext uri="{FF2B5EF4-FFF2-40B4-BE49-F238E27FC236}">
              <a16:creationId xmlns:a16="http://schemas.microsoft.com/office/drawing/2014/main" id="{00000000-0008-0000-0000-0000F3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53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209550</xdr:colOff>
      <xdr:row>73</xdr:row>
      <xdr:rowOff>133350</xdr:rowOff>
    </xdr:to>
    <xdr:pic>
      <xdr:nvPicPr>
        <xdr:cNvPr id="1344500" name="Picture 53" descr="http://upload.wikimedia.org/wikipedia/commons/thumb/e/ec/Flag_of_Guatemala.svg/22px-Flag_of_Guatemala.svg.png">
          <a:extLst>
            <a:ext uri="{FF2B5EF4-FFF2-40B4-BE49-F238E27FC236}">
              <a16:creationId xmlns:a16="http://schemas.microsoft.com/office/drawing/2014/main" id="{00000000-0008-0000-0000-0000F4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687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1</xdr:col>
      <xdr:colOff>209550</xdr:colOff>
      <xdr:row>104</xdr:row>
      <xdr:rowOff>142875</xdr:rowOff>
    </xdr:to>
    <xdr:pic>
      <xdr:nvPicPr>
        <xdr:cNvPr id="1344501" name="Picture 54" descr="http://upload.wikimedia.org/wikipedia/commons/thumb/d/d1/Flag_of_Malawi.svg/22px-Flag_of_Malawi.svg.png">
          <a:extLst>
            <a:ext uri="{FF2B5EF4-FFF2-40B4-BE49-F238E27FC236}">
              <a16:creationId xmlns:a16="http://schemas.microsoft.com/office/drawing/2014/main" id="{00000000-0008-0000-0000-0000F5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83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1</xdr:col>
      <xdr:colOff>209550</xdr:colOff>
      <xdr:row>137</xdr:row>
      <xdr:rowOff>85725</xdr:rowOff>
    </xdr:to>
    <xdr:pic>
      <xdr:nvPicPr>
        <xdr:cNvPr id="1344502" name="Picture 55" descr="http://upload.wikimedia.org/wikipedia/commons/thumb/6/65/Flag_of_Qatar.svg/22px-Flag_of_Qatar.svg.png">
          <a:extLst>
            <a:ext uri="{FF2B5EF4-FFF2-40B4-BE49-F238E27FC236}">
              <a16:creationId xmlns:a16="http://schemas.microsoft.com/office/drawing/2014/main" id="{00000000-0008-0000-0000-0000F6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79800"/>
          <a:ext cx="2095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209550</xdr:colOff>
      <xdr:row>53</xdr:row>
      <xdr:rowOff>161925</xdr:rowOff>
    </xdr:to>
    <xdr:pic>
      <xdr:nvPicPr>
        <xdr:cNvPr id="1344503" name="Picture 56" descr="http://upload.wikimedia.org/wikipedia/commons/thumb/9/9c/Flag_of_Denmark.svg/22px-Flag_of_Denmark.svg.png">
          <a:extLst>
            <a:ext uri="{FF2B5EF4-FFF2-40B4-BE49-F238E27FC236}">
              <a16:creationId xmlns:a16="http://schemas.microsoft.com/office/drawing/2014/main" id="{00000000-0008-0000-0000-0000F7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53950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1</xdr:col>
      <xdr:colOff>209550</xdr:colOff>
      <xdr:row>161</xdr:row>
      <xdr:rowOff>142875</xdr:rowOff>
    </xdr:to>
    <xdr:pic>
      <xdr:nvPicPr>
        <xdr:cNvPr id="1344504" name="Picture 57" descr="http://upload.wikimedia.org/wikipedia/commons/thumb/a/a9/Flag_of_Thailand.svg/22px-Flag_of_Thailand.svg.png">
          <a:extLst>
            <a:ext uri="{FF2B5EF4-FFF2-40B4-BE49-F238E27FC236}">
              <a16:creationId xmlns:a16="http://schemas.microsoft.com/office/drawing/2014/main" id="{00000000-0008-0000-0000-0000F8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185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1</xdr:col>
      <xdr:colOff>209550</xdr:colOff>
      <xdr:row>134</xdr:row>
      <xdr:rowOff>133350</xdr:rowOff>
    </xdr:to>
    <xdr:pic>
      <xdr:nvPicPr>
        <xdr:cNvPr id="1344505" name="Picture 58" descr="http://upload.wikimedia.org/wikipedia/en/thumb/1/12/Flag_of_Poland.svg/22px-Flag_of_Poland.svg.png">
          <a:extLst>
            <a:ext uri="{FF2B5EF4-FFF2-40B4-BE49-F238E27FC236}">
              <a16:creationId xmlns:a16="http://schemas.microsoft.com/office/drawing/2014/main" id="{00000000-0008-0000-0000-0000F9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5115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1</xdr:col>
      <xdr:colOff>209550</xdr:colOff>
      <xdr:row>82</xdr:row>
      <xdr:rowOff>142875</xdr:rowOff>
    </xdr:to>
    <xdr:pic>
      <xdr:nvPicPr>
        <xdr:cNvPr id="1344506" name="Picture 59" descr="http://upload.wikimedia.org/wikipedia/commons/thumb/9/9f/Flag_of_Indonesia.svg/22px-Flag_of_Indonesia.svg.png">
          <a:extLst>
            <a:ext uri="{FF2B5EF4-FFF2-40B4-BE49-F238E27FC236}">
              <a16:creationId xmlns:a16="http://schemas.microsoft.com/office/drawing/2014/main" id="{00000000-0008-0000-0000-0000FA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737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1</xdr:col>
      <xdr:colOff>209550</xdr:colOff>
      <xdr:row>159</xdr:row>
      <xdr:rowOff>142875</xdr:rowOff>
    </xdr:to>
    <xdr:pic>
      <xdr:nvPicPr>
        <xdr:cNvPr id="1344507" name="Picture 60" descr="http://upload.wikimedia.org/wikipedia/commons/thumb/5/53/Flag_of_Syria.svg/22px-Flag_of_Syria.svg.png">
          <a:extLst>
            <a:ext uri="{FF2B5EF4-FFF2-40B4-BE49-F238E27FC236}">
              <a16:creationId xmlns:a16="http://schemas.microsoft.com/office/drawing/2014/main" id="{00000000-0008-0000-0000-0000FB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</xdr:col>
      <xdr:colOff>209550</xdr:colOff>
      <xdr:row>162</xdr:row>
      <xdr:rowOff>133350</xdr:rowOff>
    </xdr:to>
    <xdr:pic>
      <xdr:nvPicPr>
        <xdr:cNvPr id="1344508" name="Picture 61" descr="http://upload.wikimedia.org/wikipedia/commons/thumb/6/68/Flag_of_Togo.svg/22px-Flag_of_Togo.svg.png">
          <a:extLst>
            <a:ext uri="{FF2B5EF4-FFF2-40B4-BE49-F238E27FC236}">
              <a16:creationId xmlns:a16="http://schemas.microsoft.com/office/drawing/2014/main" id="{00000000-0008-0000-0000-0000FC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1</xdr:col>
      <xdr:colOff>209550</xdr:colOff>
      <xdr:row>135</xdr:row>
      <xdr:rowOff>142875</xdr:rowOff>
    </xdr:to>
    <xdr:pic>
      <xdr:nvPicPr>
        <xdr:cNvPr id="1344509" name="Picture 62" descr="http://upload.wikimedia.org/wikipedia/commons/thumb/5/5c/Flag_of_Portugal.svg/22px-Flag_of_Portugal.svg.png">
          <a:extLst>
            <a:ext uri="{FF2B5EF4-FFF2-40B4-BE49-F238E27FC236}">
              <a16:creationId xmlns:a16="http://schemas.microsoft.com/office/drawing/2014/main" id="{00000000-0008-0000-0000-0000FD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416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209550</xdr:colOff>
      <xdr:row>64</xdr:row>
      <xdr:rowOff>142875</xdr:rowOff>
    </xdr:to>
    <xdr:pic>
      <xdr:nvPicPr>
        <xdr:cNvPr id="1344510" name="Picture 63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000-0000FE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970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1</xdr:col>
      <xdr:colOff>209550</xdr:colOff>
      <xdr:row>150</xdr:row>
      <xdr:rowOff>142875</xdr:rowOff>
    </xdr:to>
    <xdr:pic>
      <xdr:nvPicPr>
        <xdr:cNvPr id="1344511" name="Picture 64" descr="http://upload.wikimedia.org/wikipedia/commons/thumb/e/e6/Flag_of_Slovakia.svg/22px-Flag_of_Slovakia.svg.png">
          <a:extLst>
            <a:ext uri="{FF2B5EF4-FFF2-40B4-BE49-F238E27FC236}">
              <a16:creationId xmlns:a16="http://schemas.microsoft.com/office/drawing/2014/main" id="{00000000-0008-0000-0000-0000FF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565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209550</xdr:colOff>
      <xdr:row>8</xdr:row>
      <xdr:rowOff>152400</xdr:rowOff>
    </xdr:to>
    <xdr:pic>
      <xdr:nvPicPr>
        <xdr:cNvPr id="1348608" name="Picture 65" descr="http://upload.wikimedia.org/wikipedia/commons/thumb/3/36/Flag_of_Albania.svg/22px-Flag_of_Albania.svg.png">
          <a:extLst>
            <a:ext uri="{FF2B5EF4-FFF2-40B4-BE49-F238E27FC236}">
              <a16:creationId xmlns:a16="http://schemas.microsoft.com/office/drawing/2014/main" id="{00000000-0008-0000-0000-00000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209550</xdr:colOff>
      <xdr:row>14</xdr:row>
      <xdr:rowOff>104775</xdr:rowOff>
    </xdr:to>
    <xdr:pic>
      <xdr:nvPicPr>
        <xdr:cNvPr id="1348609" name="Picture 66" descr="http://upload.wikimedia.org/wikipedia/commons/thumb/2/2f/Flag_of_Armenia.svg/22px-Flag_of_Armenia.svg.png">
          <a:extLst>
            <a:ext uri="{FF2B5EF4-FFF2-40B4-BE49-F238E27FC236}">
              <a16:creationId xmlns:a16="http://schemas.microsoft.com/office/drawing/2014/main" id="{00000000-0008-0000-0000-00000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209550</xdr:colOff>
      <xdr:row>79</xdr:row>
      <xdr:rowOff>104775</xdr:rowOff>
    </xdr:to>
    <xdr:pic>
      <xdr:nvPicPr>
        <xdr:cNvPr id="1348610" name="Picture 67" descr="http://upload.wikimedia.org/wikipedia/commons/thumb/c/c1/Flag_of_Hungary.svg/22px-Flag_of_Hungary.svg.png">
          <a:extLst>
            <a:ext uri="{FF2B5EF4-FFF2-40B4-BE49-F238E27FC236}">
              <a16:creationId xmlns:a16="http://schemas.microsoft.com/office/drawing/2014/main" id="{00000000-0008-0000-0000-00000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02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209550</xdr:colOff>
      <xdr:row>18</xdr:row>
      <xdr:rowOff>104775</xdr:rowOff>
    </xdr:to>
    <xdr:pic>
      <xdr:nvPicPr>
        <xdr:cNvPr id="1348611" name="Picture 68" descr="http://upload.wikimedia.org/wikipedia/commons/thumb/d/dd/Flag_of_Azerbaijan.svg/22px-Flag_of_Azerbaijan.svg.png">
          <a:extLst>
            <a:ext uri="{FF2B5EF4-FFF2-40B4-BE49-F238E27FC236}">
              <a16:creationId xmlns:a16="http://schemas.microsoft.com/office/drawing/2014/main" id="{00000000-0008-0000-0000-00000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0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209550</xdr:colOff>
      <xdr:row>54</xdr:row>
      <xdr:rowOff>104775</xdr:rowOff>
    </xdr:to>
    <xdr:pic>
      <xdr:nvPicPr>
        <xdr:cNvPr id="1348612" name="Picture 69" descr="http://upload.wikimedia.org/wikipedia/commons/thumb/c/c4/Flag_of_Dominica.svg/22px-Flag_of_Dominica.svg.png">
          <a:extLst>
            <a:ext uri="{FF2B5EF4-FFF2-40B4-BE49-F238E27FC236}">
              <a16:creationId xmlns:a16="http://schemas.microsoft.com/office/drawing/2014/main" id="{00000000-0008-0000-0000-00000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444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1</xdr:col>
      <xdr:colOff>209550</xdr:colOff>
      <xdr:row>151</xdr:row>
      <xdr:rowOff>104775</xdr:rowOff>
    </xdr:to>
    <xdr:pic>
      <xdr:nvPicPr>
        <xdr:cNvPr id="1348613" name="Picture 70" descr="http://upload.wikimedia.org/wikipedia/commons/thumb/f/f0/Flag_of_Slovenia.svg/22px-Flag_of_Slovenia.svg.png">
          <a:extLst>
            <a:ext uri="{FF2B5EF4-FFF2-40B4-BE49-F238E27FC236}">
              <a16:creationId xmlns:a16="http://schemas.microsoft.com/office/drawing/2014/main" id="{00000000-0008-0000-0000-00000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63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209550</xdr:colOff>
      <xdr:row>48</xdr:row>
      <xdr:rowOff>104775</xdr:rowOff>
    </xdr:to>
    <xdr:pic>
      <xdr:nvPicPr>
        <xdr:cNvPr id="1348614" name="Picture 71" descr="http://upload.wikimedia.org/wikipedia/commons/thumb/b/bd/Flag_of_Cuba.svg/22px-Flag_of_Cuba.svg.png">
          <a:extLst>
            <a:ext uri="{FF2B5EF4-FFF2-40B4-BE49-F238E27FC236}">
              <a16:creationId xmlns:a16="http://schemas.microsoft.com/office/drawing/2014/main" id="{00000000-0008-0000-0000-00000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728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1</xdr:col>
      <xdr:colOff>209550</xdr:colOff>
      <xdr:row>148</xdr:row>
      <xdr:rowOff>142875</xdr:rowOff>
    </xdr:to>
    <xdr:pic>
      <xdr:nvPicPr>
        <xdr:cNvPr id="1348615" name="Picture 72" descr="http://upload.wikimedia.org/wikipedia/commons/thumb/f/ff/Flag_of_Serbia.svg/22px-Flag_of_Serbia.svg.png">
          <a:extLst>
            <a:ext uri="{FF2B5EF4-FFF2-40B4-BE49-F238E27FC236}">
              <a16:creationId xmlns:a16="http://schemas.microsoft.com/office/drawing/2014/main" id="{00000000-0008-0000-0000-00000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37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209550</xdr:colOff>
      <xdr:row>69</xdr:row>
      <xdr:rowOff>142875</xdr:rowOff>
    </xdr:to>
    <xdr:pic>
      <xdr:nvPicPr>
        <xdr:cNvPr id="1348616" name="Picture 73" descr="http://upload.wikimedia.org/wikipedia/commons/thumb/1/19/Flag_of_Ghana.svg/22px-Flag_of_Ghana.svg.png">
          <a:extLst>
            <a:ext uri="{FF2B5EF4-FFF2-40B4-BE49-F238E27FC236}">
              <a16:creationId xmlns:a16="http://schemas.microsoft.com/office/drawing/2014/main" id="{00000000-0008-0000-0000-00000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87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209550</xdr:colOff>
      <xdr:row>17</xdr:row>
      <xdr:rowOff>142875</xdr:rowOff>
    </xdr:to>
    <xdr:pic>
      <xdr:nvPicPr>
        <xdr:cNvPr id="1348617" name="Picture 74" descr="http://upload.wikimedia.org/wikipedia/commons/thumb/4/41/Flag_of_Austria.svg/22px-Flag_of_Austria.svg.png">
          <a:extLst>
            <a:ext uri="{FF2B5EF4-FFF2-40B4-BE49-F238E27FC236}">
              <a16:creationId xmlns:a16="http://schemas.microsoft.com/office/drawing/2014/main" id="{00000000-0008-0000-0000-00000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9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</xdr:col>
      <xdr:colOff>209550</xdr:colOff>
      <xdr:row>170</xdr:row>
      <xdr:rowOff>104775</xdr:rowOff>
    </xdr:to>
    <xdr:pic>
      <xdr:nvPicPr>
        <xdr:cNvPr id="1348618" name="Picture 75" descr="http://upload.wikimedia.org/wikipedia/commons/thumb/c/cb/Flag_of_the_United_Arab_Emirates.svg/22px-Flag_of_the_United_Arab_Emirates.svg.png">
          <a:extLst>
            <a:ext uri="{FF2B5EF4-FFF2-40B4-BE49-F238E27FC236}">
              <a16:creationId xmlns:a16="http://schemas.microsoft.com/office/drawing/2014/main" id="{00000000-0008-0000-0000-00000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282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1</xdr:col>
      <xdr:colOff>209550</xdr:colOff>
      <xdr:row>165</xdr:row>
      <xdr:rowOff>142875</xdr:rowOff>
    </xdr:to>
    <xdr:pic>
      <xdr:nvPicPr>
        <xdr:cNvPr id="1348619" name="Picture 76" descr="http://upload.wikimedia.org/wikipedia/commons/thumb/b/b4/Flag_of_Turkey.svg/22px-Flag_of_Turkey.svg.png">
          <a:extLst>
            <a:ext uri="{FF2B5EF4-FFF2-40B4-BE49-F238E27FC236}">
              <a16:creationId xmlns:a16="http://schemas.microsoft.com/office/drawing/2014/main" id="{00000000-0008-0000-0000-00000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376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1</xdr:col>
      <xdr:colOff>209550</xdr:colOff>
      <xdr:row>153</xdr:row>
      <xdr:rowOff>142875</xdr:rowOff>
    </xdr:to>
    <xdr:pic>
      <xdr:nvPicPr>
        <xdr:cNvPr id="1348620" name="Picture 77" descr="http://upload.wikimedia.org/wikipedia/en/thumb/9/9a/Flag_of_Spain.svg/22px-Flag_of_Spain.svg.png">
          <a:extLst>
            <a:ext uri="{FF2B5EF4-FFF2-40B4-BE49-F238E27FC236}">
              <a16:creationId xmlns:a16="http://schemas.microsoft.com/office/drawing/2014/main" id="{00000000-0008-0000-0000-00000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65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</xdr:col>
      <xdr:colOff>209550</xdr:colOff>
      <xdr:row>140</xdr:row>
      <xdr:rowOff>142875</xdr:rowOff>
    </xdr:to>
    <xdr:pic>
      <xdr:nvPicPr>
        <xdr:cNvPr id="1348621" name="Picture 78" descr="http://upload.wikimedia.org/wikipedia/commons/thumb/7/73/Flag_of_Romania.svg/22px-Flag_of_Romania.svg.png">
          <a:extLst>
            <a:ext uri="{FF2B5EF4-FFF2-40B4-BE49-F238E27FC236}">
              <a16:creationId xmlns:a16="http://schemas.microsoft.com/office/drawing/2014/main" id="{00000000-0008-0000-0000-00000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60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209550</xdr:colOff>
      <xdr:row>45</xdr:row>
      <xdr:rowOff>123825</xdr:rowOff>
    </xdr:to>
    <xdr:pic>
      <xdr:nvPicPr>
        <xdr:cNvPr id="1348622" name="Picture 79" descr="http://upload.wikimedia.org/wikipedia/commons/thumb/f/f2/Flag_of_Costa_Rica.svg/22px-Flag_of_Costa_Rica.svg.png">
          <a:extLst>
            <a:ext uri="{FF2B5EF4-FFF2-40B4-BE49-F238E27FC236}">
              <a16:creationId xmlns:a16="http://schemas.microsoft.com/office/drawing/2014/main" id="{00000000-0008-0000-0000-00000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209550</xdr:colOff>
      <xdr:row>49</xdr:row>
      <xdr:rowOff>123825</xdr:rowOff>
    </xdr:to>
    <xdr:pic>
      <xdr:nvPicPr>
        <xdr:cNvPr id="1348623" name="Picture 80" descr="http://upload.wikimedia.org/wikipedia/commons/thumb/d/d4/Flag_of_Cyprus.svg/22px-Flag_of_Cyprus.svg.png">
          <a:extLst>
            <a:ext uri="{FF2B5EF4-FFF2-40B4-BE49-F238E27FC236}">
              <a16:creationId xmlns:a16="http://schemas.microsoft.com/office/drawing/2014/main" id="{00000000-0008-0000-0000-00000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633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1</xdr:col>
      <xdr:colOff>209550</xdr:colOff>
      <xdr:row>105</xdr:row>
      <xdr:rowOff>104775</xdr:rowOff>
    </xdr:to>
    <xdr:pic>
      <xdr:nvPicPr>
        <xdr:cNvPr id="1348624" name="Picture 81" descr="http://upload.wikimedia.org/wikipedia/commons/thumb/6/66/Flag_of_Malaysia.svg/22px-Flag_of_Malaysia.svg.png">
          <a:extLst>
            <a:ext uri="{FF2B5EF4-FFF2-40B4-BE49-F238E27FC236}">
              <a16:creationId xmlns:a16="http://schemas.microsoft.com/office/drawing/2014/main" id="{00000000-0008-0000-0000-00001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742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209550</xdr:colOff>
      <xdr:row>71</xdr:row>
      <xdr:rowOff>142875</xdr:rowOff>
    </xdr:to>
    <xdr:pic>
      <xdr:nvPicPr>
        <xdr:cNvPr id="1348625" name="Picture 82" descr="http://upload.wikimedia.org/wikipedia/commons/thumb/5/5c/Flag_of_Greece.svg/22px-Flag_of_Greece.svg.png">
          <a:extLst>
            <a:ext uri="{FF2B5EF4-FFF2-40B4-BE49-F238E27FC236}">
              <a16:creationId xmlns:a16="http://schemas.microsoft.com/office/drawing/2014/main" id="{00000000-0008-0000-0000-00001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87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209550</xdr:colOff>
      <xdr:row>36</xdr:row>
      <xdr:rowOff>142875</xdr:rowOff>
    </xdr:to>
    <xdr:pic>
      <xdr:nvPicPr>
        <xdr:cNvPr id="1348626" name="Picture 83" descr="http://upload.wikimedia.org/wikipedia/commons/thumb/8/83/Flag_of_Cambodia.svg/22px-Flag_of_Cambodia.svg.png">
          <a:extLst>
            <a:ext uri="{FF2B5EF4-FFF2-40B4-BE49-F238E27FC236}">
              <a16:creationId xmlns:a16="http://schemas.microsoft.com/office/drawing/2014/main" id="{00000000-0008-0000-0000-00001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44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209550</xdr:colOff>
      <xdr:row>26</xdr:row>
      <xdr:rowOff>142875</xdr:rowOff>
    </xdr:to>
    <xdr:pic>
      <xdr:nvPicPr>
        <xdr:cNvPr id="1348627" name="Picture 84" descr="http://upload.wikimedia.org/wikipedia/commons/thumb/0/0a/Flag_of_Benin.svg/22px-Flag_of_Benin.svg.png">
          <a:extLst>
            <a:ext uri="{FF2B5EF4-FFF2-40B4-BE49-F238E27FC236}">
              <a16:creationId xmlns:a16="http://schemas.microsoft.com/office/drawing/2014/main" id="{00000000-0008-0000-0000-00001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1</xdr:col>
      <xdr:colOff>209550</xdr:colOff>
      <xdr:row>167</xdr:row>
      <xdr:rowOff>104775</xdr:rowOff>
    </xdr:to>
    <xdr:pic>
      <xdr:nvPicPr>
        <xdr:cNvPr id="1348628" name="Picture 85" descr="http://upload.wikimedia.org/wikipedia/commons/thumb/a/a0/Flag_of_the_Turks_and_Caicos_Islands.svg/22px-Flag_of_the_Turks_and_Caicos_Islands.svg.png">
          <a:extLst>
            <a:ext uri="{FF2B5EF4-FFF2-40B4-BE49-F238E27FC236}">
              <a16:creationId xmlns:a16="http://schemas.microsoft.com/office/drawing/2014/main" id="{00000000-0008-0000-0000-00001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47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209550</xdr:colOff>
      <xdr:row>47</xdr:row>
      <xdr:rowOff>104775</xdr:rowOff>
    </xdr:to>
    <xdr:pic>
      <xdr:nvPicPr>
        <xdr:cNvPr id="1348629" name="Picture 86" descr="http://upload.wikimedia.org/wikipedia/commons/thumb/1/1b/Flag_of_Croatia.svg/22px-Flag_of_Croatia.svg.png">
          <a:extLst>
            <a:ext uri="{FF2B5EF4-FFF2-40B4-BE49-F238E27FC236}">
              <a16:creationId xmlns:a16="http://schemas.microsoft.com/office/drawing/2014/main" id="{00000000-0008-0000-0000-00001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823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1</xdr:col>
      <xdr:colOff>209550</xdr:colOff>
      <xdr:row>169</xdr:row>
      <xdr:rowOff>142875</xdr:rowOff>
    </xdr:to>
    <xdr:pic>
      <xdr:nvPicPr>
        <xdr:cNvPr id="1348630" name="Picture 87" descr="http://upload.wikimedia.org/wikipedia/commons/thumb/4/49/Flag_of_Ukraine.svg/22px-Flag_of_Ukraine.svg.png">
          <a:extLst>
            <a:ext uri="{FF2B5EF4-FFF2-40B4-BE49-F238E27FC236}">
              <a16:creationId xmlns:a16="http://schemas.microsoft.com/office/drawing/2014/main" id="{00000000-0008-0000-0000-00001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37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209550</xdr:colOff>
      <xdr:row>57</xdr:row>
      <xdr:rowOff>142875</xdr:rowOff>
    </xdr:to>
    <xdr:pic>
      <xdr:nvPicPr>
        <xdr:cNvPr id="1348631" name="Picture 88" descr="http://upload.wikimedia.org/wikipedia/commons/thumb/f/fe/Flag_of_Egypt.svg/22px-Flag_of_Egypt.svg.png">
          <a:extLst>
            <a:ext uri="{FF2B5EF4-FFF2-40B4-BE49-F238E27FC236}">
              <a16:creationId xmlns:a16="http://schemas.microsoft.com/office/drawing/2014/main" id="{00000000-0008-0000-0000-00001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635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1</xdr:col>
      <xdr:colOff>209550</xdr:colOff>
      <xdr:row>116</xdr:row>
      <xdr:rowOff>142875</xdr:rowOff>
    </xdr:to>
    <xdr:pic>
      <xdr:nvPicPr>
        <xdr:cNvPr id="1348632" name="Picture 89" descr="http://upload.wikimedia.org/wikipedia/commons/thumb/8/8c/Flag_of_Myanmar.svg/22px-Flag_of_Myanmar.svg.png">
          <a:extLst>
            <a:ext uri="{FF2B5EF4-FFF2-40B4-BE49-F238E27FC236}">
              <a16:creationId xmlns:a16="http://schemas.microsoft.com/office/drawing/2014/main" id="{00000000-0008-0000-0000-00001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74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209550</xdr:colOff>
      <xdr:row>29</xdr:row>
      <xdr:rowOff>104775</xdr:rowOff>
    </xdr:to>
    <xdr:pic>
      <xdr:nvPicPr>
        <xdr:cNvPr id="1348633" name="Picture 90" descr="http://upload.wikimedia.org/wikipedia/commons/thumb/b/bf/Flag_of_Bosnia_and_Herzegovina.svg/22px-Flag_of_Bosnia_and_Herzegovina.svg.png">
          <a:extLst>
            <a:ext uri="{FF2B5EF4-FFF2-40B4-BE49-F238E27FC236}">
              <a16:creationId xmlns:a16="http://schemas.microsoft.com/office/drawing/2014/main" id="{00000000-0008-0000-0000-00001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19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209550</xdr:colOff>
      <xdr:row>61</xdr:row>
      <xdr:rowOff>104775</xdr:rowOff>
    </xdr:to>
    <xdr:pic>
      <xdr:nvPicPr>
        <xdr:cNvPr id="1348634" name="Picture 91" descr="http://upload.wikimedia.org/wikipedia/commons/thumb/7/71/Flag_of_Ethiopia.svg/22px-Flag_of_Ethiopia.svg.png">
          <a:extLst>
            <a:ext uri="{FF2B5EF4-FFF2-40B4-BE49-F238E27FC236}">
              <a16:creationId xmlns:a16="http://schemas.microsoft.com/office/drawing/2014/main" id="{00000000-0008-0000-0000-00001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255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1</xdr:col>
      <xdr:colOff>209550</xdr:colOff>
      <xdr:row>114</xdr:row>
      <xdr:rowOff>142875</xdr:rowOff>
    </xdr:to>
    <xdr:pic>
      <xdr:nvPicPr>
        <xdr:cNvPr id="1348635" name="Picture 92" descr="http://upload.wikimedia.org/wikipedia/commons/thumb/2/2c/Flag_of_Morocco.svg/22px-Flag_of_Morocco.svg.png">
          <a:extLst>
            <a:ext uri="{FF2B5EF4-FFF2-40B4-BE49-F238E27FC236}">
              <a16:creationId xmlns:a16="http://schemas.microsoft.com/office/drawing/2014/main" id="{00000000-0008-0000-0000-00001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363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1</xdr:col>
      <xdr:colOff>209550</xdr:colOff>
      <xdr:row>90</xdr:row>
      <xdr:rowOff>104775</xdr:rowOff>
    </xdr:to>
    <xdr:pic>
      <xdr:nvPicPr>
        <xdr:cNvPr id="1348636" name="Picture 93" descr="http://upload.wikimedia.org/wikipedia/commons/thumb/c/c0/Flag_of_Jordan.svg/22px-Flag_of_Jordan.svg.png">
          <a:extLst>
            <a:ext uri="{FF2B5EF4-FFF2-40B4-BE49-F238E27FC236}">
              <a16:creationId xmlns:a16="http://schemas.microsoft.com/office/drawing/2014/main" id="{00000000-0008-0000-0000-00001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97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209550</xdr:colOff>
      <xdr:row>84</xdr:row>
      <xdr:rowOff>142875</xdr:rowOff>
    </xdr:to>
    <xdr:pic>
      <xdr:nvPicPr>
        <xdr:cNvPr id="1348637" name="Picture 94" descr="http://upload.wikimedia.org/wikipedia/commons/thumb/f/f6/Flag_of_Iraq.svg/22px-Flag_of_Iraq.svg.png">
          <a:extLst>
            <a:ext uri="{FF2B5EF4-FFF2-40B4-BE49-F238E27FC236}">
              <a16:creationId xmlns:a16="http://schemas.microsoft.com/office/drawing/2014/main" id="{00000000-0008-0000-0000-00001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547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209550</xdr:colOff>
      <xdr:row>33</xdr:row>
      <xdr:rowOff>104775</xdr:rowOff>
    </xdr:to>
    <xdr:pic>
      <xdr:nvPicPr>
        <xdr:cNvPr id="1348638" name="Picture 95" descr="http://upload.wikimedia.org/wikipedia/commons/thumb/9/9c/Flag_of_Brunei.svg/22px-Flag_of_Brunei.svg.png">
          <a:extLst>
            <a:ext uri="{FF2B5EF4-FFF2-40B4-BE49-F238E27FC236}">
              <a16:creationId xmlns:a16="http://schemas.microsoft.com/office/drawing/2014/main" id="{00000000-0008-0000-0000-00001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629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</xdr:col>
      <xdr:colOff>209550</xdr:colOff>
      <xdr:row>92</xdr:row>
      <xdr:rowOff>142875</xdr:rowOff>
    </xdr:to>
    <xdr:pic>
      <xdr:nvPicPr>
        <xdr:cNvPr id="1348639" name="Picture 96" descr="http://upload.wikimedia.org/wikipedia/commons/thumb/4/49/Flag_of_Kenya.svg/22px-Flag_of_Kenya.svg.png">
          <a:extLst>
            <a:ext uri="{FF2B5EF4-FFF2-40B4-BE49-F238E27FC236}">
              <a16:creationId xmlns:a16="http://schemas.microsoft.com/office/drawing/2014/main" id="{00000000-0008-0000-0000-00001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787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209550</xdr:colOff>
      <xdr:row>34</xdr:row>
      <xdr:rowOff>123825</xdr:rowOff>
    </xdr:to>
    <xdr:pic>
      <xdr:nvPicPr>
        <xdr:cNvPr id="1348640" name="Picture 97" descr="http://upload.wikimedia.org/wikipedia/commons/thumb/9/9a/Flag_of_Bulgaria.svg/22px-Flag_of_Bulgaria.svg.png">
          <a:extLst>
            <a:ext uri="{FF2B5EF4-FFF2-40B4-BE49-F238E27FC236}">
              <a16:creationId xmlns:a16="http://schemas.microsoft.com/office/drawing/2014/main" id="{00000000-0008-0000-0000-00002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534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209550</xdr:colOff>
      <xdr:row>77</xdr:row>
      <xdr:rowOff>104775</xdr:rowOff>
    </xdr:to>
    <xdr:pic>
      <xdr:nvPicPr>
        <xdr:cNvPr id="1348641" name="Picture 98" descr="http://upload.wikimedia.org/wikipedia/commons/thumb/8/82/Flag_of_Honduras.svg/22px-Flag_of_Honduras.svg.png">
          <a:extLst>
            <a:ext uri="{FF2B5EF4-FFF2-40B4-BE49-F238E27FC236}">
              <a16:creationId xmlns:a16="http://schemas.microsoft.com/office/drawing/2014/main" id="{00000000-0008-0000-0000-00002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307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209550</xdr:colOff>
      <xdr:row>46</xdr:row>
      <xdr:rowOff>142875</xdr:rowOff>
    </xdr:to>
    <xdr:pic>
      <xdr:nvPicPr>
        <xdr:cNvPr id="1348642" name="Picture 99" descr="http://upload.wikimedia.org/wikipedia/commons/thumb/8/86/Flag_of_Cote_d%27Ivoire.svg/22px-Flag_of_Cote_d%27Ivoire.svg.png">
          <a:extLst>
            <a:ext uri="{FF2B5EF4-FFF2-40B4-BE49-F238E27FC236}">
              <a16:creationId xmlns:a16="http://schemas.microsoft.com/office/drawing/2014/main" id="{00000000-0008-0000-0000-00002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537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1</xdr:col>
      <xdr:colOff>209550</xdr:colOff>
      <xdr:row>85</xdr:row>
      <xdr:rowOff>104775</xdr:rowOff>
    </xdr:to>
    <xdr:pic>
      <xdr:nvPicPr>
        <xdr:cNvPr id="1348643" name="Picture 100" descr="http://upload.wikimedia.org/wikipedia/commons/thumb/4/45/Flag_of_Ireland.svg/22px-Flag_of_Ireland.svg.png">
          <a:extLst>
            <a:ext uri="{FF2B5EF4-FFF2-40B4-BE49-F238E27FC236}">
              <a16:creationId xmlns:a16="http://schemas.microsoft.com/office/drawing/2014/main" id="{00000000-0008-0000-0000-00002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45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</xdr:col>
      <xdr:colOff>209550</xdr:colOff>
      <xdr:row>65</xdr:row>
      <xdr:rowOff>142875</xdr:rowOff>
    </xdr:to>
    <xdr:pic>
      <xdr:nvPicPr>
        <xdr:cNvPr id="1348644" name="Picture 101" descr="http://upload.wikimedia.org/wikipedia/commons/thumb/d/db/Flag_of_French_Polynesia.svg/22px-Flag_of_French_Polynesia.svg.png">
          <a:extLst>
            <a:ext uri="{FF2B5EF4-FFF2-40B4-BE49-F238E27FC236}">
              <a16:creationId xmlns:a16="http://schemas.microsoft.com/office/drawing/2014/main" id="{00000000-0008-0000-0000-00002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209550</xdr:colOff>
      <xdr:row>67</xdr:row>
      <xdr:rowOff>142875</xdr:rowOff>
    </xdr:to>
    <xdr:pic>
      <xdr:nvPicPr>
        <xdr:cNvPr id="1348645" name="Picture 102" descr="http://upload.wikimedia.org/wikipedia/commons/thumb/0/0f/Flag_of_Georgia.svg/22px-Flag_of_Georgia.svg.png">
          <a:extLst>
            <a:ext uri="{FF2B5EF4-FFF2-40B4-BE49-F238E27FC236}">
              <a16:creationId xmlns:a16="http://schemas.microsoft.com/office/drawing/2014/main" id="{00000000-0008-0000-0000-00002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06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</xdr:col>
      <xdr:colOff>209550</xdr:colOff>
      <xdr:row>147</xdr:row>
      <xdr:rowOff>142875</xdr:rowOff>
    </xdr:to>
    <xdr:pic>
      <xdr:nvPicPr>
        <xdr:cNvPr id="1348646" name="Picture 103" descr="http://upload.wikimedia.org/wikipedia/commons/thumb/f/fd/Flag_of_Senegal.svg/22px-Flag_of_Senegal.svg.png">
          <a:extLst>
            <a:ext uri="{FF2B5EF4-FFF2-40B4-BE49-F238E27FC236}">
              <a16:creationId xmlns:a16="http://schemas.microsoft.com/office/drawing/2014/main" id="{00000000-0008-0000-0000-00002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46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1</xdr:col>
      <xdr:colOff>209550</xdr:colOff>
      <xdr:row>164</xdr:row>
      <xdr:rowOff>142875</xdr:rowOff>
    </xdr:to>
    <xdr:pic>
      <xdr:nvPicPr>
        <xdr:cNvPr id="1348647" name="Picture 104" descr="http://upload.wikimedia.org/wikipedia/commons/thumb/c/ce/Flag_of_Tunisia.svg/22px-Flag_of_Tunisia.svg.png">
          <a:extLst>
            <a:ext uri="{FF2B5EF4-FFF2-40B4-BE49-F238E27FC236}">
              <a16:creationId xmlns:a16="http://schemas.microsoft.com/office/drawing/2014/main" id="{00000000-0008-0000-0000-00002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47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1</xdr:col>
      <xdr:colOff>209550</xdr:colOff>
      <xdr:row>175</xdr:row>
      <xdr:rowOff>104775</xdr:rowOff>
    </xdr:to>
    <xdr:pic>
      <xdr:nvPicPr>
        <xdr:cNvPr id="1348648" name="Picture 105" descr="http://upload.wikimedia.org/wikipedia/commons/thumb/8/84/Flag_of_Uzbekistan.svg/22px-Flag_of_Uzbekistan.svg.png">
          <a:extLst>
            <a:ext uri="{FF2B5EF4-FFF2-40B4-BE49-F238E27FC236}">
              <a16:creationId xmlns:a16="http://schemas.microsoft.com/office/drawing/2014/main" id="{00000000-0008-0000-0000-00002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283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209550</xdr:colOff>
      <xdr:row>35</xdr:row>
      <xdr:rowOff>142875</xdr:rowOff>
    </xdr:to>
    <xdr:pic>
      <xdr:nvPicPr>
        <xdr:cNvPr id="1348649" name="Picture 106" descr="http://upload.wikimedia.org/wikipedia/commons/thumb/3/31/Flag_of_Burkina_Faso.svg/22px-Flag_of_Burkina_Faso.svg.png">
          <a:extLst>
            <a:ext uri="{FF2B5EF4-FFF2-40B4-BE49-F238E27FC236}">
              <a16:creationId xmlns:a16="http://schemas.microsoft.com/office/drawing/2014/main" id="{00000000-0008-0000-0000-00002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439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1</xdr:col>
      <xdr:colOff>209550</xdr:colOff>
      <xdr:row>111</xdr:row>
      <xdr:rowOff>123825</xdr:rowOff>
    </xdr:to>
    <xdr:pic>
      <xdr:nvPicPr>
        <xdr:cNvPr id="1348650" name="Picture 107" descr="http://upload.wikimedia.org/wikipedia/commons/thumb/f/fc/Flag_of_Mexico.svg/22px-Flag_of_Mexico.svg.png">
          <a:extLst>
            <a:ext uri="{FF2B5EF4-FFF2-40B4-BE49-F238E27FC236}">
              <a16:creationId xmlns:a16="http://schemas.microsoft.com/office/drawing/2014/main" id="{00000000-0008-0000-0000-00002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458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209550</xdr:colOff>
      <xdr:row>56</xdr:row>
      <xdr:rowOff>142875</xdr:rowOff>
    </xdr:to>
    <xdr:pic>
      <xdr:nvPicPr>
        <xdr:cNvPr id="1348651" name="Picture 108" descr="http://upload.wikimedia.org/wikipedia/commons/thumb/e/e8/Flag_of_Ecuador.svg/22px-Flag_of_Ecuador.svg.png">
          <a:extLst>
            <a:ext uri="{FF2B5EF4-FFF2-40B4-BE49-F238E27FC236}">
              <a16:creationId xmlns:a16="http://schemas.microsoft.com/office/drawing/2014/main" id="{00000000-0008-0000-0000-00002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730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</xdr:col>
      <xdr:colOff>209550</xdr:colOff>
      <xdr:row>160</xdr:row>
      <xdr:rowOff>104775</xdr:rowOff>
    </xdr:to>
    <xdr:pic>
      <xdr:nvPicPr>
        <xdr:cNvPr id="1348652" name="Picture 109" descr="http://upload.wikimedia.org/wikipedia/commons/thumb/d/d0/Flag_of_Tajikistan.svg/22px-Flag_of_Tajikistan.svg.png">
          <a:extLst>
            <a:ext uri="{FF2B5EF4-FFF2-40B4-BE49-F238E27FC236}">
              <a16:creationId xmlns:a16="http://schemas.microsoft.com/office/drawing/2014/main" id="{00000000-0008-0000-0000-00002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209550</xdr:colOff>
      <xdr:row>23</xdr:row>
      <xdr:rowOff>104775</xdr:rowOff>
    </xdr:to>
    <xdr:pic>
      <xdr:nvPicPr>
        <xdr:cNvPr id="1348653" name="Picture 110" descr="http://upload.wikimedia.org/wikipedia/commons/thumb/8/85/Flag_of_Belarus.svg/22px-Flag_of_Belarus.svg.png">
          <a:extLst>
            <a:ext uri="{FF2B5EF4-FFF2-40B4-BE49-F238E27FC236}">
              <a16:creationId xmlns:a16="http://schemas.microsoft.com/office/drawing/2014/main" id="{00000000-0008-0000-0000-00002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209550</xdr:colOff>
      <xdr:row>100</xdr:row>
      <xdr:rowOff>123825</xdr:rowOff>
    </xdr:to>
    <xdr:pic>
      <xdr:nvPicPr>
        <xdr:cNvPr id="1348654" name="Picture 111" descr="http://upload.wikimedia.org/wikipedia/commons/thumb/1/11/Flag_of_Lithuania.svg/22px-Flag_of_Lithuania.svg.png">
          <a:extLst>
            <a:ext uri="{FF2B5EF4-FFF2-40B4-BE49-F238E27FC236}">
              <a16:creationId xmlns:a16="http://schemas.microsoft.com/office/drawing/2014/main" id="{00000000-0008-0000-0000-00002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027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209550</xdr:colOff>
      <xdr:row>62</xdr:row>
      <xdr:rowOff>104775</xdr:rowOff>
    </xdr:to>
    <xdr:pic>
      <xdr:nvPicPr>
        <xdr:cNvPr id="1348655" name="Picture 112" descr="http://upload.wikimedia.org/wikipedia/commons/thumb/b/ba/Flag_of_Fiji.svg/22px-Flag_of_Fiji.svg.png">
          <a:extLst>
            <a:ext uri="{FF2B5EF4-FFF2-40B4-BE49-F238E27FC236}">
              <a16:creationId xmlns:a16="http://schemas.microsoft.com/office/drawing/2014/main" id="{00000000-0008-0000-0000-00002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160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209550</xdr:colOff>
      <xdr:row>29</xdr:row>
      <xdr:rowOff>142875</xdr:rowOff>
    </xdr:to>
    <xdr:pic>
      <xdr:nvPicPr>
        <xdr:cNvPr id="1348656" name="Picture 113" descr="http://upload.wikimedia.org/wikipedia/commons/thumb/9/91/Flag_of_Bhutan.svg/22px-Flag_of_Bhutan.svg.png">
          <a:extLst>
            <a:ext uri="{FF2B5EF4-FFF2-40B4-BE49-F238E27FC236}">
              <a16:creationId xmlns:a16="http://schemas.microsoft.com/office/drawing/2014/main" id="{00000000-0008-0000-0000-00003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1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209550</xdr:colOff>
      <xdr:row>7</xdr:row>
      <xdr:rowOff>142875</xdr:rowOff>
    </xdr:to>
    <xdr:pic>
      <xdr:nvPicPr>
        <xdr:cNvPr id="1348657" name="Picture 114" descr="http://upload.wikimedia.org/wikipedia/commons/thumb/9/9a/Flag_of_Afghanistan.svg/22px-Flag_of_Afghanistan.svg.png">
          <a:extLst>
            <a:ext uri="{FF2B5EF4-FFF2-40B4-BE49-F238E27FC236}">
              <a16:creationId xmlns:a16="http://schemas.microsoft.com/office/drawing/2014/main" id="{00000000-0008-0000-0000-00003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209550</xdr:colOff>
      <xdr:row>129</xdr:row>
      <xdr:rowOff>142875</xdr:rowOff>
    </xdr:to>
    <xdr:pic>
      <xdr:nvPicPr>
        <xdr:cNvPr id="1348658" name="Picture 115" descr="http://upload.wikimedia.org/wikipedia/commons/thumb/a/ab/Flag_of_Panama.svg/22px-Flag_of_Panama.svg.png">
          <a:extLst>
            <a:ext uri="{FF2B5EF4-FFF2-40B4-BE49-F238E27FC236}">
              <a16:creationId xmlns:a16="http://schemas.microsoft.com/office/drawing/2014/main" id="{00000000-0008-0000-0000-00003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510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</xdr:col>
      <xdr:colOff>209550</xdr:colOff>
      <xdr:row>83</xdr:row>
      <xdr:rowOff>123825</xdr:rowOff>
    </xdr:to>
    <xdr:pic>
      <xdr:nvPicPr>
        <xdr:cNvPr id="1348659" name="Picture 116" descr="http://upload.wikimedia.org/wikipedia/commons/thumb/c/ca/Flag_of_Iran.svg/22px-Flag_of_Iran.svg.png">
          <a:extLst>
            <a:ext uri="{FF2B5EF4-FFF2-40B4-BE49-F238E27FC236}">
              <a16:creationId xmlns:a16="http://schemas.microsoft.com/office/drawing/2014/main" id="{00000000-0008-0000-0000-00003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642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1</xdr:col>
      <xdr:colOff>209550</xdr:colOff>
      <xdr:row>113</xdr:row>
      <xdr:rowOff>104775</xdr:rowOff>
    </xdr:to>
    <xdr:pic>
      <xdr:nvPicPr>
        <xdr:cNvPr id="1348660" name="Picture 117" descr="http://upload.wikimedia.org/wikipedia/commons/thumb/6/64/Flag_of_Montenegro.svg/22px-Flag_of_Montenegro.svg.png">
          <a:extLst>
            <a:ext uri="{FF2B5EF4-FFF2-40B4-BE49-F238E27FC236}">
              <a16:creationId xmlns:a16="http://schemas.microsoft.com/office/drawing/2014/main" id="{00000000-0008-0000-0000-00003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268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1</xdr:col>
      <xdr:colOff>209550</xdr:colOff>
      <xdr:row>178</xdr:row>
      <xdr:rowOff>142875</xdr:rowOff>
    </xdr:to>
    <xdr:pic>
      <xdr:nvPicPr>
        <xdr:cNvPr id="1348661" name="Picture 118" descr="http://upload.wikimedia.org/wikipedia/commons/thumb/8/89/Flag_of_Yemen.svg/22px-Flag_of_Yemen.svg.png">
          <a:extLst>
            <a:ext uri="{FF2B5EF4-FFF2-40B4-BE49-F238E27FC236}">
              <a16:creationId xmlns:a16="http://schemas.microsoft.com/office/drawing/2014/main" id="{00000000-0008-0000-0000-00003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99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</xdr:col>
      <xdr:colOff>209550</xdr:colOff>
      <xdr:row>123</xdr:row>
      <xdr:rowOff>123825</xdr:rowOff>
    </xdr:to>
    <xdr:pic>
      <xdr:nvPicPr>
        <xdr:cNvPr id="1348662" name="Picture 119" descr="http://upload.wikimedia.org/wikipedia/commons/thumb/1/19/Flag_of_Nicaragua.svg/22px-Flag_of_Nicaragua.svg.png">
          <a:extLst>
            <a:ext uri="{FF2B5EF4-FFF2-40B4-BE49-F238E27FC236}">
              <a16:creationId xmlns:a16="http://schemas.microsoft.com/office/drawing/2014/main" id="{00000000-0008-0000-0000-00003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080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1</xdr:col>
      <xdr:colOff>209550</xdr:colOff>
      <xdr:row>152</xdr:row>
      <xdr:rowOff>142875</xdr:rowOff>
    </xdr:to>
    <xdr:pic>
      <xdr:nvPicPr>
        <xdr:cNvPr id="1348663" name="Picture 120" descr="http://upload.wikimedia.org/wikipedia/commons/thumb/a/af/Flag_of_South_Africa.svg/22px-Flag_of_South_Africa.svg.png">
          <a:extLst>
            <a:ext uri="{FF2B5EF4-FFF2-40B4-BE49-F238E27FC236}">
              <a16:creationId xmlns:a16="http://schemas.microsoft.com/office/drawing/2014/main" id="{00000000-0008-0000-0000-00003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46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209550</xdr:colOff>
      <xdr:row>37</xdr:row>
      <xdr:rowOff>142875</xdr:rowOff>
    </xdr:to>
    <xdr:pic>
      <xdr:nvPicPr>
        <xdr:cNvPr id="1348664" name="Picture 121" descr="http://upload.wikimedia.org/wikipedia/commons/thumb/4/4f/Flag_of_Cameroon.svg/22px-Flag_of_Cameroon.svg.png">
          <a:extLst>
            <a:ext uri="{FF2B5EF4-FFF2-40B4-BE49-F238E27FC236}">
              <a16:creationId xmlns:a16="http://schemas.microsoft.com/office/drawing/2014/main" id="{00000000-0008-0000-0000-00003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49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</xdr:col>
      <xdr:colOff>209550</xdr:colOff>
      <xdr:row>74</xdr:row>
      <xdr:rowOff>142875</xdr:rowOff>
    </xdr:to>
    <xdr:pic>
      <xdr:nvPicPr>
        <xdr:cNvPr id="1348665" name="Picture 122" descr="http://upload.wikimedia.org/wikipedia/commons/thumb/e/ed/Flag_of_Guinea.svg/22px-Flag_of_Guinea.svg.png">
          <a:extLst>
            <a:ext uri="{FF2B5EF4-FFF2-40B4-BE49-F238E27FC236}">
              <a16:creationId xmlns:a16="http://schemas.microsoft.com/office/drawing/2014/main" id="{00000000-0008-0000-0000-00003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59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209550</xdr:colOff>
      <xdr:row>43</xdr:row>
      <xdr:rowOff>142875</xdr:rowOff>
    </xdr:to>
    <xdr:pic>
      <xdr:nvPicPr>
        <xdr:cNvPr id="1348666" name="Picture 123" descr="http://upload.wikimedia.org/wikipedia/commons/thumb/2/21/Flag_of_Colombia.svg/22px-Flag_of_Colombia.svg.png">
          <a:extLst>
            <a:ext uri="{FF2B5EF4-FFF2-40B4-BE49-F238E27FC236}">
              <a16:creationId xmlns:a16="http://schemas.microsoft.com/office/drawing/2014/main" id="{00000000-0008-0000-0000-00003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3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1</xdr:col>
      <xdr:colOff>209550</xdr:colOff>
      <xdr:row>103</xdr:row>
      <xdr:rowOff>142875</xdr:rowOff>
    </xdr:to>
    <xdr:pic>
      <xdr:nvPicPr>
        <xdr:cNvPr id="1348667" name="Picture 124" descr="http://upload.wikimedia.org/wikipedia/commons/thumb/b/bc/Flag_of_Madagascar.svg/22px-Flag_of_Madagascar.svg.png">
          <a:extLst>
            <a:ext uri="{FF2B5EF4-FFF2-40B4-BE49-F238E27FC236}">
              <a16:creationId xmlns:a16="http://schemas.microsoft.com/office/drawing/2014/main" id="{00000000-0008-0000-0000-00003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93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1</xdr:col>
      <xdr:colOff>209550</xdr:colOff>
      <xdr:row>96</xdr:row>
      <xdr:rowOff>104775</xdr:rowOff>
    </xdr:to>
    <xdr:pic>
      <xdr:nvPicPr>
        <xdr:cNvPr id="1348668" name="Picture 125" descr="http://upload.wikimedia.org/wikipedia/commons/thumb/8/84/Flag_of_Latvia.svg/22px-Flag_of_Latvia.svg.png">
          <a:extLst>
            <a:ext uri="{FF2B5EF4-FFF2-40B4-BE49-F238E27FC236}">
              <a16:creationId xmlns:a16="http://schemas.microsoft.com/office/drawing/2014/main" id="{00000000-0008-0000-0000-00003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40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1</xdr:col>
      <xdr:colOff>209550</xdr:colOff>
      <xdr:row>180</xdr:row>
      <xdr:rowOff>104775</xdr:rowOff>
    </xdr:to>
    <xdr:pic>
      <xdr:nvPicPr>
        <xdr:cNvPr id="1348669" name="Picture 126" descr="http://upload.wikimedia.org/wikipedia/commons/thumb/6/6a/Flag_of_Zimbabwe.svg/22px-Flag_of_Zimbabwe.svg.png">
          <a:extLst>
            <a:ext uri="{FF2B5EF4-FFF2-40B4-BE49-F238E27FC236}">
              <a16:creationId xmlns:a16="http://schemas.microsoft.com/office/drawing/2014/main" id="{00000000-0008-0000-0000-00003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808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1</xdr:col>
      <xdr:colOff>209550</xdr:colOff>
      <xdr:row>173</xdr:row>
      <xdr:rowOff>114300</xdr:rowOff>
    </xdr:to>
    <xdr:pic>
      <xdr:nvPicPr>
        <xdr:cNvPr id="1348670" name="Picture 127" descr="flag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id="{00000000-0008-0000-0000-00003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5690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1</xdr:col>
      <xdr:colOff>209550</xdr:colOff>
      <xdr:row>98</xdr:row>
      <xdr:rowOff>114300</xdr:rowOff>
    </xdr:to>
    <xdr:pic>
      <xdr:nvPicPr>
        <xdr:cNvPr id="1348671" name="Picture 128" descr="http://upload.wikimedia.org/wikipedia/commons/thumb/b/b8/Flag_of_Liberia.svg/22px-Flag_of_Liberia.svg.png">
          <a:extLst>
            <a:ext uri="{FF2B5EF4-FFF2-40B4-BE49-F238E27FC236}">
              <a16:creationId xmlns:a16="http://schemas.microsoft.com/office/drawing/2014/main" id="{00000000-0008-0000-0000-00003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2170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1</xdr:col>
      <xdr:colOff>209550</xdr:colOff>
      <xdr:row>176</xdr:row>
      <xdr:rowOff>142875</xdr:rowOff>
    </xdr:to>
    <xdr:pic>
      <xdr:nvPicPr>
        <xdr:cNvPr id="1348672" name="Picture 129" descr="http://upload.wikimedia.org/wikipedia/commons/thumb/0/06/Flag_of_Venezuela.svg/22px-Flag_of_Venezuela.svg.png">
          <a:extLst>
            <a:ext uri="{FF2B5EF4-FFF2-40B4-BE49-F238E27FC236}">
              <a16:creationId xmlns:a16="http://schemas.microsoft.com/office/drawing/2014/main" id="{00000000-0008-0000-0000-00004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18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209550</xdr:colOff>
      <xdr:row>60</xdr:row>
      <xdr:rowOff>133350</xdr:rowOff>
    </xdr:to>
    <xdr:pic>
      <xdr:nvPicPr>
        <xdr:cNvPr id="1348673" name="Picture 130" descr="http://upload.wikimedia.org/wikipedia/commons/thumb/8/8f/Flag_of_Estonia.svg/22px-Flag_of_Estonia.svg.png">
          <a:extLst>
            <a:ext uri="{FF2B5EF4-FFF2-40B4-BE49-F238E27FC236}">
              <a16:creationId xmlns:a16="http://schemas.microsoft.com/office/drawing/2014/main" id="{00000000-0008-0000-0000-00004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3507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209550</xdr:colOff>
      <xdr:row>52</xdr:row>
      <xdr:rowOff>161925</xdr:rowOff>
    </xdr:to>
    <xdr:pic>
      <xdr:nvPicPr>
        <xdr:cNvPr id="1348674" name="Picture 131" descr="http://upload.wikimedia.org/wikipedia/commons/thumb/6/6f/Flag_of_the_Democratic_Republic_of_the_Congo.svg/22px-Flag_of_the_Democratic_Republic_of_the_Congo.svg.png">
          <a:extLst>
            <a:ext uri="{FF2B5EF4-FFF2-40B4-BE49-F238E27FC236}">
              <a16:creationId xmlns:a16="http://schemas.microsoft.com/office/drawing/2014/main" id="{00000000-0008-0000-0000-00004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5392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1</xdr:col>
      <xdr:colOff>209550</xdr:colOff>
      <xdr:row>115</xdr:row>
      <xdr:rowOff>142875</xdr:rowOff>
    </xdr:to>
    <xdr:pic>
      <xdr:nvPicPr>
        <xdr:cNvPr id="1348675" name="Picture 132" descr="http://upload.wikimedia.org/wikipedia/commons/thumb/d/d0/Flag_of_Mozambique.svg/22px-Flag_of_Mozambique.svg.png">
          <a:extLst>
            <a:ext uri="{FF2B5EF4-FFF2-40B4-BE49-F238E27FC236}">
              <a16:creationId xmlns:a16="http://schemas.microsoft.com/office/drawing/2014/main" id="{00000000-0008-0000-0000-00004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26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</xdr:col>
      <xdr:colOff>209550</xdr:colOff>
      <xdr:row>94</xdr:row>
      <xdr:rowOff>123825</xdr:rowOff>
    </xdr:to>
    <xdr:pic>
      <xdr:nvPicPr>
        <xdr:cNvPr id="1348676" name="Picture 133" descr="http://upload.wikimedia.org/wikipedia/commons/thumb/c/c7/Flag_of_Kyrgyzstan.svg/22px-Flag_of_Kyrgyzstan.svg.png">
          <a:extLst>
            <a:ext uri="{FF2B5EF4-FFF2-40B4-BE49-F238E27FC236}">
              <a16:creationId xmlns:a16="http://schemas.microsoft.com/office/drawing/2014/main" id="{00000000-0008-0000-0000-00004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597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</xdr:col>
      <xdr:colOff>209550</xdr:colOff>
      <xdr:row>95</xdr:row>
      <xdr:rowOff>142875</xdr:rowOff>
    </xdr:to>
    <xdr:pic>
      <xdr:nvPicPr>
        <xdr:cNvPr id="1348677" name="Picture 134" descr="http://upload.wikimedia.org/wikipedia/commons/thumb/5/56/Flag_of_Laos.svg/22px-Flag_of_Laos.svg.png">
          <a:extLst>
            <a:ext uri="{FF2B5EF4-FFF2-40B4-BE49-F238E27FC236}">
              <a16:creationId xmlns:a16="http://schemas.microsoft.com/office/drawing/2014/main" id="{00000000-0008-0000-0000-00004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50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209550</xdr:colOff>
      <xdr:row>19</xdr:row>
      <xdr:rowOff>104775</xdr:rowOff>
    </xdr:to>
    <xdr:pic>
      <xdr:nvPicPr>
        <xdr:cNvPr id="1348678" name="Picture 135" descr="http://upload.wikimedia.org/wikipedia/commons/thumb/9/93/Flag_of_the_Bahamas.svg/22px-Flag_of_the_Bahamas.svg.png">
          <a:extLst>
            <a:ext uri="{FF2B5EF4-FFF2-40B4-BE49-F238E27FC236}">
              <a16:creationId xmlns:a16="http://schemas.microsoft.com/office/drawing/2014/main" id="{00000000-0008-0000-0000-00004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07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209550</xdr:colOff>
      <xdr:row>59</xdr:row>
      <xdr:rowOff>142875</xdr:rowOff>
    </xdr:to>
    <xdr:pic>
      <xdr:nvPicPr>
        <xdr:cNvPr id="1348679" name="Picture 136" descr="http://upload.wikimedia.org/wikipedia/commons/thumb/3/31/Flag_of_Equatorial_Guinea.svg/22px-Flag_of_Equatorial_Guinea.svg.png">
          <a:extLst>
            <a:ext uri="{FF2B5EF4-FFF2-40B4-BE49-F238E27FC236}">
              <a16:creationId xmlns:a16="http://schemas.microsoft.com/office/drawing/2014/main" id="{00000000-0008-0000-0000-00004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445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1</xdr:col>
      <xdr:colOff>209550</xdr:colOff>
      <xdr:row>132</xdr:row>
      <xdr:rowOff>142875</xdr:rowOff>
    </xdr:to>
    <xdr:pic>
      <xdr:nvPicPr>
        <xdr:cNvPr id="1348680" name="Picture 137" descr="http://upload.wikimedia.org/wikipedia/commons/thumb/c/cf/Flag_of_Peru.svg/22px-Flag_of_Peru.svg.png">
          <a:extLst>
            <a:ext uri="{FF2B5EF4-FFF2-40B4-BE49-F238E27FC236}">
              <a16:creationId xmlns:a16="http://schemas.microsoft.com/office/drawing/2014/main" id="{00000000-0008-0000-0000-00004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70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209550</xdr:colOff>
      <xdr:row>31</xdr:row>
      <xdr:rowOff>142875</xdr:rowOff>
    </xdr:to>
    <xdr:pic>
      <xdr:nvPicPr>
        <xdr:cNvPr id="1348681" name="Picture 138" descr="http://upload.wikimedia.org/wikipedia/en/thumb/0/05/Flag_of_Brazil.svg/22px-Flag_of_Brazil.svg.png">
          <a:extLst>
            <a:ext uri="{FF2B5EF4-FFF2-40B4-BE49-F238E27FC236}">
              <a16:creationId xmlns:a16="http://schemas.microsoft.com/office/drawing/2014/main" id="{00000000-0008-0000-0000-00004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2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209550</xdr:colOff>
      <xdr:row>40</xdr:row>
      <xdr:rowOff>142875</xdr:rowOff>
    </xdr:to>
    <xdr:pic>
      <xdr:nvPicPr>
        <xdr:cNvPr id="1348682" name="Picture 139" descr="http://upload.wikimedia.org/wikipedia/commons/thumb/7/78/Flag_of_Chile.svg/22px-Flag_of_Chile.svg.png">
          <a:extLst>
            <a:ext uri="{FF2B5EF4-FFF2-40B4-BE49-F238E27FC236}">
              <a16:creationId xmlns:a16="http://schemas.microsoft.com/office/drawing/2014/main" id="{00000000-0008-0000-0000-00004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1</xdr:col>
      <xdr:colOff>209550</xdr:colOff>
      <xdr:row>157</xdr:row>
      <xdr:rowOff>133350</xdr:rowOff>
    </xdr:to>
    <xdr:pic>
      <xdr:nvPicPr>
        <xdr:cNvPr id="1348683" name="Picture 140" descr="http://upload.wikimedia.org/wikipedia/en/thumb/4/4c/Flag_of_Sweden.svg/22px-Flag_of_Sweden.svg.png">
          <a:extLst>
            <a:ext uri="{FF2B5EF4-FFF2-40B4-BE49-F238E27FC236}">
              <a16:creationId xmlns:a16="http://schemas.microsoft.com/office/drawing/2014/main" id="{00000000-0008-0000-0000-00004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279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1</xdr:col>
      <xdr:colOff>209550</xdr:colOff>
      <xdr:row>174</xdr:row>
      <xdr:rowOff>142875</xdr:rowOff>
    </xdr:to>
    <xdr:pic>
      <xdr:nvPicPr>
        <xdr:cNvPr id="1348684" name="Picture 141" descr="http://upload.wikimedia.org/wikipedia/commons/thumb/f/fe/Flag_of_Uruguay.svg/22px-Flag_of_Uruguay.svg.png">
          <a:extLst>
            <a:ext uri="{FF2B5EF4-FFF2-40B4-BE49-F238E27FC236}">
              <a16:creationId xmlns:a16="http://schemas.microsoft.com/office/drawing/2014/main" id="{00000000-0008-0000-0000-00004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37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1</xdr:col>
      <xdr:colOff>209550</xdr:colOff>
      <xdr:row>155</xdr:row>
      <xdr:rowOff>104775</xdr:rowOff>
    </xdr:to>
    <xdr:pic>
      <xdr:nvPicPr>
        <xdr:cNvPr id="1348685" name="Picture 142" descr="http://upload.wikimedia.org/wikipedia/commons/thumb/0/01/Flag_of_Sudan.svg/22px-Flag_of_Sudan.svg.png">
          <a:extLst>
            <a:ext uri="{FF2B5EF4-FFF2-40B4-BE49-F238E27FC236}">
              <a16:creationId xmlns:a16="http://schemas.microsoft.com/office/drawing/2014/main" id="{00000000-0008-0000-0000-00004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469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1</xdr:col>
      <xdr:colOff>209550</xdr:colOff>
      <xdr:row>179</xdr:row>
      <xdr:rowOff>142875</xdr:rowOff>
    </xdr:to>
    <xdr:pic>
      <xdr:nvPicPr>
        <xdr:cNvPr id="1348686" name="Picture 143" descr="http://upload.wikimedia.org/wikipedia/commons/thumb/0/06/Flag_of_Zambia.svg/22px-Flag_of_Zambia.svg.png">
          <a:extLst>
            <a:ext uri="{FF2B5EF4-FFF2-40B4-BE49-F238E27FC236}">
              <a16:creationId xmlns:a16="http://schemas.microsoft.com/office/drawing/2014/main" id="{00000000-0008-0000-0000-00004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903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</xdr:col>
      <xdr:colOff>209550</xdr:colOff>
      <xdr:row>122</xdr:row>
      <xdr:rowOff>104775</xdr:rowOff>
    </xdr:to>
    <xdr:pic>
      <xdr:nvPicPr>
        <xdr:cNvPr id="1348687" name="Picture 144" descr="http://upload.wikimedia.org/wikipedia/commons/thumb/3/3e/Flag_of_New_Zealand.svg/22px-Flag_of_New_Zealand.svg.png">
          <a:extLst>
            <a:ext uri="{FF2B5EF4-FFF2-40B4-BE49-F238E27FC236}">
              <a16:creationId xmlns:a16="http://schemas.microsoft.com/office/drawing/2014/main" id="{00000000-0008-0000-0000-00004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175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209550</xdr:colOff>
      <xdr:row>63</xdr:row>
      <xdr:rowOff>123825</xdr:rowOff>
    </xdr:to>
    <xdr:pic>
      <xdr:nvPicPr>
        <xdr:cNvPr id="1348688" name="Picture 145" descr="http://upload.wikimedia.org/wikipedia/commons/thumb/b/bc/Flag_of_Finland.svg/22px-Flag_of_Finland.svg.png">
          <a:extLst>
            <a:ext uri="{FF2B5EF4-FFF2-40B4-BE49-F238E27FC236}">
              <a16:creationId xmlns:a16="http://schemas.microsoft.com/office/drawing/2014/main" id="{00000000-0008-0000-0000-00005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065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</xdr:col>
      <xdr:colOff>209550</xdr:colOff>
      <xdr:row>131</xdr:row>
      <xdr:rowOff>123825</xdr:rowOff>
    </xdr:to>
    <xdr:pic>
      <xdr:nvPicPr>
        <xdr:cNvPr id="1348689" name="Picture 146" descr="http://upload.wikimedia.org/wikipedia/commons/thumb/2/27/Flag_of_Paraguay.svg/22px-Flag_of_Paraguay.svg.png">
          <a:extLst>
            <a:ext uri="{FF2B5EF4-FFF2-40B4-BE49-F238E27FC236}">
              <a16:creationId xmlns:a16="http://schemas.microsoft.com/office/drawing/2014/main" id="{00000000-0008-0000-0000-00005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796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209550</xdr:colOff>
      <xdr:row>11</xdr:row>
      <xdr:rowOff>142875</xdr:rowOff>
    </xdr:to>
    <xdr:pic>
      <xdr:nvPicPr>
        <xdr:cNvPr id="1348690" name="Picture 147" descr="http://upload.wikimedia.org/wikipedia/commons/thumb/9/9d/Flag_of_Angola.svg/22px-Flag_of_Angola.svg.png">
          <a:extLst>
            <a:ext uri="{FF2B5EF4-FFF2-40B4-BE49-F238E27FC236}">
              <a16:creationId xmlns:a16="http://schemas.microsoft.com/office/drawing/2014/main" id="{00000000-0008-0000-0000-00005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76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209550</xdr:colOff>
      <xdr:row>9</xdr:row>
      <xdr:rowOff>142875</xdr:rowOff>
    </xdr:to>
    <xdr:pic>
      <xdr:nvPicPr>
        <xdr:cNvPr id="1348691" name="Picture 148" descr="http://upload.wikimedia.org/wikipedia/commons/thumb/7/77/Flag_of_Algeria.svg/22px-Flag_of_Algeria.svg.png">
          <a:extLst>
            <a:ext uri="{FF2B5EF4-FFF2-40B4-BE49-F238E27FC236}">
              <a16:creationId xmlns:a16="http://schemas.microsoft.com/office/drawing/2014/main" id="{00000000-0008-0000-0000-00005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5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209550</xdr:colOff>
      <xdr:row>130</xdr:row>
      <xdr:rowOff>161925</xdr:rowOff>
    </xdr:to>
    <xdr:pic>
      <xdr:nvPicPr>
        <xdr:cNvPr id="1348692" name="Picture 149" descr="http://upload.wikimedia.org/wikipedia/commons/thumb/e/e3/Flag_of_Papua_New_Guinea.svg/22px-Flag_of_Papua_New_Guinea.svg.png">
          <a:extLst>
            <a:ext uri="{FF2B5EF4-FFF2-40B4-BE49-F238E27FC236}">
              <a16:creationId xmlns:a16="http://schemas.microsoft.com/office/drawing/2014/main" id="{00000000-0008-0000-0000-00005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4152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209550</xdr:colOff>
      <xdr:row>13</xdr:row>
      <xdr:rowOff>133350</xdr:rowOff>
    </xdr:to>
    <xdr:pic>
      <xdr:nvPicPr>
        <xdr:cNvPr id="1348693" name="Picture 150" descr="http://upload.wikimedia.org/wikipedia/commons/thumb/1/1a/Flag_of_Argentina.svg/22px-Flag_of_Argentina.svg.png">
          <a:extLst>
            <a:ext uri="{FF2B5EF4-FFF2-40B4-BE49-F238E27FC236}">
              <a16:creationId xmlns:a16="http://schemas.microsoft.com/office/drawing/2014/main" id="{00000000-0008-0000-0000-00005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209550</xdr:colOff>
      <xdr:row>25</xdr:row>
      <xdr:rowOff>142875</xdr:rowOff>
    </xdr:to>
    <xdr:pic>
      <xdr:nvPicPr>
        <xdr:cNvPr id="1348694" name="Picture 151" descr="http://upload.wikimedia.org/wikipedia/commons/thumb/e/e7/Flag_of_Belize.svg/22px-Flag_of_Belize.svg.png">
          <a:extLst>
            <a:ext uri="{FF2B5EF4-FFF2-40B4-BE49-F238E27FC236}">
              <a16:creationId xmlns:a16="http://schemas.microsoft.com/office/drawing/2014/main" id="{00000000-0008-0000-0000-00005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723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1</xdr:col>
      <xdr:colOff>209550</xdr:colOff>
      <xdr:row>121</xdr:row>
      <xdr:rowOff>104775</xdr:rowOff>
    </xdr:to>
    <xdr:pic>
      <xdr:nvPicPr>
        <xdr:cNvPr id="1348695" name="Picture 152" descr="http://upload.wikimedia.org/wikipedia/commons/thumb/2/23/Flag_of_New_Caledonia.svg/22px-Flag_of_New_Caledonia.svg.png">
          <a:extLst>
            <a:ext uri="{FF2B5EF4-FFF2-40B4-BE49-F238E27FC236}">
              <a16:creationId xmlns:a16="http://schemas.microsoft.com/office/drawing/2014/main" id="{00000000-0008-0000-0000-00005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270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1</xdr:col>
      <xdr:colOff>209550</xdr:colOff>
      <xdr:row>126</xdr:row>
      <xdr:rowOff>152400</xdr:rowOff>
    </xdr:to>
    <xdr:pic>
      <xdr:nvPicPr>
        <xdr:cNvPr id="1348696" name="Picture 153" descr="http://upload.wikimedia.org/wikipedia/commons/thumb/d/d9/Flag_of_Norway.svg/22px-Flag_of_Norway.svg.png">
          <a:extLst>
            <a:ext uri="{FF2B5EF4-FFF2-40B4-BE49-F238E27FC236}">
              <a16:creationId xmlns:a16="http://schemas.microsoft.com/office/drawing/2014/main" id="{00000000-0008-0000-0000-00005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9525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1</xdr:col>
      <xdr:colOff>209550</xdr:colOff>
      <xdr:row>125</xdr:row>
      <xdr:rowOff>1059</xdr:rowOff>
    </xdr:to>
    <xdr:pic>
      <xdr:nvPicPr>
        <xdr:cNvPr id="1348697" name="Picture 154" descr="http://upload.wikimedia.org/wikipedia/commons/thumb/f/f4/Flag_of_Niger.svg/22px-Flag_of_Niger.svg.png">
          <a:extLst>
            <a:ext uri="{FF2B5EF4-FFF2-40B4-BE49-F238E27FC236}">
              <a16:creationId xmlns:a16="http://schemas.microsoft.com/office/drawing/2014/main" id="{00000000-0008-0000-0000-00005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98525"/>
          <a:ext cx="209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</xdr:col>
      <xdr:colOff>209550</xdr:colOff>
      <xdr:row>146</xdr:row>
      <xdr:rowOff>142875</xdr:rowOff>
    </xdr:to>
    <xdr:pic>
      <xdr:nvPicPr>
        <xdr:cNvPr id="1348698" name="Picture 155" descr="http://upload.wikimedia.org/wikipedia/commons/thumb/0/0d/Flag_of_Saudi_Arabia.svg/22px-Flag_of_Saudi_Arabia.svg.png">
          <a:extLst>
            <a:ext uri="{FF2B5EF4-FFF2-40B4-BE49-F238E27FC236}">
              <a16:creationId xmlns:a16="http://schemas.microsoft.com/office/drawing/2014/main" id="{00000000-0008-0000-0000-00005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08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209550</xdr:colOff>
      <xdr:row>106</xdr:row>
      <xdr:rowOff>142875</xdr:rowOff>
    </xdr:to>
    <xdr:pic>
      <xdr:nvPicPr>
        <xdr:cNvPr id="1348699" name="Picture 156" descr="http://upload.wikimedia.org/wikipedia/commons/thumb/9/92/Flag_of_Mali.svg/22px-Flag_of_Mali.svg.png">
          <a:extLst>
            <a:ext uri="{FF2B5EF4-FFF2-40B4-BE49-F238E27FC236}">
              <a16:creationId xmlns:a16="http://schemas.microsoft.com/office/drawing/2014/main" id="{00000000-0008-0000-0000-00005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64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209550</xdr:colOff>
      <xdr:row>44</xdr:row>
      <xdr:rowOff>142875</xdr:rowOff>
    </xdr:to>
    <xdr:pic>
      <xdr:nvPicPr>
        <xdr:cNvPr id="1348700" name="Picture 157" descr="http://upload.wikimedia.org/wikipedia/commons/thumb/9/92/Flag_of_the_Republic_of_the_Congo.svg/22px-Flag_of_the_Republic_of_the_Congo.svg.png">
          <a:extLst>
            <a:ext uri="{FF2B5EF4-FFF2-40B4-BE49-F238E27FC236}">
              <a16:creationId xmlns:a16="http://schemas.microsoft.com/office/drawing/2014/main" id="{00000000-0008-0000-0000-00005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53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1</xdr:col>
      <xdr:colOff>209550</xdr:colOff>
      <xdr:row>166</xdr:row>
      <xdr:rowOff>142875</xdr:rowOff>
    </xdr:to>
    <xdr:pic>
      <xdr:nvPicPr>
        <xdr:cNvPr id="1348701" name="Picture 158" descr="http://upload.wikimedia.org/wikipedia/commons/thumb/1/1b/Flag_of_Turkmenistan.svg/22px-Flag_of_Turkmenistan.svg.png">
          <a:extLst>
            <a:ext uri="{FF2B5EF4-FFF2-40B4-BE49-F238E27FC236}">
              <a16:creationId xmlns:a16="http://schemas.microsoft.com/office/drawing/2014/main" id="{00000000-0008-0000-0000-00005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28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1</xdr:col>
      <xdr:colOff>209550</xdr:colOff>
      <xdr:row>127</xdr:row>
      <xdr:rowOff>104775</xdr:rowOff>
    </xdr:to>
    <xdr:pic>
      <xdr:nvPicPr>
        <xdr:cNvPr id="1348702" name="Picture 159" descr="http://upload.wikimedia.org/wikipedia/commons/thumb/d/dd/Flag_of_Oman.svg/22px-Flag_of_Oman.svg.png">
          <a:extLst>
            <a:ext uri="{FF2B5EF4-FFF2-40B4-BE49-F238E27FC236}">
              <a16:creationId xmlns:a16="http://schemas.microsoft.com/office/drawing/2014/main" id="{00000000-0008-0000-0000-00005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700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209550</xdr:colOff>
      <xdr:row>28</xdr:row>
      <xdr:rowOff>142875</xdr:rowOff>
    </xdr:to>
    <xdr:pic>
      <xdr:nvPicPr>
        <xdr:cNvPr id="1348703" name="Picture 160" descr="http://upload.wikimedia.org/wikipedia/commons/thumb/4/48/Flag_of_Bolivia.svg/22px-Flag_of_Bolivia.svg.png">
          <a:extLst>
            <a:ext uri="{FF2B5EF4-FFF2-40B4-BE49-F238E27FC236}">
              <a16:creationId xmlns:a16="http://schemas.microsoft.com/office/drawing/2014/main" id="{00000000-0008-0000-0000-00005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914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1</xdr:col>
      <xdr:colOff>209550</xdr:colOff>
      <xdr:row>141</xdr:row>
      <xdr:rowOff>142875</xdr:rowOff>
    </xdr:to>
    <xdr:pic>
      <xdr:nvPicPr>
        <xdr:cNvPr id="1348704" name="Picture 161" descr="http://upload.wikimedia.org/wikipedia/en/thumb/f/f3/Flag_of_Russia.svg/22px-Flag_of_Russia.svg.png">
          <a:extLst>
            <a:ext uri="{FF2B5EF4-FFF2-40B4-BE49-F238E27FC236}">
              <a16:creationId xmlns:a16="http://schemas.microsoft.com/office/drawing/2014/main" id="{00000000-0008-0000-0000-00006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513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209550</xdr:colOff>
      <xdr:row>91</xdr:row>
      <xdr:rowOff>104775</xdr:rowOff>
    </xdr:to>
    <xdr:pic>
      <xdr:nvPicPr>
        <xdr:cNvPr id="1348705" name="Picture 162" descr="http://upload.wikimedia.org/wikipedia/commons/thumb/d/d3/Flag_of_Kazakhstan.svg/22px-Flag_of_Kazakhstan.svg.png">
          <a:extLst>
            <a:ext uri="{FF2B5EF4-FFF2-40B4-BE49-F238E27FC236}">
              <a16:creationId xmlns:a16="http://schemas.microsoft.com/office/drawing/2014/main" id="{00000000-0008-0000-0000-00006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209550</xdr:colOff>
      <xdr:row>66</xdr:row>
      <xdr:rowOff>161925</xdr:rowOff>
    </xdr:to>
    <xdr:pic>
      <xdr:nvPicPr>
        <xdr:cNvPr id="1348706" name="Picture 163" descr="http://upload.wikimedia.org/wikipedia/commons/thumb/0/04/Flag_of_Gabon.svg/22px-Flag_of_Gabon.svg.png">
          <a:extLst>
            <a:ext uri="{FF2B5EF4-FFF2-40B4-BE49-F238E27FC236}">
              <a16:creationId xmlns:a16="http://schemas.microsoft.com/office/drawing/2014/main" id="{00000000-0008-0000-0000-00006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617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</xdr:col>
      <xdr:colOff>209550</xdr:colOff>
      <xdr:row>99</xdr:row>
      <xdr:rowOff>104775</xdr:rowOff>
    </xdr:to>
    <xdr:pic>
      <xdr:nvPicPr>
        <xdr:cNvPr id="1348707" name="Picture 164" descr="http://upload.wikimedia.org/wikipedia/commons/thumb/0/05/Flag_of_Libya.svg/22px-Flag_of_Libya.svg.png">
          <a:extLst>
            <a:ext uri="{FF2B5EF4-FFF2-40B4-BE49-F238E27FC236}">
              <a16:creationId xmlns:a16="http://schemas.microsoft.com/office/drawing/2014/main" id="{00000000-0008-0000-0000-00006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12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209550</xdr:colOff>
      <xdr:row>75</xdr:row>
      <xdr:rowOff>123825</xdr:rowOff>
    </xdr:to>
    <xdr:pic>
      <xdr:nvPicPr>
        <xdr:cNvPr id="1348708" name="Picture 165" descr="http://upload.wikimedia.org/wikipedia/commons/thumb/9/99/Flag_of_Guyana.svg/22px-Flag_of_Guyana.svg.png">
          <a:extLst>
            <a:ext uri="{FF2B5EF4-FFF2-40B4-BE49-F238E27FC236}">
              <a16:creationId xmlns:a16="http://schemas.microsoft.com/office/drawing/2014/main" id="{00000000-0008-0000-0000-00006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497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209550</xdr:colOff>
      <xdr:row>38</xdr:row>
      <xdr:rowOff>104775</xdr:rowOff>
    </xdr:to>
    <xdr:pic>
      <xdr:nvPicPr>
        <xdr:cNvPr id="1348709" name="Picture 166" descr="http://upload.wikimedia.org/wikipedia/en/thumb/c/cf/Flag_of_Canada.svg/22px-Flag_of_Canada.svg.png">
          <a:extLst>
            <a:ext uri="{FF2B5EF4-FFF2-40B4-BE49-F238E27FC236}">
              <a16:creationId xmlns:a16="http://schemas.microsoft.com/office/drawing/2014/main" id="{00000000-0008-0000-0000-00006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54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209550</xdr:colOff>
      <xdr:row>30</xdr:row>
      <xdr:rowOff>142875</xdr:rowOff>
    </xdr:to>
    <xdr:pic>
      <xdr:nvPicPr>
        <xdr:cNvPr id="1348710" name="Picture 167" descr="http://upload.wikimedia.org/wikipedia/commons/thumb/f/fa/Flag_of_Botswana.svg/22px-Flag_of_Botswana.svg.png">
          <a:extLst>
            <a:ext uri="{FF2B5EF4-FFF2-40B4-BE49-F238E27FC236}">
              <a16:creationId xmlns:a16="http://schemas.microsoft.com/office/drawing/2014/main" id="{00000000-0008-0000-0000-00006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24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</xdr:col>
      <xdr:colOff>209550</xdr:colOff>
      <xdr:row>109</xdr:row>
      <xdr:rowOff>142875</xdr:rowOff>
    </xdr:to>
    <xdr:pic>
      <xdr:nvPicPr>
        <xdr:cNvPr id="1348711" name="Picture 168" descr="http://upload.wikimedia.org/wikipedia/commons/thumb/4/43/Flag_of_Mauritania.svg/22px-Flag_of_Mauritania.svg.png">
          <a:extLst>
            <a:ext uri="{FF2B5EF4-FFF2-40B4-BE49-F238E27FC236}">
              <a16:creationId xmlns:a16="http://schemas.microsoft.com/office/drawing/2014/main" id="{00000000-0008-0000-0000-00006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64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1</xdr:col>
      <xdr:colOff>209550</xdr:colOff>
      <xdr:row>156</xdr:row>
      <xdr:rowOff>142875</xdr:rowOff>
    </xdr:to>
    <xdr:pic>
      <xdr:nvPicPr>
        <xdr:cNvPr id="1348712" name="Picture 169" descr="http://upload.wikimedia.org/wikipedia/commons/thumb/6/60/Flag_of_Suriname.svg/22px-Flag_of_Suriname.svg.png">
          <a:extLst>
            <a:ext uri="{FF2B5EF4-FFF2-40B4-BE49-F238E27FC236}">
              <a16:creationId xmlns:a16="http://schemas.microsoft.com/office/drawing/2014/main" id="{00000000-0008-0000-0000-00006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374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</xdr:col>
      <xdr:colOff>209550</xdr:colOff>
      <xdr:row>80</xdr:row>
      <xdr:rowOff>152400</xdr:rowOff>
    </xdr:to>
    <xdr:pic>
      <xdr:nvPicPr>
        <xdr:cNvPr id="1348713" name="Picture 170" descr="http://upload.wikimedia.org/wikipedia/commons/thumb/c/ce/Flag_of_Iceland.svg/22px-Flag_of_Iceland.svg.png">
          <a:extLst>
            <a:ext uri="{FF2B5EF4-FFF2-40B4-BE49-F238E27FC236}">
              <a16:creationId xmlns:a16="http://schemas.microsoft.com/office/drawing/2014/main" id="{00000000-0008-0000-0000-00006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92700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209550</xdr:colOff>
      <xdr:row>16</xdr:row>
      <xdr:rowOff>104775</xdr:rowOff>
    </xdr:to>
    <xdr:pic>
      <xdr:nvPicPr>
        <xdr:cNvPr id="1348714" name="Picture 171" descr="http://upload.wikimedia.org/wikipedia/en/thumb/b/b9/Flag_of_Australia.svg/22px-Flag_of_Australia.svg.png">
          <a:extLst>
            <a:ext uri="{FF2B5EF4-FFF2-40B4-BE49-F238E27FC236}">
              <a16:creationId xmlns:a16="http://schemas.microsoft.com/office/drawing/2014/main" id="{00000000-0008-0000-0000-00006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29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117</xdr:row>
      <xdr:rowOff>9525</xdr:rowOff>
    </xdr:from>
    <xdr:to>
      <xdr:col>1</xdr:col>
      <xdr:colOff>209550</xdr:colOff>
      <xdr:row>117</xdr:row>
      <xdr:rowOff>152400</xdr:rowOff>
    </xdr:to>
    <xdr:pic>
      <xdr:nvPicPr>
        <xdr:cNvPr id="1348715" name="Picture 172" descr="http://upload.wikimedia.org/wikipedia/commons/thumb/0/00/Flag_of_Namibia.svg/22px-Flag_of_Namibia.svg.png">
          <a:extLst>
            <a:ext uri="{FF2B5EF4-FFF2-40B4-BE49-F238E27FC236}">
              <a16:creationId xmlns:a16="http://schemas.microsoft.com/office/drawing/2014/main" id="{00000000-0008-0000-0000-00006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745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1</xdr:col>
      <xdr:colOff>209550</xdr:colOff>
      <xdr:row>112</xdr:row>
      <xdr:rowOff>104775</xdr:rowOff>
    </xdr:to>
    <xdr:pic>
      <xdr:nvPicPr>
        <xdr:cNvPr id="1348716" name="Picture 173" descr="http://upload.wikimedia.org/wikipedia/commons/thumb/4/4c/Flag_of_Mongolia.svg/22px-Flag_of_Mongolia.svg.png">
          <a:extLst>
            <a:ext uri="{FF2B5EF4-FFF2-40B4-BE49-F238E27FC236}">
              <a16:creationId xmlns:a16="http://schemas.microsoft.com/office/drawing/2014/main" id="{00000000-0008-0000-0000-00006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363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1</xdr:col>
      <xdr:colOff>209550</xdr:colOff>
      <xdr:row>172</xdr:row>
      <xdr:rowOff>142875</xdr:rowOff>
    </xdr:to>
    <xdr:pic>
      <xdr:nvPicPr>
        <xdr:cNvPr id="1348717" name="Picture 174" descr="http://upload.wikimedia.org/wikipedia/commons/thumb/3/38/Flag_of_Tanzania.svg/22px-Flag_of_Tanzania.svg.png">
          <a:extLst>
            <a:ext uri="{FF2B5EF4-FFF2-40B4-BE49-F238E27FC236}">
              <a16:creationId xmlns:a16="http://schemas.microsoft.com/office/drawing/2014/main" id="{00000000-0008-0000-0000-00006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664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</xdr:col>
      <xdr:colOff>209550</xdr:colOff>
      <xdr:row>162</xdr:row>
      <xdr:rowOff>104775</xdr:rowOff>
    </xdr:to>
    <xdr:pic>
      <xdr:nvPicPr>
        <xdr:cNvPr id="1348718" name="Picture 175" descr="http://upload.wikimedia.org/wikipedia/commons/thumb/f/f8/Flag_of_Macedonia.svg/22px-Flag_of_Macedonia.svg.png">
          <a:extLst>
            <a:ext uri="{FF2B5EF4-FFF2-40B4-BE49-F238E27FC236}">
              <a16:creationId xmlns:a16="http://schemas.microsoft.com/office/drawing/2014/main" id="{00000000-0008-0000-0000-00006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</xdr:col>
      <xdr:colOff>209550</xdr:colOff>
      <xdr:row>139</xdr:row>
      <xdr:rowOff>104775</xdr:rowOff>
    </xdr:to>
    <xdr:pic>
      <xdr:nvPicPr>
        <xdr:cNvPr id="1348719" name="Picture 176" descr="http://upload.wikimedia.org/wikipedia/commons/thumb/2/27/Flag_of_Moldova.svg/22px-Flag_of_Moldova.svg.png">
          <a:extLst>
            <a:ext uri="{FF2B5EF4-FFF2-40B4-BE49-F238E27FC236}">
              <a16:creationId xmlns:a16="http://schemas.microsoft.com/office/drawing/2014/main" id="{00000000-0008-0000-0000-00006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703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209550</xdr:colOff>
      <xdr:row>102</xdr:row>
      <xdr:rowOff>142875</xdr:rowOff>
    </xdr:to>
    <xdr:pic>
      <xdr:nvPicPr>
        <xdr:cNvPr id="1348720" name="Picture 177" descr="http://upload.wikimedia.org/wikipedia/commons/thumb/6/63/Flag_of_Macau.svg/22px-Flag_of_Macau.svg.png">
          <a:extLst>
            <a:ext uri="{FF2B5EF4-FFF2-40B4-BE49-F238E27FC236}">
              <a16:creationId xmlns:a16="http://schemas.microsoft.com/office/drawing/2014/main" id="{00000000-0008-0000-0000-00007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02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209550</xdr:colOff>
      <xdr:row>149</xdr:row>
      <xdr:rowOff>142875</xdr:rowOff>
    </xdr:to>
    <xdr:pic>
      <xdr:nvPicPr>
        <xdr:cNvPr id="1348721" name="Picture 178" descr="http://upload.wikimedia.org/wikipedia/commons/thumb/4/48/Flag_of_Singapore.svg/22px-Flag_of_Singapore.svg.png">
          <a:extLst>
            <a:ext uri="{FF2B5EF4-FFF2-40B4-BE49-F238E27FC236}">
              <a16:creationId xmlns:a16="http://schemas.microsoft.com/office/drawing/2014/main" id="{00000000-0008-0000-0000-00007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753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209550</xdr:colOff>
      <xdr:row>78</xdr:row>
      <xdr:rowOff>142875</xdr:rowOff>
    </xdr:to>
    <xdr:pic>
      <xdr:nvPicPr>
        <xdr:cNvPr id="1348722" name="Picture 179" descr="http://upload.wikimedia.org/wikipedia/commons/thumb/5/5b/Flag_of_Hong_Kong.svg/22px-Flag_of_Hong_Kong.svg.png">
          <a:extLst>
            <a:ext uri="{FF2B5EF4-FFF2-40B4-BE49-F238E27FC236}">
              <a16:creationId xmlns:a16="http://schemas.microsoft.com/office/drawing/2014/main" id="{00000000-0008-0000-0000-00007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21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209550</xdr:colOff>
      <xdr:row>70</xdr:row>
      <xdr:rowOff>104775</xdr:rowOff>
    </xdr:to>
    <xdr:pic>
      <xdr:nvPicPr>
        <xdr:cNvPr id="1348723" name="Picture 180" descr="http://upload.wikimedia.org/wikipedia/commons/thumb/0/02/Flag_of_Gibraltar.svg/22px-Flag_of_Gibraltar.svg.png">
          <a:extLst>
            <a:ext uri="{FF2B5EF4-FFF2-40B4-BE49-F238E27FC236}">
              <a16:creationId xmlns:a16="http://schemas.microsoft.com/office/drawing/2014/main" id="{00000000-0008-0000-0000-00007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81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</xdr:row>
      <xdr:rowOff>9525</xdr:rowOff>
    </xdr:from>
    <xdr:to>
      <xdr:col>1</xdr:col>
      <xdr:colOff>209550</xdr:colOff>
      <xdr:row>20</xdr:row>
      <xdr:rowOff>133350</xdr:rowOff>
    </xdr:to>
    <xdr:pic>
      <xdr:nvPicPr>
        <xdr:cNvPr id="1348724" name="Picture 181" descr="http://upload.wikimedia.org/wikipedia/commons/thumb/2/2c/Flag_of_Bahrain.svg/22px-Flag_of_Bahrain.svg.png">
          <a:extLst>
            <a:ext uri="{FF2B5EF4-FFF2-40B4-BE49-F238E27FC236}">
              <a16:creationId xmlns:a16="http://schemas.microsoft.com/office/drawing/2014/main" id="{00000000-0008-0000-0000-00007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02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209550</xdr:colOff>
      <xdr:row>107</xdr:row>
      <xdr:rowOff>142875</xdr:rowOff>
    </xdr:to>
    <xdr:pic>
      <xdr:nvPicPr>
        <xdr:cNvPr id="1348725" name="Picture 182" descr="http://upload.wikimedia.org/wikipedia/commons/thumb/7/73/Flag_of_Malta.svg/22px-Flag_of_Malta.svg.png">
          <a:extLst>
            <a:ext uri="{FF2B5EF4-FFF2-40B4-BE49-F238E27FC236}">
              <a16:creationId xmlns:a16="http://schemas.microsoft.com/office/drawing/2014/main" id="{00000000-0008-0000-0000-00007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55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209550</xdr:colOff>
      <xdr:row>27</xdr:row>
      <xdr:rowOff>104775</xdr:rowOff>
    </xdr:to>
    <xdr:pic>
      <xdr:nvPicPr>
        <xdr:cNvPr id="1348726" name="Picture 183" descr="http://upload.wikimedia.org/wikipedia/commons/thumb/b/bf/Flag_of_Bermuda.svg/22px-Flag_of_Bermuda.svg.png">
          <a:extLst>
            <a:ext uri="{FF2B5EF4-FFF2-40B4-BE49-F238E27FC236}">
              <a16:creationId xmlns:a16="http://schemas.microsoft.com/office/drawing/2014/main" id="{00000000-0008-0000-0000-00007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33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209550</xdr:colOff>
      <xdr:row>21</xdr:row>
      <xdr:rowOff>123825</xdr:rowOff>
    </xdr:to>
    <xdr:pic>
      <xdr:nvPicPr>
        <xdr:cNvPr id="1348727" name="Picture 184" descr="http://upload.wikimedia.org/wikipedia/commons/thumb/f/f9/Flag_of_Bangladesh.svg/22px-Flag_of_Bangladesh.svg.png">
          <a:extLst>
            <a:ext uri="{FF2B5EF4-FFF2-40B4-BE49-F238E27FC236}">
              <a16:creationId xmlns:a16="http://schemas.microsoft.com/office/drawing/2014/main" id="{00000000-0008-0000-0000-00007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209550</xdr:colOff>
      <xdr:row>42</xdr:row>
      <xdr:rowOff>142875</xdr:rowOff>
    </xdr:to>
    <xdr:pic>
      <xdr:nvPicPr>
        <xdr:cNvPr id="1348728" name="Picture 185" descr="http://upload.wikimedia.org/wikipedia/commons/thumb/7/72/Flag_of_the_Republic_of_China.svg/22px-Flag_of_the_Republic_of_China.svg.png">
          <a:extLst>
            <a:ext uri="{FF2B5EF4-FFF2-40B4-BE49-F238E27FC236}">
              <a16:creationId xmlns:a16="http://schemas.microsoft.com/office/drawing/2014/main" id="{00000000-0008-0000-0000-00007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209550</xdr:colOff>
      <xdr:row>110</xdr:row>
      <xdr:rowOff>142875</xdr:rowOff>
    </xdr:to>
    <xdr:pic>
      <xdr:nvPicPr>
        <xdr:cNvPr id="1348729" name="Picture 186" descr="http://upload.wikimedia.org/wikipedia/commons/thumb/7/77/Flag_of_Mauritius.svg/22px-Flag_of_Mauritius.svg.png">
          <a:extLst>
            <a:ext uri="{FF2B5EF4-FFF2-40B4-BE49-F238E27FC236}">
              <a16:creationId xmlns:a16="http://schemas.microsoft.com/office/drawing/2014/main" id="{00000000-0008-0000-0000-00007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553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209550</xdr:colOff>
      <xdr:row>22</xdr:row>
      <xdr:rowOff>142875</xdr:rowOff>
    </xdr:to>
    <xdr:pic>
      <xdr:nvPicPr>
        <xdr:cNvPr id="1348730" name="Picture 187" descr="http://upload.wikimedia.org/wikipedia/commons/thumb/e/ef/Flag_of_Barbados.svg/22px-Flag_of_Barbados.svg.png">
          <a:extLst>
            <a:ext uri="{FF2B5EF4-FFF2-40B4-BE49-F238E27FC236}">
              <a16:creationId xmlns:a16="http://schemas.microsoft.com/office/drawing/2014/main" id="{00000000-0008-0000-0000-00007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209550</xdr:colOff>
      <xdr:row>15</xdr:row>
      <xdr:rowOff>142875</xdr:rowOff>
    </xdr:to>
    <xdr:pic>
      <xdr:nvPicPr>
        <xdr:cNvPr id="1348731" name="Picture 188" descr="http://upload.wikimedia.org/wikipedia/commons/thumb/f/f6/Flag_of_Aruba.svg/22px-Flag_of_Aruba.svg.png">
          <a:extLst>
            <a:ext uri="{FF2B5EF4-FFF2-40B4-BE49-F238E27FC236}">
              <a16:creationId xmlns:a16="http://schemas.microsoft.com/office/drawing/2014/main" id="{00000000-0008-0000-0000-00007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209550</xdr:colOff>
      <xdr:row>138</xdr:row>
      <xdr:rowOff>142875</xdr:rowOff>
    </xdr:to>
    <xdr:pic>
      <xdr:nvPicPr>
        <xdr:cNvPr id="1348732" name="Picture 189" descr="http://upload.wikimedia.org/wikipedia/commons/thumb/0/09/Flag_of_South_Korea.svg/22px-Flag_of_South_Korea.svg.png">
          <a:extLst>
            <a:ext uri="{FF2B5EF4-FFF2-40B4-BE49-F238E27FC236}">
              <a16:creationId xmlns:a16="http://schemas.microsoft.com/office/drawing/2014/main" id="{00000000-0008-0000-0000-00007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03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209550</xdr:colOff>
      <xdr:row>136</xdr:row>
      <xdr:rowOff>142875</xdr:rowOff>
    </xdr:to>
    <xdr:pic>
      <xdr:nvPicPr>
        <xdr:cNvPr id="1348733" name="Picture 190" descr="http://upload.wikimedia.org/wikipedia/commons/thumb/2/28/Flag_of_Puerto_Rico.svg/22px-Flag_of_Puerto_Rico.svg.png">
          <a:extLst>
            <a:ext uri="{FF2B5EF4-FFF2-40B4-BE49-F238E27FC236}">
              <a16:creationId xmlns:a16="http://schemas.microsoft.com/office/drawing/2014/main" id="{00000000-0008-0000-0000-00007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32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209550</xdr:colOff>
      <xdr:row>97</xdr:row>
      <xdr:rowOff>142875</xdr:rowOff>
    </xdr:to>
    <xdr:pic>
      <xdr:nvPicPr>
        <xdr:cNvPr id="1348734" name="Picture 191" descr="http://upload.wikimedia.org/wikipedia/commons/thumb/5/59/Flag_of_Lebanon.svg/22px-Flag_of_Lebanon.svg.png">
          <a:extLst>
            <a:ext uri="{FF2B5EF4-FFF2-40B4-BE49-F238E27FC236}">
              <a16:creationId xmlns:a16="http://schemas.microsoft.com/office/drawing/2014/main" id="{00000000-0008-0000-0000-00007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31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209550</xdr:colOff>
      <xdr:row>120</xdr:row>
      <xdr:rowOff>142875</xdr:rowOff>
    </xdr:to>
    <xdr:pic>
      <xdr:nvPicPr>
        <xdr:cNvPr id="1348735" name="Picture 192" descr="fla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7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36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209550</xdr:colOff>
      <xdr:row>142</xdr:row>
      <xdr:rowOff>142875</xdr:rowOff>
    </xdr:to>
    <xdr:pic>
      <xdr:nvPicPr>
        <xdr:cNvPr id="1348736" name="Picture 193" descr="http://upload.wikimedia.org/wikipedia/commons/thumb/1/17/Flag_of_Rwanda.svg/22px-Flag_of_Rwanda.svg.png">
          <a:extLst>
            <a:ext uri="{FF2B5EF4-FFF2-40B4-BE49-F238E27FC236}">
              <a16:creationId xmlns:a16="http://schemas.microsoft.com/office/drawing/2014/main" id="{00000000-0008-0000-0000-00008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41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209550</xdr:colOff>
      <xdr:row>86</xdr:row>
      <xdr:rowOff>152400</xdr:rowOff>
    </xdr:to>
    <xdr:pic>
      <xdr:nvPicPr>
        <xdr:cNvPr id="1348737" name="Picture 194" descr="http://upload.wikimedia.org/wikipedia/commons/thumb/d/d4/Flag_of_Israel.svg/22px-Flag_of_Israel.svg.png">
          <a:extLst>
            <a:ext uri="{FF2B5EF4-FFF2-40B4-BE49-F238E27FC236}">
              <a16:creationId xmlns:a16="http://schemas.microsoft.com/office/drawing/2014/main" id="{00000000-0008-0000-0000-00008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35700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209550</xdr:colOff>
      <xdr:row>81</xdr:row>
      <xdr:rowOff>142875</xdr:rowOff>
    </xdr:to>
    <xdr:pic>
      <xdr:nvPicPr>
        <xdr:cNvPr id="1348738" name="Picture 195" descr="http://upload.wikimedia.org/wikipedia/en/thumb/4/41/Flag_of_India.svg/22px-Flag_of_India.svg.png">
          <a:extLst>
            <a:ext uri="{FF2B5EF4-FFF2-40B4-BE49-F238E27FC236}">
              <a16:creationId xmlns:a16="http://schemas.microsoft.com/office/drawing/2014/main" id="{00000000-0008-0000-0000-00008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83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209550</xdr:colOff>
      <xdr:row>76</xdr:row>
      <xdr:rowOff>123825</xdr:rowOff>
    </xdr:to>
    <xdr:pic>
      <xdr:nvPicPr>
        <xdr:cNvPr id="1348739" name="Picture 196" descr="http://upload.wikimedia.org/wikipedia/commons/thumb/5/56/Flag_of_Haiti.svg/22px-Flag_of_Haiti.svg.png">
          <a:extLst>
            <a:ext uri="{FF2B5EF4-FFF2-40B4-BE49-F238E27FC236}">
              <a16:creationId xmlns:a16="http://schemas.microsoft.com/office/drawing/2014/main" id="{00000000-0008-0000-0000-00008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402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209550</xdr:colOff>
      <xdr:row>24</xdr:row>
      <xdr:rowOff>142875</xdr:rowOff>
    </xdr:to>
    <xdr:pic>
      <xdr:nvPicPr>
        <xdr:cNvPr id="1348740" name="Picture 197" descr="http://upload.wikimedia.org/wikipedia/commons/thumb/9/92/Flag_of_Belgium_%28civil%29.svg/22px-Flag_of_Belgium_%28civil%29.svg.png">
          <a:extLst>
            <a:ext uri="{FF2B5EF4-FFF2-40B4-BE49-F238E27FC236}">
              <a16:creationId xmlns:a16="http://schemas.microsoft.com/office/drawing/2014/main" id="{00000000-0008-0000-0000-00008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209550</xdr:colOff>
      <xdr:row>108</xdr:row>
      <xdr:rowOff>114300</xdr:rowOff>
    </xdr:to>
    <xdr:pic>
      <xdr:nvPicPr>
        <xdr:cNvPr id="1348741" name="Picture 198" descr="http://upload.wikimedia.org/wikipedia/commons/thumb/2/2e/Flag_of_the_Marshall_Islands.svg/22px-Flag_of_the_Marshall_Islands.svg.png">
          <a:extLst>
            <a:ext uri="{FF2B5EF4-FFF2-40B4-BE49-F238E27FC236}">
              <a16:creationId xmlns:a16="http://schemas.microsoft.com/office/drawing/2014/main" id="{00000000-0008-0000-0000-00008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4575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209550</xdr:colOff>
      <xdr:row>89</xdr:row>
      <xdr:rowOff>142875</xdr:rowOff>
    </xdr:to>
    <xdr:pic>
      <xdr:nvPicPr>
        <xdr:cNvPr id="1348742" name="Picture 199" descr="http://upload.wikimedia.org/wikipedia/en/thumb/9/9e/Flag_of_Japan.svg/22px-Flag_of_Japan.svg.png">
          <a:extLst>
            <a:ext uri="{FF2B5EF4-FFF2-40B4-BE49-F238E27FC236}">
              <a16:creationId xmlns:a16="http://schemas.microsoft.com/office/drawing/2014/main" id="{00000000-0008-0000-0000-00008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07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209550</xdr:colOff>
      <xdr:row>10</xdr:row>
      <xdr:rowOff>104775</xdr:rowOff>
    </xdr:to>
    <xdr:pic>
      <xdr:nvPicPr>
        <xdr:cNvPr id="1348743" name="Picture 200" descr="http://upload.wikimedia.org/wikipedia/commons/thumb/8/87/Flag_of_American_Samoa.svg/22px-Flag_of_American_Samoa.svg.png">
          <a:extLst>
            <a:ext uri="{FF2B5EF4-FFF2-40B4-BE49-F238E27FC236}">
              <a16:creationId xmlns:a16="http://schemas.microsoft.com/office/drawing/2014/main" id="{00000000-0008-0000-0000-00008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6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209550</xdr:colOff>
      <xdr:row>144</xdr:row>
      <xdr:rowOff>104775</xdr:rowOff>
    </xdr:to>
    <xdr:pic>
      <xdr:nvPicPr>
        <xdr:cNvPr id="1348744" name="Picture 201" descr="http://upload.wikimedia.org/wikipedia/commons/thumb/9/9f/Flag_of_Saint_Lucia.svg/22px-Flag_of_Saint_Lucia.svg.png">
          <a:extLst>
            <a:ext uri="{FF2B5EF4-FFF2-40B4-BE49-F238E27FC236}">
              <a16:creationId xmlns:a16="http://schemas.microsoft.com/office/drawing/2014/main" id="{00000000-0008-0000-0000-00008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895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209550</xdr:colOff>
      <xdr:row>154</xdr:row>
      <xdr:rowOff>104775</xdr:rowOff>
    </xdr:to>
    <xdr:pic>
      <xdr:nvPicPr>
        <xdr:cNvPr id="1348745" name="Picture 202" descr="http://upload.wikimedia.org/wikipedia/commons/thumb/1/11/Flag_of_Sri_Lanka.svg/22px-Flag_of_Sri_Lanka.svg.png">
          <a:extLst>
            <a:ext uri="{FF2B5EF4-FFF2-40B4-BE49-F238E27FC236}">
              <a16:creationId xmlns:a16="http://schemas.microsoft.com/office/drawing/2014/main" id="{00000000-0008-0000-0000-00008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564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209550</xdr:colOff>
      <xdr:row>133</xdr:row>
      <xdr:rowOff>104775</xdr:rowOff>
    </xdr:to>
    <xdr:pic>
      <xdr:nvPicPr>
        <xdr:cNvPr id="1348746" name="Picture 203" descr="http://upload.wikimedia.org/wikipedia/commons/thumb/9/99/Flag_of_the_Philippines.svg/22px-Flag_of_the_Philippines.svg.png">
          <a:extLst>
            <a:ext uri="{FF2B5EF4-FFF2-40B4-BE49-F238E27FC236}">
              <a16:creationId xmlns:a16="http://schemas.microsoft.com/office/drawing/2014/main" id="{00000000-0008-0000-0000-00008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606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209550</xdr:colOff>
      <xdr:row>72</xdr:row>
      <xdr:rowOff>123825</xdr:rowOff>
    </xdr:to>
    <xdr:pic>
      <xdr:nvPicPr>
        <xdr:cNvPr id="1348747" name="Picture 204" descr="http://upload.wikimedia.org/wikipedia/commons/thumb/b/bc/Flag_of_Grenada.svg/22px-Flag_of_Grenada.svg.png">
          <a:extLst>
            <a:ext uri="{FF2B5EF4-FFF2-40B4-BE49-F238E27FC236}">
              <a16:creationId xmlns:a16="http://schemas.microsoft.com/office/drawing/2014/main" id="{00000000-0008-0000-0000-00008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782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114300</xdr:rowOff>
    </xdr:to>
    <xdr:pic>
      <xdr:nvPicPr>
        <xdr:cNvPr id="1348748" name="Picture 205" descr="http://upload.wikimedia.org/wikipedia/commons/thumb/3/34/Flag_of_El_Salvador.svg/22px-Flag_of_El_Salvador.svg.png">
          <a:extLst>
            <a:ext uri="{FF2B5EF4-FFF2-40B4-BE49-F238E27FC236}">
              <a16:creationId xmlns:a16="http://schemas.microsoft.com/office/drawing/2014/main" id="{00000000-0008-0000-0000-00008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54075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209550</xdr:colOff>
      <xdr:row>145</xdr:row>
      <xdr:rowOff>142875</xdr:rowOff>
    </xdr:to>
    <xdr:pic>
      <xdr:nvPicPr>
        <xdr:cNvPr id="1348749" name="Picture 206" descr="http://upload.wikimedia.org/wikipedia/commons/thumb/6/6d/Flag_of_Saint_Vincent_and_the_Grenadines.svg/22px-Flag_of_Saint_Vincent_and_the_Grenadines.svg.png">
          <a:extLst>
            <a:ext uri="{FF2B5EF4-FFF2-40B4-BE49-F238E27FC236}">
              <a16:creationId xmlns:a16="http://schemas.microsoft.com/office/drawing/2014/main" id="{00000000-0008-0000-0000-00008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209550</xdr:colOff>
      <xdr:row>163</xdr:row>
      <xdr:rowOff>123825</xdr:rowOff>
    </xdr:to>
    <xdr:pic>
      <xdr:nvPicPr>
        <xdr:cNvPr id="1348750" name="Picture 207" descr="http://upload.wikimedia.org/wikipedia/commons/thumb/6/64/Flag_of_Trinidad_and_Tobago.svg/22px-Flag_of_Trinidad_and_Tobago.svg.png">
          <a:extLst>
            <a:ext uri="{FF2B5EF4-FFF2-40B4-BE49-F238E27FC236}">
              <a16:creationId xmlns:a16="http://schemas.microsoft.com/office/drawing/2014/main" id="{00000000-0008-0000-0000-00008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209550</xdr:colOff>
      <xdr:row>177</xdr:row>
      <xdr:rowOff>142875</xdr:rowOff>
    </xdr:to>
    <xdr:pic>
      <xdr:nvPicPr>
        <xdr:cNvPr id="1348751" name="Picture 208" descr="http://upload.wikimedia.org/wikipedia/commons/thumb/2/21/Flag_of_Vietnam.svg/22px-Flag_of_Vietnam.svg.png">
          <a:extLst>
            <a:ext uri="{FF2B5EF4-FFF2-40B4-BE49-F238E27FC236}">
              <a16:creationId xmlns:a16="http://schemas.microsoft.com/office/drawing/2014/main" id="{00000000-0008-0000-0000-00008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093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209550</xdr:colOff>
      <xdr:row>171</xdr:row>
      <xdr:rowOff>104775</xdr:rowOff>
    </xdr:to>
    <xdr:pic>
      <xdr:nvPicPr>
        <xdr:cNvPr id="1348752" name="Picture 209" descr="http://upload.wikimedia.org/wikipedia/en/thumb/a/ae/Flag_of_the_United_Kingdom.svg/22px-Flag_of_the_United_Kingdom.svg.png">
          <a:extLst>
            <a:ext uri="{FF2B5EF4-FFF2-40B4-BE49-F238E27FC236}">
              <a16:creationId xmlns:a16="http://schemas.microsoft.com/office/drawing/2014/main" id="{00000000-0008-0000-0000-00009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759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209550</xdr:colOff>
      <xdr:row>88</xdr:row>
      <xdr:rowOff>104775</xdr:rowOff>
    </xdr:to>
    <xdr:pic>
      <xdr:nvPicPr>
        <xdr:cNvPr id="1348753" name="Picture 210" descr="http://upload.wikimedia.org/wikipedia/commons/thumb/0/0a/Flag_of_Jamaica.svg/22px-Flag_of_Jamaica.svg.png">
          <a:extLst>
            <a:ext uri="{FF2B5EF4-FFF2-40B4-BE49-F238E27FC236}">
              <a16:creationId xmlns:a16="http://schemas.microsoft.com/office/drawing/2014/main" id="{00000000-0008-0000-0000-00009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16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209550</xdr:colOff>
      <xdr:row>68</xdr:row>
      <xdr:rowOff>123825</xdr:rowOff>
    </xdr:to>
    <xdr:pic>
      <xdr:nvPicPr>
        <xdr:cNvPr id="1348754" name="Picture 211" descr="http://upload.wikimedia.org/wikipedia/en/thumb/b/ba/Flag_of_Germany.svg/22px-Flag_of_Germany.svg.png">
          <a:extLst>
            <a:ext uri="{FF2B5EF4-FFF2-40B4-BE49-F238E27FC236}">
              <a16:creationId xmlns:a16="http://schemas.microsoft.com/office/drawing/2014/main" id="{00000000-0008-0000-0000-00009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71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209550</xdr:colOff>
      <xdr:row>39</xdr:row>
      <xdr:rowOff>104775</xdr:rowOff>
    </xdr:to>
    <xdr:pic>
      <xdr:nvPicPr>
        <xdr:cNvPr id="1348755" name="Picture 212" descr="http://upload.wikimedia.org/wikipedia/commons/thumb/0/0f/Flag_of_the_Cayman_Islands.svg/22px-Flag_of_the_Cayman_Islands.svg.png">
          <a:extLst>
            <a:ext uri="{FF2B5EF4-FFF2-40B4-BE49-F238E27FC236}">
              <a16:creationId xmlns:a16="http://schemas.microsoft.com/office/drawing/2014/main" id="{00000000-0008-0000-0000-00009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209550</xdr:colOff>
      <xdr:row>128</xdr:row>
      <xdr:rowOff>142875</xdr:rowOff>
    </xdr:to>
    <xdr:pic>
      <xdr:nvPicPr>
        <xdr:cNvPr id="1348756" name="Picture 213" descr="flag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9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60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209550</xdr:colOff>
      <xdr:row>55</xdr:row>
      <xdr:rowOff>133350</xdr:rowOff>
    </xdr:to>
    <xdr:pic>
      <xdr:nvPicPr>
        <xdr:cNvPr id="1348757" name="Picture 214" descr="http://upload.wikimedia.org/wikipedia/commons/thumb/9/9f/Flag_of_the_Dominican_Republic.svg/22px-Flag_of_the_Dominican_Republic.svg.png">
          <a:extLst>
            <a:ext uri="{FF2B5EF4-FFF2-40B4-BE49-F238E27FC236}">
              <a16:creationId xmlns:a16="http://schemas.microsoft.com/office/drawing/2014/main" id="{00000000-0008-0000-0000-00009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3495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209550</xdr:colOff>
      <xdr:row>93</xdr:row>
      <xdr:rowOff>104775</xdr:rowOff>
    </xdr:to>
    <xdr:pic>
      <xdr:nvPicPr>
        <xdr:cNvPr id="1348758" name="Picture 215" descr="http://upload.wikimedia.org/wikipedia/commons/thumb/a/aa/Flag_of_Kuwait.svg/22px-Flag_of_Kuwait.svg.png">
          <a:extLst>
            <a:ext uri="{FF2B5EF4-FFF2-40B4-BE49-F238E27FC236}">
              <a16:creationId xmlns:a16="http://schemas.microsoft.com/office/drawing/2014/main" id="{00000000-0008-0000-0000-00009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69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209550</xdr:colOff>
      <xdr:row>87</xdr:row>
      <xdr:rowOff>142875</xdr:rowOff>
    </xdr:to>
    <xdr:pic>
      <xdr:nvPicPr>
        <xdr:cNvPr id="1348759" name="Picture 216" descr="http://upload.wikimedia.org/wikipedia/en/thumb/0/03/Flag_of_Italy.svg/22px-Flag_of_Italy.svg.png">
          <a:extLst>
            <a:ext uri="{FF2B5EF4-FFF2-40B4-BE49-F238E27FC236}">
              <a16:creationId xmlns:a16="http://schemas.microsoft.com/office/drawing/2014/main" id="{00000000-0008-0000-0000-00009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26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209550</xdr:colOff>
      <xdr:row>51</xdr:row>
      <xdr:rowOff>104775</xdr:rowOff>
    </xdr:to>
    <xdr:pic>
      <xdr:nvPicPr>
        <xdr:cNvPr id="1348760" name="Picture 217" descr="http://upload.wikimedia.org/wikipedia/commons/thumb/5/51/Flag_of_North_Korea.svg/22px-Flag_of_North_Korea.svg.png">
          <a:extLst>
            <a:ext uri="{FF2B5EF4-FFF2-40B4-BE49-F238E27FC236}">
              <a16:creationId xmlns:a16="http://schemas.microsoft.com/office/drawing/2014/main" id="{00000000-0008-0000-0000-00009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29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152400</xdr:colOff>
      <xdr:row>119</xdr:row>
      <xdr:rowOff>9524</xdr:rowOff>
    </xdr:to>
    <xdr:pic>
      <xdr:nvPicPr>
        <xdr:cNvPr id="1348761" name="Picture 218" descr="http://upload.wikimedia.org/wikipedia/commons/thumb/9/9b/Flag_of_Nepal.svg/16px-Flag_of_Nepal.svg.png">
          <a:extLst>
            <a:ext uri="{FF2B5EF4-FFF2-40B4-BE49-F238E27FC236}">
              <a16:creationId xmlns:a16="http://schemas.microsoft.com/office/drawing/2014/main" id="{00000000-0008-0000-0000-00009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55525"/>
          <a:ext cx="1524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143</xdr:row>
      <xdr:rowOff>9525</xdr:rowOff>
    </xdr:from>
    <xdr:to>
      <xdr:col>1</xdr:col>
      <xdr:colOff>209550</xdr:colOff>
      <xdr:row>143</xdr:row>
      <xdr:rowOff>152400</xdr:rowOff>
    </xdr:to>
    <xdr:pic>
      <xdr:nvPicPr>
        <xdr:cNvPr id="1348762" name="Picture 219" descr="http://upload.wikimedia.org/wikipedia/commons/thumb/f/fe/Flag_of_Saint_Kitts_and_Nevis.svg/22px-Flag_of_Saint_Kitts_and_Nevis.svg.png">
          <a:extLst>
            <a:ext uri="{FF2B5EF4-FFF2-40B4-BE49-F238E27FC236}">
              <a16:creationId xmlns:a16="http://schemas.microsoft.com/office/drawing/2014/main" id="{00000000-0008-0000-0000-00009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41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209550</xdr:colOff>
      <xdr:row>12</xdr:row>
      <xdr:rowOff>142875</xdr:rowOff>
    </xdr:to>
    <xdr:pic>
      <xdr:nvPicPr>
        <xdr:cNvPr id="1348763" name="Picture 220" descr="http://upload.wikimedia.org/wikipedia/commons/thumb/8/89/Flag_of_Antigua_and_Barbuda.svg/22px-Flag_of_Antigua_and_Barbuda.svg.png">
          <a:extLst>
            <a:ext uri="{FF2B5EF4-FFF2-40B4-BE49-F238E27FC236}">
              <a16:creationId xmlns:a16="http://schemas.microsoft.com/office/drawing/2014/main" id="{00000000-0008-0000-0000-00009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7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209550</xdr:colOff>
      <xdr:row>101</xdr:row>
      <xdr:rowOff>123825</xdr:rowOff>
    </xdr:to>
    <xdr:pic>
      <xdr:nvPicPr>
        <xdr:cNvPr id="1348764" name="Picture 221" descr="http://upload.wikimedia.org/wikipedia/commons/thumb/d/da/Flag_of_Luxembourg.svg/22px-Flag_of_Luxembourg.svg.png">
          <a:extLst>
            <a:ext uri="{FF2B5EF4-FFF2-40B4-BE49-F238E27FC236}">
              <a16:creationId xmlns:a16="http://schemas.microsoft.com/office/drawing/2014/main" id="{00000000-0008-0000-0000-00009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190500</xdr:colOff>
      <xdr:row>158</xdr:row>
      <xdr:rowOff>190500</xdr:rowOff>
    </xdr:to>
    <xdr:pic>
      <xdr:nvPicPr>
        <xdr:cNvPr id="1348765" name="Picture 222" descr="http://upload.wikimedia.org/wikipedia/commons/thumb/f/f3/Flag_of_Switzerland.svg/20px-Flag_of_Switzerland.svg.png">
          <a:extLst>
            <a:ext uri="{FF2B5EF4-FFF2-40B4-BE49-F238E27FC236}">
              <a16:creationId xmlns:a16="http://schemas.microsoft.com/office/drawing/2014/main" id="{00000000-0008-0000-0000-00009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1842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209550</xdr:colOff>
      <xdr:row>10</xdr:row>
      <xdr:rowOff>142875</xdr:rowOff>
    </xdr:to>
    <xdr:pic>
      <xdr:nvPicPr>
        <xdr:cNvPr id="1348766" name="Picture 223" descr="http://upload.wikimedia.org/wikipedia/commons/thumb/1/19/Flag_of_Andorra.svg/22px-Flag_of_Andorra.svg.png">
          <a:extLst>
            <a:ext uri="{FF2B5EF4-FFF2-40B4-BE49-F238E27FC236}">
              <a16:creationId xmlns:a16="http://schemas.microsoft.com/office/drawing/2014/main" id="{00000000-0008-0000-0000-00009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6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209550</xdr:colOff>
      <xdr:row>125</xdr:row>
      <xdr:rowOff>104775</xdr:rowOff>
    </xdr:to>
    <xdr:pic>
      <xdr:nvPicPr>
        <xdr:cNvPr id="1348767" name="Picture 224" descr="http://upload.wikimedia.org/wikipedia/commons/thumb/7/79/Flag_of_Nigeria.svg/22px-Flag_of_Nigeria.svg.png">
          <a:extLst>
            <a:ext uri="{FF2B5EF4-FFF2-40B4-BE49-F238E27FC236}">
              <a16:creationId xmlns:a16="http://schemas.microsoft.com/office/drawing/2014/main" id="{00000000-0008-0000-0000-00009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890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209550</xdr:colOff>
      <xdr:row>32</xdr:row>
      <xdr:rowOff>104775</xdr:rowOff>
    </xdr:to>
    <xdr:pic>
      <xdr:nvPicPr>
        <xdr:cNvPr id="1348768" name="Picture 225" descr="http://upload.wikimedia.org/wikipedia/commons/thumb/4/42/Flag_of_the_British_Virgin_Islands.svg/22px-Flag_of_the_British_Virgin_Islands.svg.png">
          <a:extLst>
            <a:ext uri="{FF2B5EF4-FFF2-40B4-BE49-F238E27FC236}">
              <a16:creationId xmlns:a16="http://schemas.microsoft.com/office/drawing/2014/main" id="{00000000-0008-0000-0000-0000A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34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209550</xdr:colOff>
      <xdr:row>41</xdr:row>
      <xdr:rowOff>142875</xdr:rowOff>
    </xdr:to>
    <xdr:pic>
      <xdr:nvPicPr>
        <xdr:cNvPr id="1348769" name="Picture 226" descr="flag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000-0000A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209550</xdr:colOff>
      <xdr:row>168</xdr:row>
      <xdr:rowOff>142875</xdr:rowOff>
    </xdr:to>
    <xdr:pic>
      <xdr:nvPicPr>
        <xdr:cNvPr id="1348770" name="Picture 227" descr="http://upload.wikimedia.org/wikipedia/commons/thumb/4/4e/Flag_of_Uganda.svg/22px-Flag_of_Uganda.svg.png">
          <a:extLst>
            <a:ext uri="{FF2B5EF4-FFF2-40B4-BE49-F238E27FC236}">
              <a16:creationId xmlns:a16="http://schemas.microsoft.com/office/drawing/2014/main" id="{00000000-0008-0000-0000-0000A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209550</xdr:colOff>
      <xdr:row>50</xdr:row>
      <xdr:rowOff>142875</xdr:rowOff>
    </xdr:to>
    <xdr:pic>
      <xdr:nvPicPr>
        <xdr:cNvPr id="1348771" name="Picture 228" descr="http://upload.wikimedia.org/wikipedia/commons/thumb/c/cb/Flag_of_the_Czech_Republic.svg/22px-Flag_of_the_Czech_Republic.svg.png">
          <a:extLst>
            <a:ext uri="{FF2B5EF4-FFF2-40B4-BE49-F238E27FC236}">
              <a16:creationId xmlns:a16="http://schemas.microsoft.com/office/drawing/2014/main" id="{00000000-0008-0000-0000-0000A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53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209550</xdr:colOff>
      <xdr:row>73</xdr:row>
      <xdr:rowOff>133350</xdr:rowOff>
    </xdr:to>
    <xdr:pic>
      <xdr:nvPicPr>
        <xdr:cNvPr id="1348772" name="Picture 229" descr="http://upload.wikimedia.org/wikipedia/commons/thumb/e/ec/Flag_of_Guatemala.svg/22px-Flag_of_Guatemala.svg.png">
          <a:extLst>
            <a:ext uri="{FF2B5EF4-FFF2-40B4-BE49-F238E27FC236}">
              <a16:creationId xmlns:a16="http://schemas.microsoft.com/office/drawing/2014/main" id="{00000000-0008-0000-0000-0000A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687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209550</xdr:colOff>
      <xdr:row>104</xdr:row>
      <xdr:rowOff>142875</xdr:rowOff>
    </xdr:to>
    <xdr:pic>
      <xdr:nvPicPr>
        <xdr:cNvPr id="1348773" name="Picture 230" descr="http://upload.wikimedia.org/wikipedia/commons/thumb/d/d1/Flag_of_Malawi.svg/22px-Flag_of_Malawi.svg.png">
          <a:extLst>
            <a:ext uri="{FF2B5EF4-FFF2-40B4-BE49-F238E27FC236}">
              <a16:creationId xmlns:a16="http://schemas.microsoft.com/office/drawing/2014/main" id="{00000000-0008-0000-0000-0000A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83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209550</xdr:colOff>
      <xdr:row>137</xdr:row>
      <xdr:rowOff>85725</xdr:rowOff>
    </xdr:to>
    <xdr:pic>
      <xdr:nvPicPr>
        <xdr:cNvPr id="1348774" name="Picture 231" descr="http://upload.wikimedia.org/wikipedia/commons/thumb/6/65/Flag_of_Qatar.svg/22px-Flag_of_Qatar.svg.png">
          <a:extLst>
            <a:ext uri="{FF2B5EF4-FFF2-40B4-BE49-F238E27FC236}">
              <a16:creationId xmlns:a16="http://schemas.microsoft.com/office/drawing/2014/main" id="{00000000-0008-0000-0000-0000A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79800"/>
          <a:ext cx="2095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209550</xdr:colOff>
      <xdr:row>53</xdr:row>
      <xdr:rowOff>161925</xdr:rowOff>
    </xdr:to>
    <xdr:pic>
      <xdr:nvPicPr>
        <xdr:cNvPr id="1348775" name="Picture 232" descr="http://upload.wikimedia.org/wikipedia/commons/thumb/9/9c/Flag_of_Denmark.svg/22px-Flag_of_Denmark.svg.png">
          <a:extLst>
            <a:ext uri="{FF2B5EF4-FFF2-40B4-BE49-F238E27FC236}">
              <a16:creationId xmlns:a16="http://schemas.microsoft.com/office/drawing/2014/main" id="{00000000-0008-0000-0000-0000A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53950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209550</xdr:colOff>
      <xdr:row>161</xdr:row>
      <xdr:rowOff>142875</xdr:rowOff>
    </xdr:to>
    <xdr:pic>
      <xdr:nvPicPr>
        <xdr:cNvPr id="1348776" name="Picture 233" descr="http://upload.wikimedia.org/wikipedia/commons/thumb/a/a9/Flag_of_Thailand.svg/22px-Flag_of_Thailand.svg.png">
          <a:extLst>
            <a:ext uri="{FF2B5EF4-FFF2-40B4-BE49-F238E27FC236}">
              <a16:creationId xmlns:a16="http://schemas.microsoft.com/office/drawing/2014/main" id="{00000000-0008-0000-0000-0000A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185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209550</xdr:colOff>
      <xdr:row>134</xdr:row>
      <xdr:rowOff>133350</xdr:rowOff>
    </xdr:to>
    <xdr:pic>
      <xdr:nvPicPr>
        <xdr:cNvPr id="1348777" name="Picture 234" descr="http://upload.wikimedia.org/wikipedia/en/thumb/1/12/Flag_of_Poland.svg/22px-Flag_of_Poland.svg.png">
          <a:extLst>
            <a:ext uri="{FF2B5EF4-FFF2-40B4-BE49-F238E27FC236}">
              <a16:creationId xmlns:a16="http://schemas.microsoft.com/office/drawing/2014/main" id="{00000000-0008-0000-0000-0000A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5115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209550</xdr:colOff>
      <xdr:row>82</xdr:row>
      <xdr:rowOff>142875</xdr:rowOff>
    </xdr:to>
    <xdr:pic>
      <xdr:nvPicPr>
        <xdr:cNvPr id="1348778" name="Picture 235" descr="http://upload.wikimedia.org/wikipedia/commons/thumb/9/9f/Flag_of_Indonesia.svg/22px-Flag_of_Indonesia.svg.png">
          <a:extLst>
            <a:ext uri="{FF2B5EF4-FFF2-40B4-BE49-F238E27FC236}">
              <a16:creationId xmlns:a16="http://schemas.microsoft.com/office/drawing/2014/main" id="{00000000-0008-0000-0000-0000A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737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209550</xdr:colOff>
      <xdr:row>159</xdr:row>
      <xdr:rowOff>142875</xdr:rowOff>
    </xdr:to>
    <xdr:pic>
      <xdr:nvPicPr>
        <xdr:cNvPr id="1348779" name="Picture 236" descr="http://upload.wikimedia.org/wikipedia/commons/thumb/5/53/Flag_of_Syria.svg/22px-Flag_of_Syria.svg.png">
          <a:extLst>
            <a:ext uri="{FF2B5EF4-FFF2-40B4-BE49-F238E27FC236}">
              <a16:creationId xmlns:a16="http://schemas.microsoft.com/office/drawing/2014/main" id="{00000000-0008-0000-0000-0000A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209550</xdr:colOff>
      <xdr:row>162</xdr:row>
      <xdr:rowOff>133350</xdr:rowOff>
    </xdr:to>
    <xdr:pic>
      <xdr:nvPicPr>
        <xdr:cNvPr id="1348780" name="Picture 237" descr="http://upload.wikimedia.org/wikipedia/commons/thumb/6/68/Flag_of_Togo.svg/22px-Flag_of_Togo.svg.png">
          <a:extLst>
            <a:ext uri="{FF2B5EF4-FFF2-40B4-BE49-F238E27FC236}">
              <a16:creationId xmlns:a16="http://schemas.microsoft.com/office/drawing/2014/main" id="{00000000-0008-0000-0000-0000A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209550</xdr:colOff>
      <xdr:row>135</xdr:row>
      <xdr:rowOff>142875</xdr:rowOff>
    </xdr:to>
    <xdr:pic>
      <xdr:nvPicPr>
        <xdr:cNvPr id="1348781" name="Picture 238" descr="http://upload.wikimedia.org/wikipedia/commons/thumb/5/5c/Flag_of_Portugal.svg/22px-Flag_of_Portugal.svg.png">
          <a:extLst>
            <a:ext uri="{FF2B5EF4-FFF2-40B4-BE49-F238E27FC236}">
              <a16:creationId xmlns:a16="http://schemas.microsoft.com/office/drawing/2014/main" id="{00000000-0008-0000-0000-0000A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416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142875</xdr:rowOff>
    </xdr:to>
    <xdr:pic>
      <xdr:nvPicPr>
        <xdr:cNvPr id="1348782" name="Picture 239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000-0000A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970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209550</xdr:colOff>
      <xdr:row>150</xdr:row>
      <xdr:rowOff>142875</xdr:rowOff>
    </xdr:to>
    <xdr:pic>
      <xdr:nvPicPr>
        <xdr:cNvPr id="1348783" name="Picture 240" descr="http://upload.wikimedia.org/wikipedia/commons/thumb/e/e6/Flag_of_Slovakia.svg/22px-Flag_of_Slovakia.svg.png">
          <a:extLst>
            <a:ext uri="{FF2B5EF4-FFF2-40B4-BE49-F238E27FC236}">
              <a16:creationId xmlns:a16="http://schemas.microsoft.com/office/drawing/2014/main" id="{00000000-0008-0000-0000-0000A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565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209550</xdr:colOff>
      <xdr:row>8</xdr:row>
      <xdr:rowOff>152400</xdr:rowOff>
    </xdr:to>
    <xdr:pic>
      <xdr:nvPicPr>
        <xdr:cNvPr id="1348784" name="Picture 241" descr="http://upload.wikimedia.org/wikipedia/commons/thumb/3/36/Flag_of_Albania.svg/22px-Flag_of_Albania.svg.png">
          <a:extLst>
            <a:ext uri="{FF2B5EF4-FFF2-40B4-BE49-F238E27FC236}">
              <a16:creationId xmlns:a16="http://schemas.microsoft.com/office/drawing/2014/main" id="{00000000-0008-0000-0000-0000B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209550</xdr:colOff>
      <xdr:row>14</xdr:row>
      <xdr:rowOff>104775</xdr:rowOff>
    </xdr:to>
    <xdr:pic>
      <xdr:nvPicPr>
        <xdr:cNvPr id="1348785" name="Picture 242" descr="http://upload.wikimedia.org/wikipedia/commons/thumb/2/2f/Flag_of_Armenia.svg/22px-Flag_of_Armenia.svg.png">
          <a:extLst>
            <a:ext uri="{FF2B5EF4-FFF2-40B4-BE49-F238E27FC236}">
              <a16:creationId xmlns:a16="http://schemas.microsoft.com/office/drawing/2014/main" id="{00000000-0008-0000-0000-0000B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209550</xdr:colOff>
      <xdr:row>79</xdr:row>
      <xdr:rowOff>104775</xdr:rowOff>
    </xdr:to>
    <xdr:pic>
      <xdr:nvPicPr>
        <xdr:cNvPr id="1348786" name="Picture 243" descr="http://upload.wikimedia.org/wikipedia/commons/thumb/c/c1/Flag_of_Hungary.svg/22px-Flag_of_Hungary.svg.png">
          <a:extLst>
            <a:ext uri="{FF2B5EF4-FFF2-40B4-BE49-F238E27FC236}">
              <a16:creationId xmlns:a16="http://schemas.microsoft.com/office/drawing/2014/main" id="{00000000-0008-0000-0000-0000B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02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209550</xdr:colOff>
      <xdr:row>18</xdr:row>
      <xdr:rowOff>104775</xdr:rowOff>
    </xdr:to>
    <xdr:pic>
      <xdr:nvPicPr>
        <xdr:cNvPr id="1348787" name="Picture 244" descr="http://upload.wikimedia.org/wikipedia/commons/thumb/d/dd/Flag_of_Azerbaijan.svg/22px-Flag_of_Azerbaijan.svg.png">
          <a:extLst>
            <a:ext uri="{FF2B5EF4-FFF2-40B4-BE49-F238E27FC236}">
              <a16:creationId xmlns:a16="http://schemas.microsoft.com/office/drawing/2014/main" id="{00000000-0008-0000-0000-0000B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0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209550</xdr:colOff>
      <xdr:row>54</xdr:row>
      <xdr:rowOff>104775</xdr:rowOff>
    </xdr:to>
    <xdr:pic>
      <xdr:nvPicPr>
        <xdr:cNvPr id="1348788" name="Picture 245" descr="http://upload.wikimedia.org/wikipedia/commons/thumb/c/c4/Flag_of_Dominica.svg/22px-Flag_of_Dominica.svg.png">
          <a:extLst>
            <a:ext uri="{FF2B5EF4-FFF2-40B4-BE49-F238E27FC236}">
              <a16:creationId xmlns:a16="http://schemas.microsoft.com/office/drawing/2014/main" id="{00000000-0008-0000-0000-0000B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444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209550</xdr:colOff>
      <xdr:row>151</xdr:row>
      <xdr:rowOff>104775</xdr:rowOff>
    </xdr:to>
    <xdr:pic>
      <xdr:nvPicPr>
        <xdr:cNvPr id="1348789" name="Picture 246" descr="http://upload.wikimedia.org/wikipedia/commons/thumb/f/f0/Flag_of_Slovenia.svg/22px-Flag_of_Slovenia.svg.png">
          <a:extLst>
            <a:ext uri="{FF2B5EF4-FFF2-40B4-BE49-F238E27FC236}">
              <a16:creationId xmlns:a16="http://schemas.microsoft.com/office/drawing/2014/main" id="{00000000-0008-0000-0000-0000B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63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209550</xdr:colOff>
      <xdr:row>48</xdr:row>
      <xdr:rowOff>104775</xdr:rowOff>
    </xdr:to>
    <xdr:pic>
      <xdr:nvPicPr>
        <xdr:cNvPr id="1348790" name="Picture 247" descr="http://upload.wikimedia.org/wikipedia/commons/thumb/b/bd/Flag_of_Cuba.svg/22px-Flag_of_Cuba.svg.png">
          <a:extLst>
            <a:ext uri="{FF2B5EF4-FFF2-40B4-BE49-F238E27FC236}">
              <a16:creationId xmlns:a16="http://schemas.microsoft.com/office/drawing/2014/main" id="{00000000-0008-0000-0000-0000B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728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209550</xdr:colOff>
      <xdr:row>148</xdr:row>
      <xdr:rowOff>142875</xdr:rowOff>
    </xdr:to>
    <xdr:pic>
      <xdr:nvPicPr>
        <xdr:cNvPr id="1348791" name="Picture 248" descr="http://upload.wikimedia.org/wikipedia/commons/thumb/f/ff/Flag_of_Serbia.svg/22px-Flag_of_Serbia.svg.png">
          <a:extLst>
            <a:ext uri="{FF2B5EF4-FFF2-40B4-BE49-F238E27FC236}">
              <a16:creationId xmlns:a16="http://schemas.microsoft.com/office/drawing/2014/main" id="{00000000-0008-0000-0000-0000B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37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209550</xdr:colOff>
      <xdr:row>69</xdr:row>
      <xdr:rowOff>142875</xdr:rowOff>
    </xdr:to>
    <xdr:pic>
      <xdr:nvPicPr>
        <xdr:cNvPr id="1348792" name="Picture 249" descr="http://upload.wikimedia.org/wikipedia/commons/thumb/1/19/Flag_of_Ghana.svg/22px-Flag_of_Ghana.svg.png">
          <a:extLst>
            <a:ext uri="{FF2B5EF4-FFF2-40B4-BE49-F238E27FC236}">
              <a16:creationId xmlns:a16="http://schemas.microsoft.com/office/drawing/2014/main" id="{00000000-0008-0000-0000-0000B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87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209550</xdr:colOff>
      <xdr:row>17</xdr:row>
      <xdr:rowOff>142875</xdr:rowOff>
    </xdr:to>
    <xdr:pic>
      <xdr:nvPicPr>
        <xdr:cNvPr id="1348793" name="Picture 250" descr="http://upload.wikimedia.org/wikipedia/commons/thumb/4/41/Flag_of_Austria.svg/22px-Flag_of_Austria.svg.png">
          <a:extLst>
            <a:ext uri="{FF2B5EF4-FFF2-40B4-BE49-F238E27FC236}">
              <a16:creationId xmlns:a16="http://schemas.microsoft.com/office/drawing/2014/main" id="{00000000-0008-0000-0000-0000B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9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209550</xdr:colOff>
      <xdr:row>170</xdr:row>
      <xdr:rowOff>104775</xdr:rowOff>
    </xdr:to>
    <xdr:pic>
      <xdr:nvPicPr>
        <xdr:cNvPr id="1348794" name="Picture 251" descr="http://upload.wikimedia.org/wikipedia/commons/thumb/c/cb/Flag_of_the_United_Arab_Emirates.svg/22px-Flag_of_the_United_Arab_Emirates.svg.png">
          <a:extLst>
            <a:ext uri="{FF2B5EF4-FFF2-40B4-BE49-F238E27FC236}">
              <a16:creationId xmlns:a16="http://schemas.microsoft.com/office/drawing/2014/main" id="{00000000-0008-0000-0000-0000B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282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209550</xdr:colOff>
      <xdr:row>165</xdr:row>
      <xdr:rowOff>142875</xdr:rowOff>
    </xdr:to>
    <xdr:pic>
      <xdr:nvPicPr>
        <xdr:cNvPr id="1348795" name="Picture 252" descr="http://upload.wikimedia.org/wikipedia/commons/thumb/b/b4/Flag_of_Turkey.svg/22px-Flag_of_Turkey.svg.png">
          <a:extLst>
            <a:ext uri="{FF2B5EF4-FFF2-40B4-BE49-F238E27FC236}">
              <a16:creationId xmlns:a16="http://schemas.microsoft.com/office/drawing/2014/main" id="{00000000-0008-0000-0000-0000B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376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209550</xdr:colOff>
      <xdr:row>153</xdr:row>
      <xdr:rowOff>142875</xdr:rowOff>
    </xdr:to>
    <xdr:pic>
      <xdr:nvPicPr>
        <xdr:cNvPr id="1348796" name="Picture 253" descr="http://upload.wikimedia.org/wikipedia/en/thumb/9/9a/Flag_of_Spain.svg/22px-Flag_of_Spain.svg.png">
          <a:extLst>
            <a:ext uri="{FF2B5EF4-FFF2-40B4-BE49-F238E27FC236}">
              <a16:creationId xmlns:a16="http://schemas.microsoft.com/office/drawing/2014/main" id="{00000000-0008-0000-0000-0000B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65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209550</xdr:colOff>
      <xdr:row>140</xdr:row>
      <xdr:rowOff>142875</xdr:rowOff>
    </xdr:to>
    <xdr:pic>
      <xdr:nvPicPr>
        <xdr:cNvPr id="1348797" name="Picture 254" descr="http://upload.wikimedia.org/wikipedia/commons/thumb/7/73/Flag_of_Romania.svg/22px-Flag_of_Romania.svg.png">
          <a:extLst>
            <a:ext uri="{FF2B5EF4-FFF2-40B4-BE49-F238E27FC236}">
              <a16:creationId xmlns:a16="http://schemas.microsoft.com/office/drawing/2014/main" id="{00000000-0008-0000-0000-0000B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60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209550</xdr:colOff>
      <xdr:row>45</xdr:row>
      <xdr:rowOff>123825</xdr:rowOff>
    </xdr:to>
    <xdr:pic>
      <xdr:nvPicPr>
        <xdr:cNvPr id="1348798" name="Picture 255" descr="http://upload.wikimedia.org/wikipedia/commons/thumb/f/f2/Flag_of_Costa_Rica.svg/22px-Flag_of_Costa_Rica.svg.png">
          <a:extLst>
            <a:ext uri="{FF2B5EF4-FFF2-40B4-BE49-F238E27FC236}">
              <a16:creationId xmlns:a16="http://schemas.microsoft.com/office/drawing/2014/main" id="{00000000-0008-0000-0000-0000B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209550</xdr:colOff>
      <xdr:row>49</xdr:row>
      <xdr:rowOff>123825</xdr:rowOff>
    </xdr:to>
    <xdr:pic>
      <xdr:nvPicPr>
        <xdr:cNvPr id="1348799" name="Picture 256" descr="http://upload.wikimedia.org/wikipedia/commons/thumb/d/d4/Flag_of_Cyprus.svg/22px-Flag_of_Cyprus.svg.png">
          <a:extLst>
            <a:ext uri="{FF2B5EF4-FFF2-40B4-BE49-F238E27FC236}">
              <a16:creationId xmlns:a16="http://schemas.microsoft.com/office/drawing/2014/main" id="{00000000-0008-0000-0000-0000B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633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209550</xdr:colOff>
      <xdr:row>105</xdr:row>
      <xdr:rowOff>104775</xdr:rowOff>
    </xdr:to>
    <xdr:pic>
      <xdr:nvPicPr>
        <xdr:cNvPr id="1348800" name="Picture 257" descr="http://upload.wikimedia.org/wikipedia/commons/thumb/6/66/Flag_of_Malaysia.svg/22px-Flag_of_Malaysia.svg.png">
          <a:extLst>
            <a:ext uri="{FF2B5EF4-FFF2-40B4-BE49-F238E27FC236}">
              <a16:creationId xmlns:a16="http://schemas.microsoft.com/office/drawing/2014/main" id="{00000000-0008-0000-0000-0000C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742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209550</xdr:colOff>
      <xdr:row>71</xdr:row>
      <xdr:rowOff>142875</xdr:rowOff>
    </xdr:to>
    <xdr:pic>
      <xdr:nvPicPr>
        <xdr:cNvPr id="1348801" name="Picture 258" descr="http://upload.wikimedia.org/wikipedia/commons/thumb/5/5c/Flag_of_Greece.svg/22px-Flag_of_Greece.svg.png">
          <a:extLst>
            <a:ext uri="{FF2B5EF4-FFF2-40B4-BE49-F238E27FC236}">
              <a16:creationId xmlns:a16="http://schemas.microsoft.com/office/drawing/2014/main" id="{00000000-0008-0000-0000-0000C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87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209550</xdr:colOff>
      <xdr:row>36</xdr:row>
      <xdr:rowOff>142875</xdr:rowOff>
    </xdr:to>
    <xdr:pic>
      <xdr:nvPicPr>
        <xdr:cNvPr id="1348802" name="Picture 259" descr="http://upload.wikimedia.org/wikipedia/commons/thumb/8/83/Flag_of_Cambodia.svg/22px-Flag_of_Cambodia.svg.png">
          <a:extLst>
            <a:ext uri="{FF2B5EF4-FFF2-40B4-BE49-F238E27FC236}">
              <a16:creationId xmlns:a16="http://schemas.microsoft.com/office/drawing/2014/main" id="{00000000-0008-0000-0000-0000C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44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209550</xdr:colOff>
      <xdr:row>26</xdr:row>
      <xdr:rowOff>142875</xdr:rowOff>
    </xdr:to>
    <xdr:pic>
      <xdr:nvPicPr>
        <xdr:cNvPr id="1348803" name="Picture 260" descr="http://upload.wikimedia.org/wikipedia/commons/thumb/0/0a/Flag_of_Benin.svg/22px-Flag_of_Benin.svg.png">
          <a:extLst>
            <a:ext uri="{FF2B5EF4-FFF2-40B4-BE49-F238E27FC236}">
              <a16:creationId xmlns:a16="http://schemas.microsoft.com/office/drawing/2014/main" id="{00000000-0008-0000-0000-0000C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209550</xdr:colOff>
      <xdr:row>167</xdr:row>
      <xdr:rowOff>104775</xdr:rowOff>
    </xdr:to>
    <xdr:pic>
      <xdr:nvPicPr>
        <xdr:cNvPr id="1348804" name="Picture 261" descr="http://upload.wikimedia.org/wikipedia/commons/thumb/a/a0/Flag_of_the_Turks_and_Caicos_Islands.svg/22px-Flag_of_the_Turks_and_Caicos_Islands.svg.png">
          <a:extLst>
            <a:ext uri="{FF2B5EF4-FFF2-40B4-BE49-F238E27FC236}">
              <a16:creationId xmlns:a16="http://schemas.microsoft.com/office/drawing/2014/main" id="{00000000-0008-0000-0000-0000C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47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209550</xdr:colOff>
      <xdr:row>47</xdr:row>
      <xdr:rowOff>104775</xdr:rowOff>
    </xdr:to>
    <xdr:pic>
      <xdr:nvPicPr>
        <xdr:cNvPr id="1348805" name="Picture 262" descr="http://upload.wikimedia.org/wikipedia/commons/thumb/1/1b/Flag_of_Croatia.svg/22px-Flag_of_Croatia.svg.png">
          <a:extLst>
            <a:ext uri="{FF2B5EF4-FFF2-40B4-BE49-F238E27FC236}">
              <a16:creationId xmlns:a16="http://schemas.microsoft.com/office/drawing/2014/main" id="{00000000-0008-0000-0000-0000C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823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209550</xdr:colOff>
      <xdr:row>169</xdr:row>
      <xdr:rowOff>142875</xdr:rowOff>
    </xdr:to>
    <xdr:pic>
      <xdr:nvPicPr>
        <xdr:cNvPr id="1348806" name="Picture 263" descr="http://upload.wikimedia.org/wikipedia/commons/thumb/4/49/Flag_of_Ukraine.svg/22px-Flag_of_Ukraine.svg.png">
          <a:extLst>
            <a:ext uri="{FF2B5EF4-FFF2-40B4-BE49-F238E27FC236}">
              <a16:creationId xmlns:a16="http://schemas.microsoft.com/office/drawing/2014/main" id="{00000000-0008-0000-0000-0000C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37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209550</xdr:colOff>
      <xdr:row>57</xdr:row>
      <xdr:rowOff>142875</xdr:rowOff>
    </xdr:to>
    <xdr:pic>
      <xdr:nvPicPr>
        <xdr:cNvPr id="1348807" name="Picture 264" descr="http://upload.wikimedia.org/wikipedia/commons/thumb/f/fe/Flag_of_Egypt.svg/22px-Flag_of_Egypt.svg.png">
          <a:extLst>
            <a:ext uri="{FF2B5EF4-FFF2-40B4-BE49-F238E27FC236}">
              <a16:creationId xmlns:a16="http://schemas.microsoft.com/office/drawing/2014/main" id="{00000000-0008-0000-0000-0000C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635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209550</xdr:colOff>
      <xdr:row>116</xdr:row>
      <xdr:rowOff>142875</xdr:rowOff>
    </xdr:to>
    <xdr:pic>
      <xdr:nvPicPr>
        <xdr:cNvPr id="1348808" name="Picture 265" descr="http://upload.wikimedia.org/wikipedia/commons/thumb/8/8c/Flag_of_Myanmar.svg/22px-Flag_of_Myanmar.svg.png">
          <a:extLst>
            <a:ext uri="{FF2B5EF4-FFF2-40B4-BE49-F238E27FC236}">
              <a16:creationId xmlns:a16="http://schemas.microsoft.com/office/drawing/2014/main" id="{00000000-0008-0000-0000-0000C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74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209550</xdr:colOff>
      <xdr:row>29</xdr:row>
      <xdr:rowOff>104775</xdr:rowOff>
    </xdr:to>
    <xdr:pic>
      <xdr:nvPicPr>
        <xdr:cNvPr id="1348809" name="Picture 266" descr="http://upload.wikimedia.org/wikipedia/commons/thumb/b/bf/Flag_of_Bosnia_and_Herzegovina.svg/22px-Flag_of_Bosnia_and_Herzegovina.svg.png">
          <a:extLst>
            <a:ext uri="{FF2B5EF4-FFF2-40B4-BE49-F238E27FC236}">
              <a16:creationId xmlns:a16="http://schemas.microsoft.com/office/drawing/2014/main" id="{00000000-0008-0000-0000-0000C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19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209550</xdr:colOff>
      <xdr:row>61</xdr:row>
      <xdr:rowOff>104775</xdr:rowOff>
    </xdr:to>
    <xdr:pic>
      <xdr:nvPicPr>
        <xdr:cNvPr id="1348810" name="Picture 267" descr="http://upload.wikimedia.org/wikipedia/commons/thumb/7/71/Flag_of_Ethiopia.svg/22px-Flag_of_Ethiopia.svg.png">
          <a:extLst>
            <a:ext uri="{FF2B5EF4-FFF2-40B4-BE49-F238E27FC236}">
              <a16:creationId xmlns:a16="http://schemas.microsoft.com/office/drawing/2014/main" id="{00000000-0008-0000-0000-0000C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255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209550</xdr:colOff>
      <xdr:row>114</xdr:row>
      <xdr:rowOff>142875</xdr:rowOff>
    </xdr:to>
    <xdr:pic>
      <xdr:nvPicPr>
        <xdr:cNvPr id="1348811" name="Picture 268" descr="http://upload.wikimedia.org/wikipedia/commons/thumb/2/2c/Flag_of_Morocco.svg/22px-Flag_of_Morocco.svg.png">
          <a:extLst>
            <a:ext uri="{FF2B5EF4-FFF2-40B4-BE49-F238E27FC236}">
              <a16:creationId xmlns:a16="http://schemas.microsoft.com/office/drawing/2014/main" id="{00000000-0008-0000-0000-0000C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363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209550</xdr:colOff>
      <xdr:row>90</xdr:row>
      <xdr:rowOff>104775</xdr:rowOff>
    </xdr:to>
    <xdr:pic>
      <xdr:nvPicPr>
        <xdr:cNvPr id="1348812" name="Picture 269" descr="http://upload.wikimedia.org/wikipedia/commons/thumb/c/c0/Flag_of_Jordan.svg/22px-Flag_of_Jordan.svg.png">
          <a:extLst>
            <a:ext uri="{FF2B5EF4-FFF2-40B4-BE49-F238E27FC236}">
              <a16:creationId xmlns:a16="http://schemas.microsoft.com/office/drawing/2014/main" id="{00000000-0008-0000-0000-0000C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97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209550</xdr:colOff>
      <xdr:row>84</xdr:row>
      <xdr:rowOff>142875</xdr:rowOff>
    </xdr:to>
    <xdr:pic>
      <xdr:nvPicPr>
        <xdr:cNvPr id="1348813" name="Picture 270" descr="http://upload.wikimedia.org/wikipedia/commons/thumb/f/f6/Flag_of_Iraq.svg/22px-Flag_of_Iraq.svg.png">
          <a:extLst>
            <a:ext uri="{FF2B5EF4-FFF2-40B4-BE49-F238E27FC236}">
              <a16:creationId xmlns:a16="http://schemas.microsoft.com/office/drawing/2014/main" id="{00000000-0008-0000-0000-0000C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547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209550</xdr:colOff>
      <xdr:row>33</xdr:row>
      <xdr:rowOff>104775</xdr:rowOff>
    </xdr:to>
    <xdr:pic>
      <xdr:nvPicPr>
        <xdr:cNvPr id="1348814" name="Picture 271" descr="http://upload.wikimedia.org/wikipedia/commons/thumb/9/9c/Flag_of_Brunei.svg/22px-Flag_of_Brunei.svg.png">
          <a:extLst>
            <a:ext uri="{FF2B5EF4-FFF2-40B4-BE49-F238E27FC236}">
              <a16:creationId xmlns:a16="http://schemas.microsoft.com/office/drawing/2014/main" id="{00000000-0008-0000-0000-0000C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629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209550</xdr:colOff>
      <xdr:row>92</xdr:row>
      <xdr:rowOff>142875</xdr:rowOff>
    </xdr:to>
    <xdr:pic>
      <xdr:nvPicPr>
        <xdr:cNvPr id="1348815" name="Picture 272" descr="http://upload.wikimedia.org/wikipedia/commons/thumb/4/49/Flag_of_Kenya.svg/22px-Flag_of_Kenya.svg.png">
          <a:extLst>
            <a:ext uri="{FF2B5EF4-FFF2-40B4-BE49-F238E27FC236}">
              <a16:creationId xmlns:a16="http://schemas.microsoft.com/office/drawing/2014/main" id="{00000000-0008-0000-0000-0000C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787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209550</xdr:colOff>
      <xdr:row>34</xdr:row>
      <xdr:rowOff>123825</xdr:rowOff>
    </xdr:to>
    <xdr:pic>
      <xdr:nvPicPr>
        <xdr:cNvPr id="1348816" name="Picture 273" descr="http://upload.wikimedia.org/wikipedia/commons/thumb/9/9a/Flag_of_Bulgaria.svg/22px-Flag_of_Bulgaria.svg.png">
          <a:extLst>
            <a:ext uri="{FF2B5EF4-FFF2-40B4-BE49-F238E27FC236}">
              <a16:creationId xmlns:a16="http://schemas.microsoft.com/office/drawing/2014/main" id="{00000000-0008-0000-0000-0000D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534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209550</xdr:colOff>
      <xdr:row>77</xdr:row>
      <xdr:rowOff>104775</xdr:rowOff>
    </xdr:to>
    <xdr:pic>
      <xdr:nvPicPr>
        <xdr:cNvPr id="1348817" name="Picture 274" descr="http://upload.wikimedia.org/wikipedia/commons/thumb/8/82/Flag_of_Honduras.svg/22px-Flag_of_Honduras.svg.png">
          <a:extLst>
            <a:ext uri="{FF2B5EF4-FFF2-40B4-BE49-F238E27FC236}">
              <a16:creationId xmlns:a16="http://schemas.microsoft.com/office/drawing/2014/main" id="{00000000-0008-0000-0000-0000D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307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209550</xdr:colOff>
      <xdr:row>46</xdr:row>
      <xdr:rowOff>142875</xdr:rowOff>
    </xdr:to>
    <xdr:pic>
      <xdr:nvPicPr>
        <xdr:cNvPr id="1348818" name="Picture 275" descr="http://upload.wikimedia.org/wikipedia/commons/thumb/8/86/Flag_of_Cote_d%27Ivoire.svg/22px-Flag_of_Cote_d%27Ivoire.svg.png">
          <a:extLst>
            <a:ext uri="{FF2B5EF4-FFF2-40B4-BE49-F238E27FC236}">
              <a16:creationId xmlns:a16="http://schemas.microsoft.com/office/drawing/2014/main" id="{00000000-0008-0000-0000-0000D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537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209550</xdr:colOff>
      <xdr:row>85</xdr:row>
      <xdr:rowOff>104775</xdr:rowOff>
    </xdr:to>
    <xdr:pic>
      <xdr:nvPicPr>
        <xdr:cNvPr id="1348819" name="Picture 276" descr="http://upload.wikimedia.org/wikipedia/commons/thumb/4/45/Flag_of_Ireland.svg/22px-Flag_of_Ireland.svg.png">
          <a:extLst>
            <a:ext uri="{FF2B5EF4-FFF2-40B4-BE49-F238E27FC236}">
              <a16:creationId xmlns:a16="http://schemas.microsoft.com/office/drawing/2014/main" id="{00000000-0008-0000-0000-0000D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45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209550</xdr:colOff>
      <xdr:row>65</xdr:row>
      <xdr:rowOff>142875</xdr:rowOff>
    </xdr:to>
    <xdr:pic>
      <xdr:nvPicPr>
        <xdr:cNvPr id="1348820" name="Picture 277" descr="http://upload.wikimedia.org/wikipedia/commons/thumb/d/db/Flag_of_French_Polynesia.svg/22px-Flag_of_French_Polynesia.svg.png">
          <a:extLst>
            <a:ext uri="{FF2B5EF4-FFF2-40B4-BE49-F238E27FC236}">
              <a16:creationId xmlns:a16="http://schemas.microsoft.com/office/drawing/2014/main" id="{00000000-0008-0000-0000-0000D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209550</xdr:colOff>
      <xdr:row>67</xdr:row>
      <xdr:rowOff>142875</xdr:rowOff>
    </xdr:to>
    <xdr:pic>
      <xdr:nvPicPr>
        <xdr:cNvPr id="1348821" name="Picture 278" descr="http://upload.wikimedia.org/wikipedia/commons/thumb/0/0f/Flag_of_Georgia.svg/22px-Flag_of_Georgia.svg.png">
          <a:extLst>
            <a:ext uri="{FF2B5EF4-FFF2-40B4-BE49-F238E27FC236}">
              <a16:creationId xmlns:a16="http://schemas.microsoft.com/office/drawing/2014/main" id="{00000000-0008-0000-0000-0000D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06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209550</xdr:colOff>
      <xdr:row>147</xdr:row>
      <xdr:rowOff>142875</xdr:rowOff>
    </xdr:to>
    <xdr:pic>
      <xdr:nvPicPr>
        <xdr:cNvPr id="1348822" name="Picture 279" descr="http://upload.wikimedia.org/wikipedia/commons/thumb/f/fd/Flag_of_Senegal.svg/22px-Flag_of_Senegal.svg.png">
          <a:extLst>
            <a:ext uri="{FF2B5EF4-FFF2-40B4-BE49-F238E27FC236}">
              <a16:creationId xmlns:a16="http://schemas.microsoft.com/office/drawing/2014/main" id="{00000000-0008-0000-0000-0000D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46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209550</xdr:colOff>
      <xdr:row>164</xdr:row>
      <xdr:rowOff>142875</xdr:rowOff>
    </xdr:to>
    <xdr:pic>
      <xdr:nvPicPr>
        <xdr:cNvPr id="1348823" name="Picture 280" descr="http://upload.wikimedia.org/wikipedia/commons/thumb/c/ce/Flag_of_Tunisia.svg/22px-Flag_of_Tunisia.svg.png">
          <a:extLst>
            <a:ext uri="{FF2B5EF4-FFF2-40B4-BE49-F238E27FC236}">
              <a16:creationId xmlns:a16="http://schemas.microsoft.com/office/drawing/2014/main" id="{00000000-0008-0000-0000-0000D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47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209550</xdr:colOff>
      <xdr:row>175</xdr:row>
      <xdr:rowOff>104775</xdr:rowOff>
    </xdr:to>
    <xdr:pic>
      <xdr:nvPicPr>
        <xdr:cNvPr id="1348824" name="Picture 281" descr="http://upload.wikimedia.org/wikipedia/commons/thumb/8/84/Flag_of_Uzbekistan.svg/22px-Flag_of_Uzbekistan.svg.png">
          <a:extLst>
            <a:ext uri="{FF2B5EF4-FFF2-40B4-BE49-F238E27FC236}">
              <a16:creationId xmlns:a16="http://schemas.microsoft.com/office/drawing/2014/main" id="{00000000-0008-0000-0000-0000D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283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209550</xdr:colOff>
      <xdr:row>35</xdr:row>
      <xdr:rowOff>142875</xdr:rowOff>
    </xdr:to>
    <xdr:pic>
      <xdr:nvPicPr>
        <xdr:cNvPr id="1348825" name="Picture 282" descr="http://upload.wikimedia.org/wikipedia/commons/thumb/3/31/Flag_of_Burkina_Faso.svg/22px-Flag_of_Burkina_Faso.svg.png">
          <a:extLst>
            <a:ext uri="{FF2B5EF4-FFF2-40B4-BE49-F238E27FC236}">
              <a16:creationId xmlns:a16="http://schemas.microsoft.com/office/drawing/2014/main" id="{00000000-0008-0000-0000-0000D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439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209550</xdr:colOff>
      <xdr:row>111</xdr:row>
      <xdr:rowOff>123825</xdr:rowOff>
    </xdr:to>
    <xdr:pic>
      <xdr:nvPicPr>
        <xdr:cNvPr id="1348826" name="Picture 283" descr="http://upload.wikimedia.org/wikipedia/commons/thumb/f/fc/Flag_of_Mexico.svg/22px-Flag_of_Mexico.svg.png">
          <a:extLst>
            <a:ext uri="{FF2B5EF4-FFF2-40B4-BE49-F238E27FC236}">
              <a16:creationId xmlns:a16="http://schemas.microsoft.com/office/drawing/2014/main" id="{00000000-0008-0000-0000-0000D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458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209550</xdr:colOff>
      <xdr:row>56</xdr:row>
      <xdr:rowOff>142875</xdr:rowOff>
    </xdr:to>
    <xdr:pic>
      <xdr:nvPicPr>
        <xdr:cNvPr id="1348827" name="Picture 284" descr="http://upload.wikimedia.org/wikipedia/commons/thumb/e/e8/Flag_of_Ecuador.svg/22px-Flag_of_Ecuador.svg.png">
          <a:extLst>
            <a:ext uri="{FF2B5EF4-FFF2-40B4-BE49-F238E27FC236}">
              <a16:creationId xmlns:a16="http://schemas.microsoft.com/office/drawing/2014/main" id="{00000000-0008-0000-0000-0000D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730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209550</xdr:colOff>
      <xdr:row>160</xdr:row>
      <xdr:rowOff>104775</xdr:rowOff>
    </xdr:to>
    <xdr:pic>
      <xdr:nvPicPr>
        <xdr:cNvPr id="1348828" name="Picture 285" descr="http://upload.wikimedia.org/wikipedia/commons/thumb/d/d0/Flag_of_Tajikistan.svg/22px-Flag_of_Tajikistan.svg.png">
          <a:extLst>
            <a:ext uri="{FF2B5EF4-FFF2-40B4-BE49-F238E27FC236}">
              <a16:creationId xmlns:a16="http://schemas.microsoft.com/office/drawing/2014/main" id="{00000000-0008-0000-0000-0000D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209550</xdr:colOff>
      <xdr:row>23</xdr:row>
      <xdr:rowOff>104775</xdr:rowOff>
    </xdr:to>
    <xdr:pic>
      <xdr:nvPicPr>
        <xdr:cNvPr id="1348829" name="Picture 286" descr="http://upload.wikimedia.org/wikipedia/commons/thumb/8/85/Flag_of_Belarus.svg/22px-Flag_of_Belarus.svg.png">
          <a:extLst>
            <a:ext uri="{FF2B5EF4-FFF2-40B4-BE49-F238E27FC236}">
              <a16:creationId xmlns:a16="http://schemas.microsoft.com/office/drawing/2014/main" id="{00000000-0008-0000-0000-0000D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209550</xdr:colOff>
      <xdr:row>100</xdr:row>
      <xdr:rowOff>123825</xdr:rowOff>
    </xdr:to>
    <xdr:pic>
      <xdr:nvPicPr>
        <xdr:cNvPr id="1348830" name="Picture 287" descr="http://upload.wikimedia.org/wikipedia/commons/thumb/1/11/Flag_of_Lithuania.svg/22px-Flag_of_Lithuania.svg.png">
          <a:extLst>
            <a:ext uri="{FF2B5EF4-FFF2-40B4-BE49-F238E27FC236}">
              <a16:creationId xmlns:a16="http://schemas.microsoft.com/office/drawing/2014/main" id="{00000000-0008-0000-0000-0000D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027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209550</xdr:colOff>
      <xdr:row>62</xdr:row>
      <xdr:rowOff>104775</xdr:rowOff>
    </xdr:to>
    <xdr:pic>
      <xdr:nvPicPr>
        <xdr:cNvPr id="1348831" name="Picture 288" descr="http://upload.wikimedia.org/wikipedia/commons/thumb/b/ba/Flag_of_Fiji.svg/22px-Flag_of_Fiji.svg.png">
          <a:extLst>
            <a:ext uri="{FF2B5EF4-FFF2-40B4-BE49-F238E27FC236}">
              <a16:creationId xmlns:a16="http://schemas.microsoft.com/office/drawing/2014/main" id="{00000000-0008-0000-0000-0000D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160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209550</xdr:colOff>
      <xdr:row>29</xdr:row>
      <xdr:rowOff>142875</xdr:rowOff>
    </xdr:to>
    <xdr:pic>
      <xdr:nvPicPr>
        <xdr:cNvPr id="1348832" name="Picture 289" descr="http://upload.wikimedia.org/wikipedia/commons/thumb/9/91/Flag_of_Bhutan.svg/22px-Flag_of_Bhutan.svg.png">
          <a:extLst>
            <a:ext uri="{FF2B5EF4-FFF2-40B4-BE49-F238E27FC236}">
              <a16:creationId xmlns:a16="http://schemas.microsoft.com/office/drawing/2014/main" id="{00000000-0008-0000-0000-0000E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1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209550</xdr:colOff>
      <xdr:row>7</xdr:row>
      <xdr:rowOff>142875</xdr:rowOff>
    </xdr:to>
    <xdr:pic>
      <xdr:nvPicPr>
        <xdr:cNvPr id="1348833" name="Picture 290" descr="http://upload.wikimedia.org/wikipedia/commons/thumb/9/9a/Flag_of_Afghanistan.svg/22px-Flag_of_Afghanistan.svg.png">
          <a:extLst>
            <a:ext uri="{FF2B5EF4-FFF2-40B4-BE49-F238E27FC236}">
              <a16:creationId xmlns:a16="http://schemas.microsoft.com/office/drawing/2014/main" id="{00000000-0008-0000-0000-0000E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209550</xdr:colOff>
      <xdr:row>129</xdr:row>
      <xdr:rowOff>142875</xdr:rowOff>
    </xdr:to>
    <xdr:pic>
      <xdr:nvPicPr>
        <xdr:cNvPr id="1348834" name="Picture 291" descr="http://upload.wikimedia.org/wikipedia/commons/thumb/a/ab/Flag_of_Panama.svg/22px-Flag_of_Panama.svg.png">
          <a:extLst>
            <a:ext uri="{FF2B5EF4-FFF2-40B4-BE49-F238E27FC236}">
              <a16:creationId xmlns:a16="http://schemas.microsoft.com/office/drawing/2014/main" id="{00000000-0008-0000-0000-0000E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510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209550</xdr:colOff>
      <xdr:row>83</xdr:row>
      <xdr:rowOff>123825</xdr:rowOff>
    </xdr:to>
    <xdr:pic>
      <xdr:nvPicPr>
        <xdr:cNvPr id="1348835" name="Picture 292" descr="http://upload.wikimedia.org/wikipedia/commons/thumb/c/ca/Flag_of_Iran.svg/22px-Flag_of_Iran.svg.png">
          <a:extLst>
            <a:ext uri="{FF2B5EF4-FFF2-40B4-BE49-F238E27FC236}">
              <a16:creationId xmlns:a16="http://schemas.microsoft.com/office/drawing/2014/main" id="{00000000-0008-0000-0000-0000E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642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209550</xdr:colOff>
      <xdr:row>113</xdr:row>
      <xdr:rowOff>104775</xdr:rowOff>
    </xdr:to>
    <xdr:pic>
      <xdr:nvPicPr>
        <xdr:cNvPr id="1348836" name="Picture 293" descr="http://upload.wikimedia.org/wikipedia/commons/thumb/6/64/Flag_of_Montenegro.svg/22px-Flag_of_Montenegro.svg.png">
          <a:extLst>
            <a:ext uri="{FF2B5EF4-FFF2-40B4-BE49-F238E27FC236}">
              <a16:creationId xmlns:a16="http://schemas.microsoft.com/office/drawing/2014/main" id="{00000000-0008-0000-0000-0000E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268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209550</xdr:colOff>
      <xdr:row>178</xdr:row>
      <xdr:rowOff>142875</xdr:rowOff>
    </xdr:to>
    <xdr:pic>
      <xdr:nvPicPr>
        <xdr:cNvPr id="1348837" name="Picture 294" descr="http://upload.wikimedia.org/wikipedia/commons/thumb/8/89/Flag_of_Yemen.svg/22px-Flag_of_Yemen.svg.png">
          <a:extLst>
            <a:ext uri="{FF2B5EF4-FFF2-40B4-BE49-F238E27FC236}">
              <a16:creationId xmlns:a16="http://schemas.microsoft.com/office/drawing/2014/main" id="{00000000-0008-0000-0000-0000E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99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209550</xdr:colOff>
      <xdr:row>123</xdr:row>
      <xdr:rowOff>123825</xdr:rowOff>
    </xdr:to>
    <xdr:pic>
      <xdr:nvPicPr>
        <xdr:cNvPr id="1348838" name="Picture 295" descr="http://upload.wikimedia.org/wikipedia/commons/thumb/1/19/Flag_of_Nicaragua.svg/22px-Flag_of_Nicaragua.svg.png">
          <a:extLst>
            <a:ext uri="{FF2B5EF4-FFF2-40B4-BE49-F238E27FC236}">
              <a16:creationId xmlns:a16="http://schemas.microsoft.com/office/drawing/2014/main" id="{00000000-0008-0000-0000-0000E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080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209550</xdr:colOff>
      <xdr:row>152</xdr:row>
      <xdr:rowOff>142875</xdr:rowOff>
    </xdr:to>
    <xdr:pic>
      <xdr:nvPicPr>
        <xdr:cNvPr id="1348839" name="Picture 296" descr="http://upload.wikimedia.org/wikipedia/commons/thumb/a/af/Flag_of_South_Africa.svg/22px-Flag_of_South_Africa.svg.png">
          <a:extLst>
            <a:ext uri="{FF2B5EF4-FFF2-40B4-BE49-F238E27FC236}">
              <a16:creationId xmlns:a16="http://schemas.microsoft.com/office/drawing/2014/main" id="{00000000-0008-0000-0000-0000E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46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209550</xdr:colOff>
      <xdr:row>37</xdr:row>
      <xdr:rowOff>142875</xdr:rowOff>
    </xdr:to>
    <xdr:pic>
      <xdr:nvPicPr>
        <xdr:cNvPr id="1348840" name="Picture 297" descr="http://upload.wikimedia.org/wikipedia/commons/thumb/4/4f/Flag_of_Cameroon.svg/22px-Flag_of_Cameroon.svg.png">
          <a:extLst>
            <a:ext uri="{FF2B5EF4-FFF2-40B4-BE49-F238E27FC236}">
              <a16:creationId xmlns:a16="http://schemas.microsoft.com/office/drawing/2014/main" id="{00000000-0008-0000-0000-0000E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49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209550</xdr:colOff>
      <xdr:row>74</xdr:row>
      <xdr:rowOff>142875</xdr:rowOff>
    </xdr:to>
    <xdr:pic>
      <xdr:nvPicPr>
        <xdr:cNvPr id="1348841" name="Picture 298" descr="http://upload.wikimedia.org/wikipedia/commons/thumb/e/ed/Flag_of_Guinea.svg/22px-Flag_of_Guinea.svg.png">
          <a:extLst>
            <a:ext uri="{FF2B5EF4-FFF2-40B4-BE49-F238E27FC236}">
              <a16:creationId xmlns:a16="http://schemas.microsoft.com/office/drawing/2014/main" id="{00000000-0008-0000-0000-0000E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59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209550</xdr:colOff>
      <xdr:row>43</xdr:row>
      <xdr:rowOff>142875</xdr:rowOff>
    </xdr:to>
    <xdr:pic>
      <xdr:nvPicPr>
        <xdr:cNvPr id="1348842" name="Picture 299" descr="http://upload.wikimedia.org/wikipedia/commons/thumb/2/21/Flag_of_Colombia.svg/22px-Flag_of_Colombia.svg.png">
          <a:extLst>
            <a:ext uri="{FF2B5EF4-FFF2-40B4-BE49-F238E27FC236}">
              <a16:creationId xmlns:a16="http://schemas.microsoft.com/office/drawing/2014/main" id="{00000000-0008-0000-0000-0000E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3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209550</xdr:colOff>
      <xdr:row>103</xdr:row>
      <xdr:rowOff>142875</xdr:rowOff>
    </xdr:to>
    <xdr:pic>
      <xdr:nvPicPr>
        <xdr:cNvPr id="1348843" name="Picture 300" descr="http://upload.wikimedia.org/wikipedia/commons/thumb/b/bc/Flag_of_Madagascar.svg/22px-Flag_of_Madagascar.svg.png">
          <a:extLst>
            <a:ext uri="{FF2B5EF4-FFF2-40B4-BE49-F238E27FC236}">
              <a16:creationId xmlns:a16="http://schemas.microsoft.com/office/drawing/2014/main" id="{00000000-0008-0000-0000-0000E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93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209550</xdr:colOff>
      <xdr:row>96</xdr:row>
      <xdr:rowOff>104775</xdr:rowOff>
    </xdr:to>
    <xdr:pic>
      <xdr:nvPicPr>
        <xdr:cNvPr id="1348844" name="Picture 301" descr="http://upload.wikimedia.org/wikipedia/commons/thumb/8/84/Flag_of_Latvia.svg/22px-Flag_of_Latvia.svg.png">
          <a:extLst>
            <a:ext uri="{FF2B5EF4-FFF2-40B4-BE49-F238E27FC236}">
              <a16:creationId xmlns:a16="http://schemas.microsoft.com/office/drawing/2014/main" id="{00000000-0008-0000-0000-0000E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40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209550</xdr:colOff>
      <xdr:row>180</xdr:row>
      <xdr:rowOff>104775</xdr:rowOff>
    </xdr:to>
    <xdr:pic>
      <xdr:nvPicPr>
        <xdr:cNvPr id="1348845" name="Picture 302" descr="http://upload.wikimedia.org/wikipedia/commons/thumb/6/6a/Flag_of_Zimbabwe.svg/22px-Flag_of_Zimbabwe.svg.png">
          <a:extLst>
            <a:ext uri="{FF2B5EF4-FFF2-40B4-BE49-F238E27FC236}">
              <a16:creationId xmlns:a16="http://schemas.microsoft.com/office/drawing/2014/main" id="{00000000-0008-0000-0000-0000E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808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209550</xdr:colOff>
      <xdr:row>173</xdr:row>
      <xdr:rowOff>114300</xdr:rowOff>
    </xdr:to>
    <xdr:pic>
      <xdr:nvPicPr>
        <xdr:cNvPr id="1348846" name="Picture 303" descr="flag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id="{00000000-0008-0000-0000-0000E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5690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209550</xdr:colOff>
      <xdr:row>98</xdr:row>
      <xdr:rowOff>114300</xdr:rowOff>
    </xdr:to>
    <xdr:pic>
      <xdr:nvPicPr>
        <xdr:cNvPr id="1348847" name="Picture 304" descr="http://upload.wikimedia.org/wikipedia/commons/thumb/b/b8/Flag_of_Liberia.svg/22px-Flag_of_Liberia.svg.png">
          <a:extLst>
            <a:ext uri="{FF2B5EF4-FFF2-40B4-BE49-F238E27FC236}">
              <a16:creationId xmlns:a16="http://schemas.microsoft.com/office/drawing/2014/main" id="{00000000-0008-0000-0000-0000E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2170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209550</xdr:colOff>
      <xdr:row>176</xdr:row>
      <xdr:rowOff>142875</xdr:rowOff>
    </xdr:to>
    <xdr:pic>
      <xdr:nvPicPr>
        <xdr:cNvPr id="1348848" name="Picture 305" descr="http://upload.wikimedia.org/wikipedia/commons/thumb/0/06/Flag_of_Venezuela.svg/22px-Flag_of_Venezuela.svg.png">
          <a:extLst>
            <a:ext uri="{FF2B5EF4-FFF2-40B4-BE49-F238E27FC236}">
              <a16:creationId xmlns:a16="http://schemas.microsoft.com/office/drawing/2014/main" id="{00000000-0008-0000-0000-0000F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18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209550</xdr:colOff>
      <xdr:row>60</xdr:row>
      <xdr:rowOff>133350</xdr:rowOff>
    </xdr:to>
    <xdr:pic>
      <xdr:nvPicPr>
        <xdr:cNvPr id="1348849" name="Picture 306" descr="http://upload.wikimedia.org/wikipedia/commons/thumb/8/8f/Flag_of_Estonia.svg/22px-Flag_of_Estonia.svg.png">
          <a:extLst>
            <a:ext uri="{FF2B5EF4-FFF2-40B4-BE49-F238E27FC236}">
              <a16:creationId xmlns:a16="http://schemas.microsoft.com/office/drawing/2014/main" id="{00000000-0008-0000-0000-0000F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3507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209550</xdr:colOff>
      <xdr:row>52</xdr:row>
      <xdr:rowOff>161925</xdr:rowOff>
    </xdr:to>
    <xdr:pic>
      <xdr:nvPicPr>
        <xdr:cNvPr id="1348850" name="Picture 307" descr="http://upload.wikimedia.org/wikipedia/commons/thumb/6/6f/Flag_of_the_Democratic_Republic_of_the_Congo.svg/22px-Flag_of_the_Democratic_Republic_of_the_Congo.svg.png">
          <a:extLst>
            <a:ext uri="{FF2B5EF4-FFF2-40B4-BE49-F238E27FC236}">
              <a16:creationId xmlns:a16="http://schemas.microsoft.com/office/drawing/2014/main" id="{00000000-0008-0000-0000-0000F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5392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209550</xdr:colOff>
      <xdr:row>115</xdr:row>
      <xdr:rowOff>142875</xdr:rowOff>
    </xdr:to>
    <xdr:pic>
      <xdr:nvPicPr>
        <xdr:cNvPr id="1348851" name="Picture 308" descr="http://upload.wikimedia.org/wikipedia/commons/thumb/d/d0/Flag_of_Mozambique.svg/22px-Flag_of_Mozambique.svg.png">
          <a:extLst>
            <a:ext uri="{FF2B5EF4-FFF2-40B4-BE49-F238E27FC236}">
              <a16:creationId xmlns:a16="http://schemas.microsoft.com/office/drawing/2014/main" id="{00000000-0008-0000-0000-0000F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26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209550</xdr:colOff>
      <xdr:row>94</xdr:row>
      <xdr:rowOff>123825</xdr:rowOff>
    </xdr:to>
    <xdr:pic>
      <xdr:nvPicPr>
        <xdr:cNvPr id="1348852" name="Picture 309" descr="http://upload.wikimedia.org/wikipedia/commons/thumb/c/c7/Flag_of_Kyrgyzstan.svg/22px-Flag_of_Kyrgyzstan.svg.png">
          <a:extLst>
            <a:ext uri="{FF2B5EF4-FFF2-40B4-BE49-F238E27FC236}">
              <a16:creationId xmlns:a16="http://schemas.microsoft.com/office/drawing/2014/main" id="{00000000-0008-0000-0000-0000F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597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209550</xdr:colOff>
      <xdr:row>95</xdr:row>
      <xdr:rowOff>142875</xdr:rowOff>
    </xdr:to>
    <xdr:pic>
      <xdr:nvPicPr>
        <xdr:cNvPr id="1348853" name="Picture 310" descr="http://upload.wikimedia.org/wikipedia/commons/thumb/5/56/Flag_of_Laos.svg/22px-Flag_of_Laos.svg.png">
          <a:extLst>
            <a:ext uri="{FF2B5EF4-FFF2-40B4-BE49-F238E27FC236}">
              <a16:creationId xmlns:a16="http://schemas.microsoft.com/office/drawing/2014/main" id="{00000000-0008-0000-0000-0000F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50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209550</xdr:colOff>
      <xdr:row>19</xdr:row>
      <xdr:rowOff>104775</xdr:rowOff>
    </xdr:to>
    <xdr:pic>
      <xdr:nvPicPr>
        <xdr:cNvPr id="1348854" name="Picture 311" descr="http://upload.wikimedia.org/wikipedia/commons/thumb/9/93/Flag_of_the_Bahamas.svg/22px-Flag_of_the_Bahamas.svg.png">
          <a:extLst>
            <a:ext uri="{FF2B5EF4-FFF2-40B4-BE49-F238E27FC236}">
              <a16:creationId xmlns:a16="http://schemas.microsoft.com/office/drawing/2014/main" id="{00000000-0008-0000-0000-0000F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07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209550</xdr:colOff>
      <xdr:row>59</xdr:row>
      <xdr:rowOff>142875</xdr:rowOff>
    </xdr:to>
    <xdr:pic>
      <xdr:nvPicPr>
        <xdr:cNvPr id="1348855" name="Picture 312" descr="http://upload.wikimedia.org/wikipedia/commons/thumb/3/31/Flag_of_Equatorial_Guinea.svg/22px-Flag_of_Equatorial_Guinea.svg.png">
          <a:extLst>
            <a:ext uri="{FF2B5EF4-FFF2-40B4-BE49-F238E27FC236}">
              <a16:creationId xmlns:a16="http://schemas.microsoft.com/office/drawing/2014/main" id="{00000000-0008-0000-0000-0000F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445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209550</xdr:colOff>
      <xdr:row>132</xdr:row>
      <xdr:rowOff>142875</xdr:rowOff>
    </xdr:to>
    <xdr:pic>
      <xdr:nvPicPr>
        <xdr:cNvPr id="1348856" name="Picture 313" descr="http://upload.wikimedia.org/wikipedia/commons/thumb/c/cf/Flag_of_Peru.svg/22px-Flag_of_Peru.svg.png">
          <a:extLst>
            <a:ext uri="{FF2B5EF4-FFF2-40B4-BE49-F238E27FC236}">
              <a16:creationId xmlns:a16="http://schemas.microsoft.com/office/drawing/2014/main" id="{00000000-0008-0000-0000-0000F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70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209550</xdr:colOff>
      <xdr:row>31</xdr:row>
      <xdr:rowOff>142875</xdr:rowOff>
    </xdr:to>
    <xdr:pic>
      <xdr:nvPicPr>
        <xdr:cNvPr id="1348857" name="Picture 314" descr="http://upload.wikimedia.org/wikipedia/en/thumb/0/05/Flag_of_Brazil.svg/22px-Flag_of_Brazil.svg.png">
          <a:extLst>
            <a:ext uri="{FF2B5EF4-FFF2-40B4-BE49-F238E27FC236}">
              <a16:creationId xmlns:a16="http://schemas.microsoft.com/office/drawing/2014/main" id="{00000000-0008-0000-0000-0000F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2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209550</xdr:colOff>
      <xdr:row>40</xdr:row>
      <xdr:rowOff>142875</xdr:rowOff>
    </xdr:to>
    <xdr:pic>
      <xdr:nvPicPr>
        <xdr:cNvPr id="1348858" name="Picture 315" descr="http://upload.wikimedia.org/wikipedia/commons/thumb/7/78/Flag_of_Chile.svg/22px-Flag_of_Chile.svg.png">
          <a:extLst>
            <a:ext uri="{FF2B5EF4-FFF2-40B4-BE49-F238E27FC236}">
              <a16:creationId xmlns:a16="http://schemas.microsoft.com/office/drawing/2014/main" id="{00000000-0008-0000-0000-0000F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209550</xdr:colOff>
      <xdr:row>157</xdr:row>
      <xdr:rowOff>133350</xdr:rowOff>
    </xdr:to>
    <xdr:pic>
      <xdr:nvPicPr>
        <xdr:cNvPr id="1348859" name="Picture 316" descr="http://upload.wikimedia.org/wikipedia/en/thumb/4/4c/Flag_of_Sweden.svg/22px-Flag_of_Sweden.svg.png">
          <a:extLst>
            <a:ext uri="{FF2B5EF4-FFF2-40B4-BE49-F238E27FC236}">
              <a16:creationId xmlns:a16="http://schemas.microsoft.com/office/drawing/2014/main" id="{00000000-0008-0000-0000-0000F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279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209550</xdr:colOff>
      <xdr:row>174</xdr:row>
      <xdr:rowOff>142875</xdr:rowOff>
    </xdr:to>
    <xdr:pic>
      <xdr:nvPicPr>
        <xdr:cNvPr id="1348860" name="Picture 317" descr="http://upload.wikimedia.org/wikipedia/commons/thumb/f/fe/Flag_of_Uruguay.svg/22px-Flag_of_Uruguay.svg.png">
          <a:extLst>
            <a:ext uri="{FF2B5EF4-FFF2-40B4-BE49-F238E27FC236}">
              <a16:creationId xmlns:a16="http://schemas.microsoft.com/office/drawing/2014/main" id="{00000000-0008-0000-0000-0000F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37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209550</xdr:colOff>
      <xdr:row>155</xdr:row>
      <xdr:rowOff>104775</xdr:rowOff>
    </xdr:to>
    <xdr:pic>
      <xdr:nvPicPr>
        <xdr:cNvPr id="1348861" name="Picture 318" descr="http://upload.wikimedia.org/wikipedia/commons/thumb/0/01/Flag_of_Sudan.svg/22px-Flag_of_Sudan.svg.png">
          <a:extLst>
            <a:ext uri="{FF2B5EF4-FFF2-40B4-BE49-F238E27FC236}">
              <a16:creationId xmlns:a16="http://schemas.microsoft.com/office/drawing/2014/main" id="{00000000-0008-0000-0000-0000F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469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209550</xdr:colOff>
      <xdr:row>179</xdr:row>
      <xdr:rowOff>142875</xdr:rowOff>
    </xdr:to>
    <xdr:pic>
      <xdr:nvPicPr>
        <xdr:cNvPr id="1348862" name="Picture 319" descr="http://upload.wikimedia.org/wikipedia/commons/thumb/0/06/Flag_of_Zambia.svg/22px-Flag_of_Zambia.svg.png">
          <a:extLst>
            <a:ext uri="{FF2B5EF4-FFF2-40B4-BE49-F238E27FC236}">
              <a16:creationId xmlns:a16="http://schemas.microsoft.com/office/drawing/2014/main" id="{00000000-0008-0000-0000-0000F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903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209550</xdr:colOff>
      <xdr:row>122</xdr:row>
      <xdr:rowOff>104775</xdr:rowOff>
    </xdr:to>
    <xdr:pic>
      <xdr:nvPicPr>
        <xdr:cNvPr id="1348863" name="Picture 320" descr="http://upload.wikimedia.org/wikipedia/commons/thumb/3/3e/Flag_of_New_Zealand.svg/22px-Flag_of_New_Zealand.svg.png">
          <a:extLst>
            <a:ext uri="{FF2B5EF4-FFF2-40B4-BE49-F238E27FC236}">
              <a16:creationId xmlns:a16="http://schemas.microsoft.com/office/drawing/2014/main" id="{00000000-0008-0000-0000-0000F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175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209550</xdr:colOff>
      <xdr:row>63</xdr:row>
      <xdr:rowOff>123825</xdr:rowOff>
    </xdr:to>
    <xdr:pic>
      <xdr:nvPicPr>
        <xdr:cNvPr id="1348864" name="Picture 321" descr="http://upload.wikimedia.org/wikipedia/commons/thumb/b/bc/Flag_of_Finland.svg/22px-Flag_of_Finland.svg.png">
          <a:extLst>
            <a:ext uri="{FF2B5EF4-FFF2-40B4-BE49-F238E27FC236}">
              <a16:creationId xmlns:a16="http://schemas.microsoft.com/office/drawing/2014/main" id="{00000000-0008-0000-0000-000000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065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209550</xdr:colOff>
      <xdr:row>131</xdr:row>
      <xdr:rowOff>123825</xdr:rowOff>
    </xdr:to>
    <xdr:pic>
      <xdr:nvPicPr>
        <xdr:cNvPr id="1348865" name="Picture 322" descr="http://upload.wikimedia.org/wikipedia/commons/thumb/2/27/Flag_of_Paraguay.svg/22px-Flag_of_Paraguay.svg.png">
          <a:extLst>
            <a:ext uri="{FF2B5EF4-FFF2-40B4-BE49-F238E27FC236}">
              <a16:creationId xmlns:a16="http://schemas.microsoft.com/office/drawing/2014/main" id="{00000000-0008-0000-0000-000001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796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209550</xdr:colOff>
      <xdr:row>11</xdr:row>
      <xdr:rowOff>142875</xdr:rowOff>
    </xdr:to>
    <xdr:pic>
      <xdr:nvPicPr>
        <xdr:cNvPr id="1348866" name="Picture 323" descr="http://upload.wikimedia.org/wikipedia/commons/thumb/9/9d/Flag_of_Angola.svg/22px-Flag_of_Angola.svg.png">
          <a:extLst>
            <a:ext uri="{FF2B5EF4-FFF2-40B4-BE49-F238E27FC236}">
              <a16:creationId xmlns:a16="http://schemas.microsoft.com/office/drawing/2014/main" id="{00000000-0008-0000-0000-000002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76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142875</xdr:rowOff>
    </xdr:to>
    <xdr:pic>
      <xdr:nvPicPr>
        <xdr:cNvPr id="1348867" name="Picture 324" descr="http://upload.wikimedia.org/wikipedia/commons/thumb/7/77/Flag_of_Algeria.svg/22px-Flag_of_Algeria.svg.png">
          <a:extLst>
            <a:ext uri="{FF2B5EF4-FFF2-40B4-BE49-F238E27FC236}">
              <a16:creationId xmlns:a16="http://schemas.microsoft.com/office/drawing/2014/main" id="{00000000-0008-0000-0000-000003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5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209550</xdr:colOff>
      <xdr:row>130</xdr:row>
      <xdr:rowOff>161925</xdr:rowOff>
    </xdr:to>
    <xdr:pic>
      <xdr:nvPicPr>
        <xdr:cNvPr id="1348868" name="Picture 325" descr="http://upload.wikimedia.org/wikipedia/commons/thumb/e/e3/Flag_of_Papua_New_Guinea.svg/22px-Flag_of_Papua_New_Guinea.svg.png">
          <a:extLst>
            <a:ext uri="{FF2B5EF4-FFF2-40B4-BE49-F238E27FC236}">
              <a16:creationId xmlns:a16="http://schemas.microsoft.com/office/drawing/2014/main" id="{00000000-0008-0000-0000-000004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4152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209550</xdr:colOff>
      <xdr:row>13</xdr:row>
      <xdr:rowOff>133350</xdr:rowOff>
    </xdr:to>
    <xdr:pic>
      <xdr:nvPicPr>
        <xdr:cNvPr id="1348869" name="Picture 326" descr="http://upload.wikimedia.org/wikipedia/commons/thumb/1/1a/Flag_of_Argentina.svg/22px-Flag_of_Argentina.svg.png">
          <a:extLst>
            <a:ext uri="{FF2B5EF4-FFF2-40B4-BE49-F238E27FC236}">
              <a16:creationId xmlns:a16="http://schemas.microsoft.com/office/drawing/2014/main" id="{00000000-0008-0000-0000-000005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209550</xdr:colOff>
      <xdr:row>25</xdr:row>
      <xdr:rowOff>142875</xdr:rowOff>
    </xdr:to>
    <xdr:pic>
      <xdr:nvPicPr>
        <xdr:cNvPr id="1348870" name="Picture 327" descr="http://upload.wikimedia.org/wikipedia/commons/thumb/e/e7/Flag_of_Belize.svg/22px-Flag_of_Belize.svg.png">
          <a:extLst>
            <a:ext uri="{FF2B5EF4-FFF2-40B4-BE49-F238E27FC236}">
              <a16:creationId xmlns:a16="http://schemas.microsoft.com/office/drawing/2014/main" id="{00000000-0008-0000-0000-000006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723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209550</xdr:colOff>
      <xdr:row>121</xdr:row>
      <xdr:rowOff>104775</xdr:rowOff>
    </xdr:to>
    <xdr:pic>
      <xdr:nvPicPr>
        <xdr:cNvPr id="1348871" name="Picture 328" descr="http://upload.wikimedia.org/wikipedia/commons/thumb/2/23/Flag_of_New_Caledonia.svg/22px-Flag_of_New_Caledonia.svg.png">
          <a:extLst>
            <a:ext uri="{FF2B5EF4-FFF2-40B4-BE49-F238E27FC236}">
              <a16:creationId xmlns:a16="http://schemas.microsoft.com/office/drawing/2014/main" id="{00000000-0008-0000-0000-000007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270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209550</xdr:colOff>
      <xdr:row>126</xdr:row>
      <xdr:rowOff>152400</xdr:rowOff>
    </xdr:to>
    <xdr:pic>
      <xdr:nvPicPr>
        <xdr:cNvPr id="1348872" name="Picture 329" descr="http://upload.wikimedia.org/wikipedia/commons/thumb/d/d9/Flag_of_Norway.svg/22px-Flag_of_Norway.svg.png">
          <a:extLst>
            <a:ext uri="{FF2B5EF4-FFF2-40B4-BE49-F238E27FC236}">
              <a16:creationId xmlns:a16="http://schemas.microsoft.com/office/drawing/2014/main" id="{00000000-0008-0000-0000-000008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9525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209550</xdr:colOff>
      <xdr:row>125</xdr:row>
      <xdr:rowOff>1059</xdr:rowOff>
    </xdr:to>
    <xdr:pic>
      <xdr:nvPicPr>
        <xdr:cNvPr id="1348873" name="Picture 330" descr="http://upload.wikimedia.org/wikipedia/commons/thumb/f/f4/Flag_of_Niger.svg/22px-Flag_of_Niger.svg.png">
          <a:extLst>
            <a:ext uri="{FF2B5EF4-FFF2-40B4-BE49-F238E27FC236}">
              <a16:creationId xmlns:a16="http://schemas.microsoft.com/office/drawing/2014/main" id="{00000000-0008-0000-0000-000009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98525"/>
          <a:ext cx="209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209550</xdr:colOff>
      <xdr:row>146</xdr:row>
      <xdr:rowOff>142875</xdr:rowOff>
    </xdr:to>
    <xdr:pic>
      <xdr:nvPicPr>
        <xdr:cNvPr id="1348874" name="Picture 331" descr="http://upload.wikimedia.org/wikipedia/commons/thumb/0/0d/Flag_of_Saudi_Arabia.svg/22px-Flag_of_Saudi_Arabia.svg.png">
          <a:extLst>
            <a:ext uri="{FF2B5EF4-FFF2-40B4-BE49-F238E27FC236}">
              <a16:creationId xmlns:a16="http://schemas.microsoft.com/office/drawing/2014/main" id="{00000000-0008-0000-0000-00000A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08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209550</xdr:colOff>
      <xdr:row>106</xdr:row>
      <xdr:rowOff>142875</xdr:rowOff>
    </xdr:to>
    <xdr:pic>
      <xdr:nvPicPr>
        <xdr:cNvPr id="1348875" name="Picture 332" descr="http://upload.wikimedia.org/wikipedia/commons/thumb/9/92/Flag_of_Mali.svg/22px-Flag_of_Mali.svg.png">
          <a:extLst>
            <a:ext uri="{FF2B5EF4-FFF2-40B4-BE49-F238E27FC236}">
              <a16:creationId xmlns:a16="http://schemas.microsoft.com/office/drawing/2014/main" id="{00000000-0008-0000-0000-00000B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64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209550</xdr:colOff>
      <xdr:row>44</xdr:row>
      <xdr:rowOff>142875</xdr:rowOff>
    </xdr:to>
    <xdr:pic>
      <xdr:nvPicPr>
        <xdr:cNvPr id="1348876" name="Picture 333" descr="http://upload.wikimedia.org/wikipedia/commons/thumb/9/92/Flag_of_the_Republic_of_the_Congo.svg/22px-Flag_of_the_Republic_of_the_Congo.svg.png">
          <a:extLst>
            <a:ext uri="{FF2B5EF4-FFF2-40B4-BE49-F238E27FC236}">
              <a16:creationId xmlns:a16="http://schemas.microsoft.com/office/drawing/2014/main" id="{00000000-0008-0000-0000-00000C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53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209550</xdr:colOff>
      <xdr:row>166</xdr:row>
      <xdr:rowOff>142875</xdr:rowOff>
    </xdr:to>
    <xdr:pic>
      <xdr:nvPicPr>
        <xdr:cNvPr id="1348877" name="Picture 334" descr="http://upload.wikimedia.org/wikipedia/commons/thumb/1/1b/Flag_of_Turkmenistan.svg/22px-Flag_of_Turkmenistan.svg.png">
          <a:extLst>
            <a:ext uri="{FF2B5EF4-FFF2-40B4-BE49-F238E27FC236}">
              <a16:creationId xmlns:a16="http://schemas.microsoft.com/office/drawing/2014/main" id="{00000000-0008-0000-0000-00000D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28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209550</xdr:colOff>
      <xdr:row>127</xdr:row>
      <xdr:rowOff>104775</xdr:rowOff>
    </xdr:to>
    <xdr:pic>
      <xdr:nvPicPr>
        <xdr:cNvPr id="1348878" name="Picture 335" descr="http://upload.wikimedia.org/wikipedia/commons/thumb/d/dd/Flag_of_Oman.svg/22px-Flag_of_Oman.svg.png">
          <a:extLst>
            <a:ext uri="{FF2B5EF4-FFF2-40B4-BE49-F238E27FC236}">
              <a16:creationId xmlns:a16="http://schemas.microsoft.com/office/drawing/2014/main" id="{00000000-0008-0000-0000-00000E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700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142875</xdr:rowOff>
    </xdr:to>
    <xdr:pic>
      <xdr:nvPicPr>
        <xdr:cNvPr id="1348879" name="Picture 336" descr="http://upload.wikimedia.org/wikipedia/commons/thumb/4/48/Flag_of_Bolivia.svg/22px-Flag_of_Bolivia.svg.png">
          <a:extLst>
            <a:ext uri="{FF2B5EF4-FFF2-40B4-BE49-F238E27FC236}">
              <a16:creationId xmlns:a16="http://schemas.microsoft.com/office/drawing/2014/main" id="{00000000-0008-0000-0000-00000F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914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209550</xdr:colOff>
      <xdr:row>141</xdr:row>
      <xdr:rowOff>142875</xdr:rowOff>
    </xdr:to>
    <xdr:pic>
      <xdr:nvPicPr>
        <xdr:cNvPr id="1348880" name="Picture 337" descr="http://upload.wikimedia.org/wikipedia/en/thumb/f/f3/Flag_of_Russia.svg/22px-Flag_of_Russia.svg.png">
          <a:extLst>
            <a:ext uri="{FF2B5EF4-FFF2-40B4-BE49-F238E27FC236}">
              <a16:creationId xmlns:a16="http://schemas.microsoft.com/office/drawing/2014/main" id="{00000000-0008-0000-0000-000010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513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209550</xdr:colOff>
      <xdr:row>91</xdr:row>
      <xdr:rowOff>104775</xdr:rowOff>
    </xdr:to>
    <xdr:pic>
      <xdr:nvPicPr>
        <xdr:cNvPr id="1348881" name="Picture 338" descr="http://upload.wikimedia.org/wikipedia/commons/thumb/d/d3/Flag_of_Kazakhstan.svg/22px-Flag_of_Kazakhstan.svg.png">
          <a:extLst>
            <a:ext uri="{FF2B5EF4-FFF2-40B4-BE49-F238E27FC236}">
              <a16:creationId xmlns:a16="http://schemas.microsoft.com/office/drawing/2014/main" id="{00000000-0008-0000-0000-000011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209550</xdr:colOff>
      <xdr:row>66</xdr:row>
      <xdr:rowOff>161925</xdr:rowOff>
    </xdr:to>
    <xdr:pic>
      <xdr:nvPicPr>
        <xdr:cNvPr id="1348882" name="Picture 339" descr="http://upload.wikimedia.org/wikipedia/commons/thumb/0/04/Flag_of_Gabon.svg/22px-Flag_of_Gabon.svg.png">
          <a:extLst>
            <a:ext uri="{FF2B5EF4-FFF2-40B4-BE49-F238E27FC236}">
              <a16:creationId xmlns:a16="http://schemas.microsoft.com/office/drawing/2014/main" id="{00000000-0008-0000-0000-000012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617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209550</xdr:colOff>
      <xdr:row>99</xdr:row>
      <xdr:rowOff>104775</xdr:rowOff>
    </xdr:to>
    <xdr:pic>
      <xdr:nvPicPr>
        <xdr:cNvPr id="1348883" name="Picture 340" descr="http://upload.wikimedia.org/wikipedia/commons/thumb/0/05/Flag_of_Libya.svg/22px-Flag_of_Libya.svg.png">
          <a:extLst>
            <a:ext uri="{FF2B5EF4-FFF2-40B4-BE49-F238E27FC236}">
              <a16:creationId xmlns:a16="http://schemas.microsoft.com/office/drawing/2014/main" id="{00000000-0008-0000-0000-000013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12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209550</xdr:colOff>
      <xdr:row>75</xdr:row>
      <xdr:rowOff>123825</xdr:rowOff>
    </xdr:to>
    <xdr:pic>
      <xdr:nvPicPr>
        <xdr:cNvPr id="1348884" name="Picture 341" descr="http://upload.wikimedia.org/wikipedia/commons/thumb/9/99/Flag_of_Guyana.svg/22px-Flag_of_Guyana.svg.png">
          <a:extLst>
            <a:ext uri="{FF2B5EF4-FFF2-40B4-BE49-F238E27FC236}">
              <a16:creationId xmlns:a16="http://schemas.microsoft.com/office/drawing/2014/main" id="{00000000-0008-0000-0000-000014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497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209550</xdr:colOff>
      <xdr:row>38</xdr:row>
      <xdr:rowOff>104775</xdr:rowOff>
    </xdr:to>
    <xdr:pic>
      <xdr:nvPicPr>
        <xdr:cNvPr id="1348885" name="Picture 342" descr="http://upload.wikimedia.org/wikipedia/en/thumb/c/cf/Flag_of_Canada.svg/22px-Flag_of_Canada.svg.png">
          <a:extLst>
            <a:ext uri="{FF2B5EF4-FFF2-40B4-BE49-F238E27FC236}">
              <a16:creationId xmlns:a16="http://schemas.microsoft.com/office/drawing/2014/main" id="{00000000-0008-0000-0000-000015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54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209550</xdr:colOff>
      <xdr:row>30</xdr:row>
      <xdr:rowOff>142875</xdr:rowOff>
    </xdr:to>
    <xdr:pic>
      <xdr:nvPicPr>
        <xdr:cNvPr id="1348886" name="Picture 343" descr="http://upload.wikimedia.org/wikipedia/commons/thumb/f/fa/Flag_of_Botswana.svg/22px-Flag_of_Botswana.svg.png">
          <a:extLst>
            <a:ext uri="{FF2B5EF4-FFF2-40B4-BE49-F238E27FC236}">
              <a16:creationId xmlns:a16="http://schemas.microsoft.com/office/drawing/2014/main" id="{00000000-0008-0000-0000-000016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24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209550</xdr:colOff>
      <xdr:row>109</xdr:row>
      <xdr:rowOff>142875</xdr:rowOff>
    </xdr:to>
    <xdr:pic>
      <xdr:nvPicPr>
        <xdr:cNvPr id="1348887" name="Picture 344" descr="http://upload.wikimedia.org/wikipedia/commons/thumb/4/43/Flag_of_Mauritania.svg/22px-Flag_of_Mauritania.svg.png">
          <a:extLst>
            <a:ext uri="{FF2B5EF4-FFF2-40B4-BE49-F238E27FC236}">
              <a16:creationId xmlns:a16="http://schemas.microsoft.com/office/drawing/2014/main" id="{00000000-0008-0000-0000-000017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64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209550</xdr:colOff>
      <xdr:row>156</xdr:row>
      <xdr:rowOff>142875</xdr:rowOff>
    </xdr:to>
    <xdr:pic>
      <xdr:nvPicPr>
        <xdr:cNvPr id="1348888" name="Picture 345" descr="http://upload.wikimedia.org/wikipedia/commons/thumb/6/60/Flag_of_Suriname.svg/22px-Flag_of_Suriname.svg.png">
          <a:extLst>
            <a:ext uri="{FF2B5EF4-FFF2-40B4-BE49-F238E27FC236}">
              <a16:creationId xmlns:a16="http://schemas.microsoft.com/office/drawing/2014/main" id="{00000000-0008-0000-0000-000018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374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209550</xdr:colOff>
      <xdr:row>80</xdr:row>
      <xdr:rowOff>152400</xdr:rowOff>
    </xdr:to>
    <xdr:pic>
      <xdr:nvPicPr>
        <xdr:cNvPr id="1348889" name="Picture 346" descr="http://upload.wikimedia.org/wikipedia/commons/thumb/c/ce/Flag_of_Iceland.svg/22px-Flag_of_Iceland.svg.png">
          <a:extLst>
            <a:ext uri="{FF2B5EF4-FFF2-40B4-BE49-F238E27FC236}">
              <a16:creationId xmlns:a16="http://schemas.microsoft.com/office/drawing/2014/main" id="{00000000-0008-0000-0000-000019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92700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209550</xdr:colOff>
      <xdr:row>16</xdr:row>
      <xdr:rowOff>104775</xdr:rowOff>
    </xdr:to>
    <xdr:pic>
      <xdr:nvPicPr>
        <xdr:cNvPr id="1348890" name="Picture 347" descr="http://upload.wikimedia.org/wikipedia/en/thumb/b/b9/Flag_of_Australia.svg/22px-Flag_of_Australia.svg.png">
          <a:extLst>
            <a:ext uri="{FF2B5EF4-FFF2-40B4-BE49-F238E27FC236}">
              <a16:creationId xmlns:a16="http://schemas.microsoft.com/office/drawing/2014/main" id="{00000000-0008-0000-0000-00001A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29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117</xdr:row>
      <xdr:rowOff>9525</xdr:rowOff>
    </xdr:from>
    <xdr:to>
      <xdr:col>1</xdr:col>
      <xdr:colOff>219075</xdr:colOff>
      <xdr:row>117</xdr:row>
      <xdr:rowOff>152400</xdr:rowOff>
    </xdr:to>
    <xdr:pic>
      <xdr:nvPicPr>
        <xdr:cNvPr id="1348891" name="Picture 348" descr="http://upload.wikimedia.org/wikipedia/commons/thumb/0/00/Flag_of_Namibia.svg/22px-Flag_of_Namibia.svg.png">
          <a:extLst>
            <a:ext uri="{FF2B5EF4-FFF2-40B4-BE49-F238E27FC236}">
              <a16:creationId xmlns:a16="http://schemas.microsoft.com/office/drawing/2014/main" id="{00000000-0008-0000-0000-00001B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49745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209550</xdr:colOff>
      <xdr:row>112</xdr:row>
      <xdr:rowOff>104775</xdr:rowOff>
    </xdr:to>
    <xdr:pic>
      <xdr:nvPicPr>
        <xdr:cNvPr id="1348892" name="Picture 349" descr="http://upload.wikimedia.org/wikipedia/commons/thumb/4/4c/Flag_of_Mongolia.svg/22px-Flag_of_Mongolia.svg.png">
          <a:extLst>
            <a:ext uri="{FF2B5EF4-FFF2-40B4-BE49-F238E27FC236}">
              <a16:creationId xmlns:a16="http://schemas.microsoft.com/office/drawing/2014/main" id="{00000000-0008-0000-0000-00001C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363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172</xdr:row>
      <xdr:rowOff>0</xdr:rowOff>
    </xdr:from>
    <xdr:to>
      <xdr:col>1</xdr:col>
      <xdr:colOff>209550</xdr:colOff>
      <xdr:row>172</xdr:row>
      <xdr:rowOff>142875</xdr:rowOff>
    </xdr:to>
    <xdr:pic>
      <xdr:nvPicPr>
        <xdr:cNvPr id="1348893" name="Picture 350" descr="http://upload.wikimedia.org/wikipedia/commons/thumb/3/38/Flag_of_Tanzania.svg/22px-Flag_of_Tanzania.svg.png">
          <a:extLst>
            <a:ext uri="{FF2B5EF4-FFF2-40B4-BE49-F238E27FC236}">
              <a16:creationId xmlns:a16="http://schemas.microsoft.com/office/drawing/2014/main" id="{00000000-0008-0000-0000-00001D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664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209550</xdr:colOff>
      <xdr:row>162</xdr:row>
      <xdr:rowOff>104775</xdr:rowOff>
    </xdr:to>
    <xdr:pic>
      <xdr:nvPicPr>
        <xdr:cNvPr id="1348894" name="Picture 351" descr="http://upload.wikimedia.org/wikipedia/commons/thumb/f/f8/Flag_of_Macedonia.svg/22px-Flag_of_Macedonia.svg.png">
          <a:extLst>
            <a:ext uri="{FF2B5EF4-FFF2-40B4-BE49-F238E27FC236}">
              <a16:creationId xmlns:a16="http://schemas.microsoft.com/office/drawing/2014/main" id="{00000000-0008-0000-0000-00001E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209550</xdr:colOff>
      <xdr:row>139</xdr:row>
      <xdr:rowOff>104775</xdr:rowOff>
    </xdr:to>
    <xdr:pic>
      <xdr:nvPicPr>
        <xdr:cNvPr id="1348895" name="Picture 352" descr="http://upload.wikimedia.org/wikipedia/commons/thumb/2/27/Flag_of_Moldova.svg/22px-Flag_of_Moldova.svg.png">
          <a:extLst>
            <a:ext uri="{FF2B5EF4-FFF2-40B4-BE49-F238E27FC236}">
              <a16:creationId xmlns:a16="http://schemas.microsoft.com/office/drawing/2014/main" id="{00000000-0008-0000-0000-00001F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703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25</xdr:col>
      <xdr:colOff>182880</xdr:colOff>
      <xdr:row>24</xdr:row>
      <xdr:rowOff>190682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EF8FE0-BE9E-4312-8D19-CC4C9397D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3180" y="1668780"/>
          <a:ext cx="7772400" cy="4915082"/>
        </a:xfrm>
        <a:prstGeom prst="rect">
          <a:avLst/>
        </a:prstGeom>
        <a:ln>
          <a:solidFill>
            <a:schemeClr val="accent1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38100</xdr:colOff>
      <xdr:row>0</xdr:row>
      <xdr:rowOff>47625</xdr:rowOff>
    </xdr:from>
    <xdr:to>
      <xdr:col>31</xdr:col>
      <xdr:colOff>171450</xdr:colOff>
      <xdr:row>34</xdr:row>
      <xdr:rowOff>26670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47625"/>
          <a:ext cx="8667750" cy="76485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212</xdr:row>
      <xdr:rowOff>76200</xdr:rowOff>
    </xdr:from>
    <xdr:to>
      <xdr:col>19</xdr:col>
      <xdr:colOff>893445</xdr:colOff>
      <xdr:row>264</xdr:row>
      <xdr:rowOff>171450</xdr:rowOff>
    </xdr:to>
    <xdr:pic>
      <xdr:nvPicPr>
        <xdr:cNvPr id="1283099" name="Picture 1">
          <a:extLst>
            <a:ext uri="{FF2B5EF4-FFF2-40B4-BE49-F238E27FC236}">
              <a16:creationId xmlns:a16="http://schemas.microsoft.com/office/drawing/2014/main" id="{00000000-0008-0000-1200-00001B941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57800"/>
          <a:ext cx="16002000" cy="1000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731526</xdr:colOff>
      <xdr:row>22</xdr:row>
      <xdr:rowOff>186690</xdr:rowOff>
    </xdr:from>
    <xdr:to>
      <xdr:col>23</xdr:col>
      <xdr:colOff>60960</xdr:colOff>
      <xdr:row>44</xdr:row>
      <xdr:rowOff>99060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1A2D6E-9D2F-4F10-B5F9-DD11088DF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4</xdr:row>
      <xdr:rowOff>46298</xdr:rowOff>
    </xdr:from>
    <xdr:to>
      <xdr:col>19</xdr:col>
      <xdr:colOff>307786</xdr:colOff>
      <xdr:row>34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C07C77-74A0-4C48-B79C-EE27D13FB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0080" y="777818"/>
          <a:ext cx="11250106" cy="5516302"/>
        </a:xfrm>
        <a:prstGeom prst="rect">
          <a:avLst/>
        </a:prstGeom>
        <a:ln>
          <a:solidFill>
            <a:schemeClr val="accent1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519175</xdr:colOff>
      <xdr:row>1</xdr:row>
      <xdr:rowOff>57978</xdr:rowOff>
    </xdr:from>
    <xdr:to>
      <xdr:col>12</xdr:col>
      <xdr:colOff>162505</xdr:colOff>
      <xdr:row>40</xdr:row>
      <xdr:rowOff>132522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1671E4-2C62-4A3F-A947-501ADD967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9588" y="786848"/>
          <a:ext cx="5772460" cy="7827065"/>
        </a:xfrm>
        <a:prstGeom prst="rect">
          <a:avLst/>
        </a:prstGeom>
        <a:ln>
          <a:solidFill>
            <a:schemeClr val="tx2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12700</xdr:colOff>
      <xdr:row>177</xdr:row>
      <xdr:rowOff>120650</xdr:rowOff>
    </xdr:from>
    <xdr:to>
      <xdr:col>18</xdr:col>
      <xdr:colOff>530860</xdr:colOff>
      <xdr:row>181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4D897C-8628-456A-AE82-17DBAA7D81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62" t="40493" r="3789" b="8552"/>
        <a:stretch/>
      </xdr:blipFill>
      <xdr:spPr>
        <a:xfrm>
          <a:off x="8121650" y="36245800"/>
          <a:ext cx="3566160" cy="914400"/>
        </a:xfrm>
        <a:prstGeom prst="rect">
          <a:avLst/>
        </a:prstGeom>
        <a:effectLst>
          <a:outerShdw blurRad="228600" dist="76200" dir="5400000" algn="t" rotWithShape="0">
            <a:prstClr val="black">
              <a:alpha val="58000"/>
            </a:prstClr>
          </a:outerShdw>
        </a:effectLst>
      </xdr:spPr>
    </xdr:pic>
    <xdr:clientData/>
  </xdr:twoCellAnchor>
  <xdr:twoCellAnchor editAs="oneCell">
    <xdr:from>
      <xdr:col>13</xdr:col>
      <xdr:colOff>25400</xdr:colOff>
      <xdr:row>160</xdr:row>
      <xdr:rowOff>196851</xdr:rowOff>
    </xdr:from>
    <xdr:to>
      <xdr:col>23</xdr:col>
      <xdr:colOff>329744</xdr:colOff>
      <xdr:row>176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86AC3B-7194-4CD9-8319-D43F7B6EB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7" t="8127" r="11754" b="13566"/>
        <a:stretch/>
      </xdr:blipFill>
      <xdr:spPr bwMode="auto">
        <a:xfrm>
          <a:off x="8134350" y="32702501"/>
          <a:ext cx="6400344" cy="32194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409653</xdr:colOff>
      <xdr:row>4</xdr:row>
      <xdr:rowOff>170357</xdr:rowOff>
    </xdr:from>
    <xdr:to>
      <xdr:col>35</xdr:col>
      <xdr:colOff>83764</xdr:colOff>
      <xdr:row>28</xdr:row>
      <xdr:rowOff>117764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8000"/>
                  </a14:imgEffect>
                  <a14:imgEffect>
                    <a14:brightnessContrast contrast="2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514071" y="1888321"/>
          <a:ext cx="12912129" cy="4935043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123</xdr:row>
      <xdr:rowOff>0</xdr:rowOff>
    </xdr:from>
    <xdr:to>
      <xdr:col>24</xdr:col>
      <xdr:colOff>209550</xdr:colOff>
      <xdr:row>123</xdr:row>
      <xdr:rowOff>142875</xdr:rowOff>
    </xdr:to>
    <xdr:pic>
      <xdr:nvPicPr>
        <xdr:cNvPr id="1345358" name="Picture 481" descr="http://upload.wikimedia.org/wikipedia/commons/thumb/6/63/Flag_of_Macau.svg/22px-Flag_of_Macau.svg.png">
          <a:extLst>
            <a:ext uri="{FF2B5EF4-FFF2-40B4-BE49-F238E27FC236}">
              <a16:creationId xmlns:a16="http://schemas.microsoft.com/office/drawing/2014/main" id="{00000000-0008-0000-0700-00004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6593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137</xdr:row>
      <xdr:rowOff>0</xdr:rowOff>
    </xdr:from>
    <xdr:to>
      <xdr:col>24</xdr:col>
      <xdr:colOff>209550</xdr:colOff>
      <xdr:row>137</xdr:row>
      <xdr:rowOff>171450</xdr:rowOff>
    </xdr:to>
    <xdr:pic>
      <xdr:nvPicPr>
        <xdr:cNvPr id="1345359" name="Picture 482" descr="http://upload.wikimedia.org/wikipedia/commons/thumb/e/ea/Flag_of_Monaco.svg/22px-Flag_of_Monaco.svg.png">
          <a:extLst>
            <a:ext uri="{FF2B5EF4-FFF2-40B4-BE49-F238E27FC236}">
              <a16:creationId xmlns:a16="http://schemas.microsoft.com/office/drawing/2014/main" id="{00000000-0008-0000-0700-00004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9451300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192</xdr:row>
      <xdr:rowOff>0</xdr:rowOff>
    </xdr:from>
    <xdr:to>
      <xdr:col>24</xdr:col>
      <xdr:colOff>209550</xdr:colOff>
      <xdr:row>192</xdr:row>
      <xdr:rowOff>142875</xdr:rowOff>
    </xdr:to>
    <xdr:pic>
      <xdr:nvPicPr>
        <xdr:cNvPr id="1345360" name="Picture 483" descr="http://upload.wikimedia.org/wikipedia/commons/thumb/4/48/Flag_of_Singapore.svg/22px-Flag_of_Singapore.svg.png">
          <a:extLst>
            <a:ext uri="{FF2B5EF4-FFF2-40B4-BE49-F238E27FC236}">
              <a16:creationId xmlns:a16="http://schemas.microsoft.com/office/drawing/2014/main" id="{00000000-0008-0000-0700-00005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0995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94</xdr:row>
      <xdr:rowOff>0</xdr:rowOff>
    </xdr:from>
    <xdr:to>
      <xdr:col>24</xdr:col>
      <xdr:colOff>209550</xdr:colOff>
      <xdr:row>94</xdr:row>
      <xdr:rowOff>142875</xdr:rowOff>
    </xdr:to>
    <xdr:pic>
      <xdr:nvPicPr>
        <xdr:cNvPr id="1345361" name="Picture 484" descr="http://upload.wikimedia.org/wikipedia/commons/thumb/5/5b/Flag_of_Hong_Kong.svg/22px-Flag_of_Hong_Kong.svg.png">
          <a:extLst>
            <a:ext uri="{FF2B5EF4-FFF2-40B4-BE49-F238E27FC236}">
              <a16:creationId xmlns:a16="http://schemas.microsoft.com/office/drawing/2014/main" id="{00000000-0008-0000-0700-00005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0497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81</xdr:row>
      <xdr:rowOff>0</xdr:rowOff>
    </xdr:from>
    <xdr:to>
      <xdr:col>24</xdr:col>
      <xdr:colOff>209550</xdr:colOff>
      <xdr:row>81</xdr:row>
      <xdr:rowOff>104775</xdr:rowOff>
    </xdr:to>
    <xdr:pic>
      <xdr:nvPicPr>
        <xdr:cNvPr id="1345362" name="Picture 485" descr="http://upload.wikimedia.org/wikipedia/commons/thumb/0/02/Flag_of_Gibraltar.svg/22px-Flag_of_Gibraltar.svg.png">
          <a:extLst>
            <a:ext uri="{FF2B5EF4-FFF2-40B4-BE49-F238E27FC236}">
              <a16:creationId xmlns:a16="http://schemas.microsoft.com/office/drawing/2014/main" id="{00000000-0008-0000-0700-00005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78974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235</xdr:row>
      <xdr:rowOff>0</xdr:rowOff>
    </xdr:from>
    <xdr:to>
      <xdr:col>24</xdr:col>
      <xdr:colOff>190500</xdr:colOff>
      <xdr:row>236</xdr:row>
      <xdr:rowOff>0</xdr:rowOff>
    </xdr:to>
    <xdr:pic>
      <xdr:nvPicPr>
        <xdr:cNvPr id="1345363" name="Picture 486" descr="http://upload.wikimedia.org/wikipedia/commons/thumb/0/00/Flag_of_the_Vatican_City.svg/20px-Flag_of_the_Vatican_City.svg.png">
          <a:extLst>
            <a:ext uri="{FF2B5EF4-FFF2-40B4-BE49-F238E27FC236}">
              <a16:creationId xmlns:a16="http://schemas.microsoft.com/office/drawing/2014/main" id="{00000000-0008-0000-0700-00005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91871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</xdr:row>
      <xdr:rowOff>9525</xdr:rowOff>
    </xdr:from>
    <xdr:to>
      <xdr:col>24</xdr:col>
      <xdr:colOff>209550</xdr:colOff>
      <xdr:row>18</xdr:row>
      <xdr:rowOff>133350</xdr:rowOff>
    </xdr:to>
    <xdr:pic>
      <xdr:nvPicPr>
        <xdr:cNvPr id="1345364" name="Picture 487" descr="http://upload.wikimedia.org/wikipedia/commons/thumb/2/2c/Flag_of_Bahrain.svg/22px-Flag_of_Bahrain.svg.png">
          <a:extLst>
            <a:ext uri="{FF2B5EF4-FFF2-40B4-BE49-F238E27FC236}">
              <a16:creationId xmlns:a16="http://schemas.microsoft.com/office/drawing/2014/main" id="{00000000-0008-0000-0700-00005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3053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129</xdr:row>
      <xdr:rowOff>0</xdr:rowOff>
    </xdr:from>
    <xdr:to>
      <xdr:col>24</xdr:col>
      <xdr:colOff>209550</xdr:colOff>
      <xdr:row>129</xdr:row>
      <xdr:rowOff>142875</xdr:rowOff>
    </xdr:to>
    <xdr:pic>
      <xdr:nvPicPr>
        <xdr:cNvPr id="1345365" name="Picture 488" descr="http://upload.wikimedia.org/wikipedia/commons/thumb/7/73/Flag_of_Malta.svg/22px-Flag_of_Malta.svg.png">
          <a:extLst>
            <a:ext uri="{FF2B5EF4-FFF2-40B4-BE49-F238E27FC236}">
              <a16:creationId xmlns:a16="http://schemas.microsoft.com/office/drawing/2014/main" id="{00000000-0008-0000-0700-00005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77939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25</xdr:row>
      <xdr:rowOff>0</xdr:rowOff>
    </xdr:from>
    <xdr:to>
      <xdr:col>24</xdr:col>
      <xdr:colOff>209550</xdr:colOff>
      <xdr:row>25</xdr:row>
      <xdr:rowOff>104775</xdr:rowOff>
    </xdr:to>
    <xdr:pic>
      <xdr:nvPicPr>
        <xdr:cNvPr id="1345366" name="Picture 489" descr="http://upload.wikimedia.org/wikipedia/commons/thumb/b/bf/Flag_of_Bermuda.svg/22px-Flag_of_Bermuda.svg.png">
          <a:extLst>
            <a:ext uri="{FF2B5EF4-FFF2-40B4-BE49-F238E27FC236}">
              <a16:creationId xmlns:a16="http://schemas.microsoft.com/office/drawing/2014/main" id="{00000000-0008-0000-0700-00005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56959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193</xdr:row>
      <xdr:rowOff>0</xdr:rowOff>
    </xdr:from>
    <xdr:to>
      <xdr:col>24</xdr:col>
      <xdr:colOff>209550</xdr:colOff>
      <xdr:row>193</xdr:row>
      <xdr:rowOff>142875</xdr:rowOff>
    </xdr:to>
    <xdr:pic>
      <xdr:nvPicPr>
        <xdr:cNvPr id="1345367" name="Picture 490" descr="http://upload.wikimedia.org/wikipedia/commons/thumb/d/d3/Flag_of_Sint_Maarten.svg/22px-Flag_of_Sint_Maarten.svg.png">
          <a:extLst>
            <a:ext uri="{FF2B5EF4-FFF2-40B4-BE49-F238E27FC236}">
              <a16:creationId xmlns:a16="http://schemas.microsoft.com/office/drawing/2014/main" id="{00000000-0008-0000-0700-00005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1186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127</xdr:row>
      <xdr:rowOff>0</xdr:rowOff>
    </xdr:from>
    <xdr:to>
      <xdr:col>24</xdr:col>
      <xdr:colOff>209550</xdr:colOff>
      <xdr:row>127</xdr:row>
      <xdr:rowOff>142875</xdr:rowOff>
    </xdr:to>
    <xdr:pic>
      <xdr:nvPicPr>
        <xdr:cNvPr id="1345368" name="Picture 491" descr="http://upload.wikimedia.org/wikipedia/commons/thumb/0/0f/Flag_of_Maldives.svg/22px-Flag_of_Maldives.svg.png">
          <a:extLst>
            <a:ext uri="{FF2B5EF4-FFF2-40B4-BE49-F238E27FC236}">
              <a16:creationId xmlns:a16="http://schemas.microsoft.com/office/drawing/2014/main" id="{00000000-0008-0000-0700-00005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73939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</xdr:row>
      <xdr:rowOff>0</xdr:rowOff>
    </xdr:from>
    <xdr:to>
      <xdr:col>24</xdr:col>
      <xdr:colOff>209550</xdr:colOff>
      <xdr:row>19</xdr:row>
      <xdr:rowOff>123825</xdr:rowOff>
    </xdr:to>
    <xdr:pic>
      <xdr:nvPicPr>
        <xdr:cNvPr id="1345369" name="Picture 492" descr="http://upload.wikimedia.org/wikipedia/commons/thumb/f/f9/Flag_of_Bangladesh.svg/22px-Flag_of_Bangladesh.svg.png">
          <a:extLst>
            <a:ext uri="{FF2B5EF4-FFF2-40B4-BE49-F238E27FC236}">
              <a16:creationId xmlns:a16="http://schemas.microsoft.com/office/drawing/2014/main" id="{00000000-0008-0000-0700-00005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4958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88</xdr:row>
      <xdr:rowOff>0</xdr:rowOff>
    </xdr:from>
    <xdr:to>
      <xdr:col>24</xdr:col>
      <xdr:colOff>209550</xdr:colOff>
      <xdr:row>88</xdr:row>
      <xdr:rowOff>142875</xdr:rowOff>
    </xdr:to>
    <xdr:pic>
      <xdr:nvPicPr>
        <xdr:cNvPr id="1345370" name="Picture 493" descr="http://upload.wikimedia.org/wikipedia/commons/thumb/f/fa/Flag_of_Guernsey.svg/22px-Flag_of_Guernsey.svg.png">
          <a:extLst>
            <a:ext uri="{FF2B5EF4-FFF2-40B4-BE49-F238E27FC236}">
              <a16:creationId xmlns:a16="http://schemas.microsoft.com/office/drawing/2014/main" id="{00000000-0008-0000-0700-00005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92976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107</xdr:row>
      <xdr:rowOff>0</xdr:rowOff>
    </xdr:from>
    <xdr:to>
      <xdr:col>24</xdr:col>
      <xdr:colOff>209550</xdr:colOff>
      <xdr:row>107</xdr:row>
      <xdr:rowOff>123825</xdr:rowOff>
    </xdr:to>
    <xdr:pic>
      <xdr:nvPicPr>
        <xdr:cNvPr id="1345371" name="Picture 494" descr="http://upload.wikimedia.org/wikipedia/commons/thumb/1/1c/Flag_of_Jersey.svg/22px-Flag_of_Jersey.svg.png">
          <a:extLst>
            <a:ext uri="{FF2B5EF4-FFF2-40B4-BE49-F238E27FC236}">
              <a16:creationId xmlns:a16="http://schemas.microsoft.com/office/drawing/2014/main" id="{00000000-0008-0000-0700-00005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31362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182</xdr:row>
      <xdr:rowOff>0</xdr:rowOff>
    </xdr:from>
    <xdr:to>
      <xdr:col>24</xdr:col>
      <xdr:colOff>209550</xdr:colOff>
      <xdr:row>182</xdr:row>
      <xdr:rowOff>142875</xdr:rowOff>
    </xdr:to>
    <xdr:pic>
      <xdr:nvPicPr>
        <xdr:cNvPr id="1345372" name="Picture 495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700-00005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90810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170</xdr:row>
      <xdr:rowOff>0</xdr:rowOff>
    </xdr:from>
    <xdr:to>
      <xdr:col>24</xdr:col>
      <xdr:colOff>209550</xdr:colOff>
      <xdr:row>170</xdr:row>
      <xdr:rowOff>142875</xdr:rowOff>
    </xdr:to>
    <xdr:pic>
      <xdr:nvPicPr>
        <xdr:cNvPr id="1345373" name="Picture 496" descr="http://upload.wikimedia.org/wikipedia/commons/thumb/7/72/Flag_of_the_Republic_of_China.svg/22px-Flag_of_the_Republic_of_China.svg.png">
          <a:extLst>
            <a:ext uri="{FF2B5EF4-FFF2-40B4-BE49-F238E27FC236}">
              <a16:creationId xmlns:a16="http://schemas.microsoft.com/office/drawing/2014/main" id="{00000000-0008-0000-0700-00005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6585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133</xdr:row>
      <xdr:rowOff>0</xdr:rowOff>
    </xdr:from>
    <xdr:to>
      <xdr:col>24</xdr:col>
      <xdr:colOff>209550</xdr:colOff>
      <xdr:row>133</xdr:row>
      <xdr:rowOff>142875</xdr:rowOff>
    </xdr:to>
    <xdr:pic>
      <xdr:nvPicPr>
        <xdr:cNvPr id="1345374" name="Picture 497" descr="http://upload.wikimedia.org/wikipedia/commons/thumb/7/77/Flag_of_Mauritius.svg/22px-Flag_of_Mauritius.svg.png">
          <a:extLst>
            <a:ext uri="{FF2B5EF4-FFF2-40B4-BE49-F238E27FC236}">
              <a16:creationId xmlns:a16="http://schemas.microsoft.com/office/drawing/2014/main" id="{00000000-0008-0000-0700-00005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8632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</xdr:row>
      <xdr:rowOff>0</xdr:rowOff>
    </xdr:from>
    <xdr:to>
      <xdr:col>24</xdr:col>
      <xdr:colOff>209550</xdr:colOff>
      <xdr:row>20</xdr:row>
      <xdr:rowOff>142875</xdr:rowOff>
    </xdr:to>
    <xdr:pic>
      <xdr:nvPicPr>
        <xdr:cNvPr id="1345375" name="Picture 498" descr="http://upload.wikimedia.org/wikipedia/commons/thumb/e/ef/Flag_of_Barbados.svg/22px-Flag_of_Barbados.svg.png">
          <a:extLst>
            <a:ext uri="{FF2B5EF4-FFF2-40B4-BE49-F238E27FC236}">
              <a16:creationId xmlns:a16="http://schemas.microsoft.com/office/drawing/2014/main" id="{00000000-0008-0000-0700-00005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695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</xdr:row>
      <xdr:rowOff>0</xdr:rowOff>
    </xdr:from>
    <xdr:to>
      <xdr:col>24</xdr:col>
      <xdr:colOff>209550</xdr:colOff>
      <xdr:row>14</xdr:row>
      <xdr:rowOff>142875</xdr:rowOff>
    </xdr:to>
    <xdr:pic>
      <xdr:nvPicPr>
        <xdr:cNvPr id="1345376" name="Picture 499" descr="http://upload.wikimedia.org/wikipedia/commons/thumb/f/f6/Flag_of_Aruba.svg/22px-Flag_of_Aruba.svg.png">
          <a:extLst>
            <a:ext uri="{FF2B5EF4-FFF2-40B4-BE49-F238E27FC236}">
              <a16:creationId xmlns:a16="http://schemas.microsoft.com/office/drawing/2014/main" id="{00000000-0008-0000-0700-00006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495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24</xdr:col>
      <xdr:colOff>209550</xdr:colOff>
      <xdr:row>159</xdr:row>
      <xdr:rowOff>104775</xdr:rowOff>
    </xdr:to>
    <xdr:pic>
      <xdr:nvPicPr>
        <xdr:cNvPr id="1345377" name="Picture 500" descr="http://upload.wikimedia.org/wikipedia/commons/thumb/0/00/Flag_of_Palestine.svg/22px-Flag_of_Palestine.svg.png">
          <a:extLst>
            <a:ext uri="{FF2B5EF4-FFF2-40B4-BE49-F238E27FC236}">
              <a16:creationId xmlns:a16="http://schemas.microsoft.com/office/drawing/2014/main" id="{00000000-0008-0000-0700-00006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40518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185</xdr:row>
      <xdr:rowOff>0</xdr:rowOff>
    </xdr:from>
    <xdr:to>
      <xdr:col>24</xdr:col>
      <xdr:colOff>209550</xdr:colOff>
      <xdr:row>185</xdr:row>
      <xdr:rowOff>161925</xdr:rowOff>
    </xdr:to>
    <xdr:pic>
      <xdr:nvPicPr>
        <xdr:cNvPr id="1345378" name="Picture 501" descr="http://upload.wikimedia.org/wikipedia/commons/thumb/b/b1/Flag_of_San_Marino.svg/22px-Flag_of_San_Marino.svg.png">
          <a:extLst>
            <a:ext uri="{FF2B5EF4-FFF2-40B4-BE49-F238E27FC236}">
              <a16:creationId xmlns:a16="http://schemas.microsoft.com/office/drawing/2014/main" id="{00000000-0008-0000-0700-00006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965257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134</xdr:row>
      <xdr:rowOff>0</xdr:rowOff>
    </xdr:from>
    <xdr:to>
      <xdr:col>24</xdr:col>
      <xdr:colOff>209550</xdr:colOff>
      <xdr:row>134</xdr:row>
      <xdr:rowOff>142875</xdr:rowOff>
    </xdr:to>
    <xdr:pic>
      <xdr:nvPicPr>
        <xdr:cNvPr id="1345379" name="Picture 502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700-00006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88321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200</xdr:row>
      <xdr:rowOff>0</xdr:rowOff>
    </xdr:from>
    <xdr:to>
      <xdr:col>24</xdr:col>
      <xdr:colOff>209550</xdr:colOff>
      <xdr:row>200</xdr:row>
      <xdr:rowOff>142875</xdr:rowOff>
    </xdr:to>
    <xdr:pic>
      <xdr:nvPicPr>
        <xdr:cNvPr id="1345380" name="Picture 503" descr="http://upload.wikimedia.org/wikipedia/commons/thumb/0/09/Flag_of_South_Korea.svg/22px-Flag_of_South_Korea.svg.png">
          <a:extLst>
            <a:ext uri="{FF2B5EF4-FFF2-40B4-BE49-F238E27FC236}">
              <a16:creationId xmlns:a16="http://schemas.microsoft.com/office/drawing/2014/main" id="{00000000-0008-0000-0700-00006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2519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144</xdr:row>
      <xdr:rowOff>0</xdr:rowOff>
    </xdr:from>
    <xdr:to>
      <xdr:col>24</xdr:col>
      <xdr:colOff>209550</xdr:colOff>
      <xdr:row>144</xdr:row>
      <xdr:rowOff>104775</xdr:rowOff>
    </xdr:to>
    <xdr:pic>
      <xdr:nvPicPr>
        <xdr:cNvPr id="1345381" name="Picture 504" descr="http://upload.wikimedia.org/wikipedia/commons/thumb/3/30/Flag_of_Nauru.svg/22px-Flag_of_Nauru.svg.png">
          <a:extLst>
            <a:ext uri="{FF2B5EF4-FFF2-40B4-BE49-F238E27FC236}">
              <a16:creationId xmlns:a16="http://schemas.microsoft.com/office/drawing/2014/main" id="{00000000-0008-0000-0700-00006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10515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168</xdr:row>
      <xdr:rowOff>0</xdr:rowOff>
    </xdr:from>
    <xdr:to>
      <xdr:col>24</xdr:col>
      <xdr:colOff>209550</xdr:colOff>
      <xdr:row>168</xdr:row>
      <xdr:rowOff>142875</xdr:rowOff>
    </xdr:to>
    <xdr:pic>
      <xdr:nvPicPr>
        <xdr:cNvPr id="1345382" name="Picture 505" descr="http://upload.wikimedia.org/wikipedia/commons/thumb/2/28/Flag_of_Puerto_Rico.svg/22px-Flag_of_Puerto_Rico.svg.png">
          <a:extLst>
            <a:ext uri="{FF2B5EF4-FFF2-40B4-BE49-F238E27FC236}">
              <a16:creationId xmlns:a16="http://schemas.microsoft.com/office/drawing/2014/main" id="{00000000-0008-0000-0700-00006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6195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53</xdr:row>
      <xdr:rowOff>0</xdr:rowOff>
    </xdr:from>
    <xdr:to>
      <xdr:col>24</xdr:col>
      <xdr:colOff>209550</xdr:colOff>
      <xdr:row>53</xdr:row>
      <xdr:rowOff>142875</xdr:rowOff>
    </xdr:to>
    <xdr:pic>
      <xdr:nvPicPr>
        <xdr:cNvPr id="1345383" name="Picture 506" descr="http://upload.wikimedia.org/wikipedia/commons/thumb/b/b1/Flag_of_Cura%C3%A7ao.svg/22px-Flag_of_Cura%C3%A7ao.svg.png">
          <a:extLst>
            <a:ext uri="{FF2B5EF4-FFF2-40B4-BE49-F238E27FC236}">
              <a16:creationId xmlns:a16="http://schemas.microsoft.com/office/drawing/2014/main" id="{00000000-0008-0000-0700-00006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20205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116</xdr:row>
      <xdr:rowOff>0</xdr:rowOff>
    </xdr:from>
    <xdr:to>
      <xdr:col>24</xdr:col>
      <xdr:colOff>209550</xdr:colOff>
      <xdr:row>116</xdr:row>
      <xdr:rowOff>142875</xdr:rowOff>
    </xdr:to>
    <xdr:pic>
      <xdr:nvPicPr>
        <xdr:cNvPr id="1345384" name="Picture 507" descr="http://upload.wikimedia.org/wikipedia/commons/thumb/5/59/Flag_of_Lebanon.svg/22px-Flag_of_Lebanon.svg.png">
          <a:extLst>
            <a:ext uri="{FF2B5EF4-FFF2-40B4-BE49-F238E27FC236}">
              <a16:creationId xmlns:a16="http://schemas.microsoft.com/office/drawing/2014/main" id="{00000000-0008-0000-0700-00006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4993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181</xdr:row>
      <xdr:rowOff>0</xdr:rowOff>
    </xdr:from>
    <xdr:to>
      <xdr:col>24</xdr:col>
      <xdr:colOff>209550</xdr:colOff>
      <xdr:row>181</xdr:row>
      <xdr:rowOff>142875</xdr:rowOff>
    </xdr:to>
    <xdr:pic>
      <xdr:nvPicPr>
        <xdr:cNvPr id="1345385" name="Picture 508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700-00006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8871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225</xdr:row>
      <xdr:rowOff>0</xdr:rowOff>
    </xdr:from>
    <xdr:to>
      <xdr:col>24</xdr:col>
      <xdr:colOff>209550</xdr:colOff>
      <xdr:row>225</xdr:row>
      <xdr:rowOff>104775</xdr:rowOff>
    </xdr:to>
    <xdr:pic>
      <xdr:nvPicPr>
        <xdr:cNvPr id="1345386" name="Picture 509" descr="http://upload.wikimedia.org/wikipedia/commons/thumb/3/38/Flag_of_Tuvalu.svg/22px-Flag_of_Tuvalu.svg.png">
          <a:extLst>
            <a:ext uri="{FF2B5EF4-FFF2-40B4-BE49-F238E27FC236}">
              <a16:creationId xmlns:a16="http://schemas.microsoft.com/office/drawing/2014/main" id="{00000000-0008-0000-0700-00006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7282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146</xdr:row>
      <xdr:rowOff>0</xdr:rowOff>
    </xdr:from>
    <xdr:to>
      <xdr:col>24</xdr:col>
      <xdr:colOff>209550</xdr:colOff>
      <xdr:row>146</xdr:row>
      <xdr:rowOff>142875</xdr:rowOff>
    </xdr:to>
    <xdr:pic>
      <xdr:nvPicPr>
        <xdr:cNvPr id="1345387" name="Picture 510" descr="flag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700-00006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14515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176</xdr:row>
      <xdr:rowOff>0</xdr:rowOff>
    </xdr:from>
    <xdr:to>
      <xdr:col>24</xdr:col>
      <xdr:colOff>209550</xdr:colOff>
      <xdr:row>176</xdr:row>
      <xdr:rowOff>142875</xdr:rowOff>
    </xdr:to>
    <xdr:pic>
      <xdr:nvPicPr>
        <xdr:cNvPr id="1345388" name="Picture 511" descr="http://upload.wikimedia.org/wikipedia/commons/thumb/1/17/Flag_of_Rwanda.svg/22px-Flag_of_Rwanda.svg.png">
          <a:extLst>
            <a:ext uri="{FF2B5EF4-FFF2-40B4-BE49-F238E27FC236}">
              <a16:creationId xmlns:a16="http://schemas.microsoft.com/office/drawing/2014/main" id="{00000000-0008-0000-0700-00006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7785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103</xdr:row>
      <xdr:rowOff>0</xdr:rowOff>
    </xdr:from>
    <xdr:to>
      <xdr:col>24</xdr:col>
      <xdr:colOff>209550</xdr:colOff>
      <xdr:row>103</xdr:row>
      <xdr:rowOff>152400</xdr:rowOff>
    </xdr:to>
    <xdr:pic>
      <xdr:nvPicPr>
        <xdr:cNvPr id="1345389" name="Picture 512" descr="http://upload.wikimedia.org/wikipedia/commons/thumb/d/d4/Flag_of_Israel.svg/22px-Flag_of_Israel.svg.png">
          <a:extLst>
            <a:ext uri="{FF2B5EF4-FFF2-40B4-BE49-F238E27FC236}">
              <a16:creationId xmlns:a16="http://schemas.microsoft.com/office/drawing/2014/main" id="{00000000-0008-0000-0700-00006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2336125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97</xdr:row>
      <xdr:rowOff>0</xdr:rowOff>
    </xdr:from>
    <xdr:to>
      <xdr:col>24</xdr:col>
      <xdr:colOff>209550</xdr:colOff>
      <xdr:row>97</xdr:row>
      <xdr:rowOff>142875</xdr:rowOff>
    </xdr:to>
    <xdr:pic>
      <xdr:nvPicPr>
        <xdr:cNvPr id="1345390" name="Picture 513" descr="http://upload.wikimedia.org/wikipedia/en/thumb/4/41/Flag_of_India.svg/22px-Flag_of_India.svg.png">
          <a:extLst>
            <a:ext uri="{FF2B5EF4-FFF2-40B4-BE49-F238E27FC236}">
              <a16:creationId xmlns:a16="http://schemas.microsoft.com/office/drawing/2014/main" id="{00000000-0008-0000-0700-00006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1097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92</xdr:row>
      <xdr:rowOff>0</xdr:rowOff>
    </xdr:from>
    <xdr:to>
      <xdr:col>24</xdr:col>
      <xdr:colOff>209550</xdr:colOff>
      <xdr:row>92</xdr:row>
      <xdr:rowOff>123825</xdr:rowOff>
    </xdr:to>
    <xdr:pic>
      <xdr:nvPicPr>
        <xdr:cNvPr id="1345391" name="Picture 514" descr="http://upload.wikimedia.org/wikipedia/commons/thumb/5/56/Flag_of_Haiti.svg/22px-Flag_of_Haiti.svg.png">
          <a:extLst>
            <a:ext uri="{FF2B5EF4-FFF2-40B4-BE49-F238E27FC236}">
              <a16:creationId xmlns:a16="http://schemas.microsoft.com/office/drawing/2014/main" id="{00000000-0008-0000-0700-00006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00977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131</xdr:row>
      <xdr:rowOff>0</xdr:rowOff>
    </xdr:from>
    <xdr:to>
      <xdr:col>24</xdr:col>
      <xdr:colOff>209550</xdr:colOff>
      <xdr:row>131</xdr:row>
      <xdr:rowOff>142875</xdr:rowOff>
    </xdr:to>
    <xdr:pic>
      <xdr:nvPicPr>
        <xdr:cNvPr id="1345392" name="Picture 515" descr="http://upload.wikimedia.org/wikipedia/commons/thumb/5/52/Flag_of_Martinique.svg/22px-Flag_of_Martinique.svg.png">
          <a:extLst>
            <a:ext uri="{FF2B5EF4-FFF2-40B4-BE49-F238E27FC236}">
              <a16:creationId xmlns:a16="http://schemas.microsoft.com/office/drawing/2014/main" id="{00000000-0008-0000-0700-00007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8194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</xdr:row>
      <xdr:rowOff>0</xdr:rowOff>
    </xdr:from>
    <xdr:to>
      <xdr:col>24</xdr:col>
      <xdr:colOff>209550</xdr:colOff>
      <xdr:row>22</xdr:row>
      <xdr:rowOff>142875</xdr:rowOff>
    </xdr:to>
    <xdr:pic>
      <xdr:nvPicPr>
        <xdr:cNvPr id="1345393" name="Picture 516" descr="http://upload.wikimedia.org/wikipedia/commons/thumb/9/92/Flag_of_Belgium_%28civil%29.svg/22px-Flag_of_Belgium_%28civil%29.svg.png">
          <a:extLst>
            <a:ext uri="{FF2B5EF4-FFF2-40B4-BE49-F238E27FC236}">
              <a16:creationId xmlns:a16="http://schemas.microsoft.com/office/drawing/2014/main" id="{00000000-0008-0000-0700-00007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5095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130</xdr:row>
      <xdr:rowOff>0</xdr:rowOff>
    </xdr:from>
    <xdr:to>
      <xdr:col>24</xdr:col>
      <xdr:colOff>209550</xdr:colOff>
      <xdr:row>130</xdr:row>
      <xdr:rowOff>114300</xdr:rowOff>
    </xdr:to>
    <xdr:pic>
      <xdr:nvPicPr>
        <xdr:cNvPr id="1345394" name="Picture 517" descr="http://upload.wikimedia.org/wikipedia/commons/thumb/2/2e/Flag_of_the_Marshall_Islands.svg/22px-Flag_of_the_Marshall_Islands.svg.png">
          <a:extLst>
            <a:ext uri="{FF2B5EF4-FFF2-40B4-BE49-F238E27FC236}">
              <a16:creationId xmlns:a16="http://schemas.microsoft.com/office/drawing/2014/main" id="{00000000-0008-0000-0700-00007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7993975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106</xdr:row>
      <xdr:rowOff>0</xdr:rowOff>
    </xdr:from>
    <xdr:to>
      <xdr:col>24</xdr:col>
      <xdr:colOff>209550</xdr:colOff>
      <xdr:row>106</xdr:row>
      <xdr:rowOff>142875</xdr:rowOff>
    </xdr:to>
    <xdr:pic>
      <xdr:nvPicPr>
        <xdr:cNvPr id="1345395" name="Picture 518" descr="http://upload.wikimedia.org/wikipedia/en/thumb/9/9e/Flag_of_Japan.svg/22px-Flag_of_Japan.svg.png">
          <a:extLst>
            <a:ext uri="{FF2B5EF4-FFF2-40B4-BE49-F238E27FC236}">
              <a16:creationId xmlns:a16="http://schemas.microsoft.com/office/drawing/2014/main" id="{00000000-0008-0000-0700-00007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2936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209550</xdr:colOff>
      <xdr:row>7</xdr:row>
      <xdr:rowOff>104775</xdr:rowOff>
    </xdr:to>
    <xdr:pic>
      <xdr:nvPicPr>
        <xdr:cNvPr id="1345396" name="Picture 519" descr="http://upload.wikimedia.org/wikipedia/commons/thumb/8/87/Flag_of_American_Samoa.svg/22px-Flag_of_American_Samoa.svg.png">
          <a:extLst>
            <a:ext uri="{FF2B5EF4-FFF2-40B4-BE49-F238E27FC236}">
              <a16:creationId xmlns:a16="http://schemas.microsoft.com/office/drawing/2014/main" id="{00000000-0008-0000-0700-00007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0478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86</xdr:row>
      <xdr:rowOff>0</xdr:rowOff>
    </xdr:from>
    <xdr:to>
      <xdr:col>24</xdr:col>
      <xdr:colOff>209550</xdr:colOff>
      <xdr:row>86</xdr:row>
      <xdr:rowOff>114300</xdr:rowOff>
    </xdr:to>
    <xdr:pic>
      <xdr:nvPicPr>
        <xdr:cNvPr id="1345397" name="Picture 520" descr="http://upload.wikimedia.org/wikipedia/commons/thumb/0/07/Flag_of_Guam.svg/22px-Flag_of_Guam.svg.png">
          <a:extLst>
            <a:ext uri="{FF2B5EF4-FFF2-40B4-BE49-F238E27FC236}">
              <a16:creationId xmlns:a16="http://schemas.microsoft.com/office/drawing/2014/main" id="{00000000-0008-0000-0700-00007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889760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179</xdr:row>
      <xdr:rowOff>0</xdr:rowOff>
    </xdr:from>
    <xdr:to>
      <xdr:col>24</xdr:col>
      <xdr:colOff>209550</xdr:colOff>
      <xdr:row>179</xdr:row>
      <xdr:rowOff>104775</xdr:rowOff>
    </xdr:to>
    <xdr:pic>
      <xdr:nvPicPr>
        <xdr:cNvPr id="1345398" name="Picture 521" descr="http://upload.wikimedia.org/wikipedia/commons/thumb/9/9f/Flag_of_Saint_Lucia.svg/22px-Flag_of_Saint_Lucia.svg.png">
          <a:extLst>
            <a:ext uri="{FF2B5EF4-FFF2-40B4-BE49-F238E27FC236}">
              <a16:creationId xmlns:a16="http://schemas.microsoft.com/office/drawing/2014/main" id="{00000000-0008-0000-0700-00007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84333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231</xdr:row>
      <xdr:rowOff>0</xdr:rowOff>
    </xdr:from>
    <xdr:to>
      <xdr:col>24</xdr:col>
      <xdr:colOff>209550</xdr:colOff>
      <xdr:row>231</xdr:row>
      <xdr:rowOff>142875</xdr:rowOff>
    </xdr:to>
    <xdr:pic>
      <xdr:nvPicPr>
        <xdr:cNvPr id="1345399" name="Picture 522" descr="http://upload.wikimedia.org/wikipedia/commons/thumb/f/f8/Flag_of_the_United_States_Virgin_Islands.svg/22px-Flag_of_the_United_States_Virgin_Islands.svg.png">
          <a:extLst>
            <a:ext uri="{FF2B5EF4-FFF2-40B4-BE49-F238E27FC236}">
              <a16:creationId xmlns:a16="http://schemas.microsoft.com/office/drawing/2014/main" id="{00000000-0008-0000-0700-00007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8425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24</xdr:col>
      <xdr:colOff>209550</xdr:colOff>
      <xdr:row>173</xdr:row>
      <xdr:rowOff>142875</xdr:rowOff>
    </xdr:to>
    <xdr:pic>
      <xdr:nvPicPr>
        <xdr:cNvPr id="1345400" name="Picture 523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700-00007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7185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204</xdr:row>
      <xdr:rowOff>0</xdr:rowOff>
    </xdr:from>
    <xdr:to>
      <xdr:col>24</xdr:col>
      <xdr:colOff>209550</xdr:colOff>
      <xdr:row>204</xdr:row>
      <xdr:rowOff>104775</xdr:rowOff>
    </xdr:to>
    <xdr:pic>
      <xdr:nvPicPr>
        <xdr:cNvPr id="1345401" name="Picture 524" descr="http://upload.wikimedia.org/wikipedia/commons/thumb/1/11/Flag_of_Sri_Lanka.svg/22px-Flag_of_Sri_Lanka.svg.png">
          <a:extLst>
            <a:ext uri="{FF2B5EF4-FFF2-40B4-BE49-F238E27FC236}">
              <a16:creationId xmlns:a16="http://schemas.microsoft.com/office/drawing/2014/main" id="{00000000-0008-0000-0700-00007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3281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164</xdr:row>
      <xdr:rowOff>0</xdr:rowOff>
    </xdr:from>
    <xdr:to>
      <xdr:col>24</xdr:col>
      <xdr:colOff>209550</xdr:colOff>
      <xdr:row>164</xdr:row>
      <xdr:rowOff>104775</xdr:rowOff>
    </xdr:to>
    <xdr:pic>
      <xdr:nvPicPr>
        <xdr:cNvPr id="1345402" name="Picture 525" descr="http://upload.wikimedia.org/wikipedia/commons/thumb/9/99/Flag_of_the_Philippines.svg/22px-Flag_of_the_Philippines.svg.png">
          <a:extLst>
            <a:ext uri="{FF2B5EF4-FFF2-40B4-BE49-F238E27FC236}">
              <a16:creationId xmlns:a16="http://schemas.microsoft.com/office/drawing/2014/main" id="{00000000-0008-0000-0700-00007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52520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47</xdr:row>
      <xdr:rowOff>0</xdr:rowOff>
    </xdr:from>
    <xdr:to>
      <xdr:col>24</xdr:col>
      <xdr:colOff>209550</xdr:colOff>
      <xdr:row>47</xdr:row>
      <xdr:rowOff>123825</xdr:rowOff>
    </xdr:to>
    <xdr:pic>
      <xdr:nvPicPr>
        <xdr:cNvPr id="1345403" name="Picture 526" descr="http://upload.wikimedia.org/wikipedia/commons/thumb/9/94/Flag_of_the_Comoros.svg/22px-Flag_of_the_Comoros.svg.png">
          <a:extLst>
            <a:ext uri="{FF2B5EF4-FFF2-40B4-BE49-F238E27FC236}">
              <a16:creationId xmlns:a16="http://schemas.microsoft.com/office/drawing/2014/main" id="{00000000-0008-0000-0700-00007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06203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84</xdr:row>
      <xdr:rowOff>0</xdr:rowOff>
    </xdr:from>
    <xdr:to>
      <xdr:col>24</xdr:col>
      <xdr:colOff>209550</xdr:colOff>
      <xdr:row>84</xdr:row>
      <xdr:rowOff>123825</xdr:rowOff>
    </xdr:to>
    <xdr:pic>
      <xdr:nvPicPr>
        <xdr:cNvPr id="1345404" name="Picture 527" descr="http://upload.wikimedia.org/wikipedia/commons/thumb/b/bc/Flag_of_Grenada.svg/22px-Flag_of_Grenada.svg.png">
          <a:extLst>
            <a:ext uri="{FF2B5EF4-FFF2-40B4-BE49-F238E27FC236}">
              <a16:creationId xmlns:a16="http://schemas.microsoft.com/office/drawing/2014/main" id="{00000000-0008-0000-0700-00007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84975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36</xdr:row>
      <xdr:rowOff>0</xdr:rowOff>
    </xdr:from>
    <xdr:to>
      <xdr:col>24</xdr:col>
      <xdr:colOff>209550</xdr:colOff>
      <xdr:row>36</xdr:row>
      <xdr:rowOff>123825</xdr:rowOff>
    </xdr:to>
    <xdr:pic>
      <xdr:nvPicPr>
        <xdr:cNvPr id="1345405" name="Picture 528" descr="http://upload.wikimedia.org/wikipedia/commons/thumb/5/50/Flag_of_Burundi.svg/22px-Flag_of_Burundi.svg.png">
          <a:extLst>
            <a:ext uri="{FF2B5EF4-FFF2-40B4-BE49-F238E27FC236}">
              <a16:creationId xmlns:a16="http://schemas.microsoft.com/office/drawing/2014/main" id="{00000000-0008-0000-0700-00007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82962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64</xdr:row>
      <xdr:rowOff>0</xdr:rowOff>
    </xdr:from>
    <xdr:to>
      <xdr:col>24</xdr:col>
      <xdr:colOff>209550</xdr:colOff>
      <xdr:row>64</xdr:row>
      <xdr:rowOff>114300</xdr:rowOff>
    </xdr:to>
    <xdr:pic>
      <xdr:nvPicPr>
        <xdr:cNvPr id="1345406" name="Picture 529" descr="http://upload.wikimedia.org/wikipedia/commons/thumb/3/34/Flag_of_El_Salvador.svg/22px-Flag_of_El_Salvador.svg.png">
          <a:extLst>
            <a:ext uri="{FF2B5EF4-FFF2-40B4-BE49-F238E27FC236}">
              <a16:creationId xmlns:a16="http://schemas.microsoft.com/office/drawing/2014/main" id="{00000000-0008-0000-0700-00007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442085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180</xdr:row>
      <xdr:rowOff>0</xdr:rowOff>
    </xdr:from>
    <xdr:to>
      <xdr:col>24</xdr:col>
      <xdr:colOff>209550</xdr:colOff>
      <xdr:row>180</xdr:row>
      <xdr:rowOff>142875</xdr:rowOff>
    </xdr:to>
    <xdr:pic>
      <xdr:nvPicPr>
        <xdr:cNvPr id="1345407" name="Picture 530" descr="http://upload.wikimedia.org/wikipedia/commons/thumb/6/6d/Flag_of_Saint_Vincent_and_the_Grenadines.svg/22px-Flag_of_Saint_Vincent_and_the_Grenadines.svg.png">
          <a:extLst>
            <a:ext uri="{FF2B5EF4-FFF2-40B4-BE49-F238E27FC236}">
              <a16:creationId xmlns:a16="http://schemas.microsoft.com/office/drawing/2014/main" id="{00000000-0008-0000-0700-00007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86524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220</xdr:row>
      <xdr:rowOff>0</xdr:rowOff>
    </xdr:from>
    <xdr:to>
      <xdr:col>24</xdr:col>
      <xdr:colOff>209550</xdr:colOff>
      <xdr:row>220</xdr:row>
      <xdr:rowOff>123825</xdr:rowOff>
    </xdr:to>
    <xdr:pic>
      <xdr:nvPicPr>
        <xdr:cNvPr id="1345408" name="Picture 531" descr="http://upload.wikimedia.org/wikipedia/commons/thumb/6/64/Flag_of_Trinidad_and_Tobago.svg/22px-Flag_of_Trinidad_and_Tobago.svg.png">
          <a:extLst>
            <a:ext uri="{FF2B5EF4-FFF2-40B4-BE49-F238E27FC236}">
              <a16:creationId xmlns:a16="http://schemas.microsoft.com/office/drawing/2014/main" id="{00000000-0008-0000-0700-00008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63296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24</xdr:col>
      <xdr:colOff>209550</xdr:colOff>
      <xdr:row>237</xdr:row>
      <xdr:rowOff>142875</xdr:rowOff>
    </xdr:to>
    <xdr:pic>
      <xdr:nvPicPr>
        <xdr:cNvPr id="1345409" name="Picture 532" descr="http://upload.wikimedia.org/wikipedia/commons/thumb/2/21/Flag_of_Vietnam.svg/22px-Flag_of_Vietnam.svg.png">
          <a:extLst>
            <a:ext uri="{FF2B5EF4-FFF2-40B4-BE49-F238E27FC236}">
              <a16:creationId xmlns:a16="http://schemas.microsoft.com/office/drawing/2014/main" id="{00000000-0008-0000-0700-00008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9568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229</xdr:row>
      <xdr:rowOff>0</xdr:rowOff>
    </xdr:from>
    <xdr:to>
      <xdr:col>24</xdr:col>
      <xdr:colOff>209550</xdr:colOff>
      <xdr:row>229</xdr:row>
      <xdr:rowOff>104775</xdr:rowOff>
    </xdr:to>
    <xdr:pic>
      <xdr:nvPicPr>
        <xdr:cNvPr id="1345410" name="Picture 533" descr="http://upload.wikimedia.org/wikipedia/en/thumb/a/ae/Flag_of_the_United_Kingdom.svg/22px-Flag_of_the_United_Kingdom.svg.png">
          <a:extLst>
            <a:ext uri="{FF2B5EF4-FFF2-40B4-BE49-F238E27FC236}">
              <a16:creationId xmlns:a16="http://schemas.microsoft.com/office/drawing/2014/main" id="{00000000-0008-0000-0700-00008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8044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85</xdr:row>
      <xdr:rowOff>0</xdr:rowOff>
    </xdr:from>
    <xdr:to>
      <xdr:col>24</xdr:col>
      <xdr:colOff>209550</xdr:colOff>
      <xdr:row>85</xdr:row>
      <xdr:rowOff>142875</xdr:rowOff>
    </xdr:to>
    <xdr:pic>
      <xdr:nvPicPr>
        <xdr:cNvPr id="1345411" name="Picture 534" descr="http://upload.wikimedia.org/wikipedia/commons/thumb/0/04/Flag_of_Guadeloupe_%28local%29.svg/22px-Flag_of_Guadeloupe_%28local%29.svg.png">
          <a:extLst>
            <a:ext uri="{FF2B5EF4-FFF2-40B4-BE49-F238E27FC236}">
              <a16:creationId xmlns:a16="http://schemas.microsoft.com/office/drawing/2014/main" id="{00000000-0008-0000-0700-00008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86975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105</xdr:row>
      <xdr:rowOff>0</xdr:rowOff>
    </xdr:from>
    <xdr:to>
      <xdr:col>24</xdr:col>
      <xdr:colOff>209550</xdr:colOff>
      <xdr:row>105</xdr:row>
      <xdr:rowOff>104775</xdr:rowOff>
    </xdr:to>
    <xdr:pic>
      <xdr:nvPicPr>
        <xdr:cNvPr id="1345412" name="Picture 535" descr="http://upload.wikimedia.org/wikipedia/commons/thumb/0/0a/Flag_of_Jamaica.svg/22px-Flag_of_Jamaica.svg.png">
          <a:extLst>
            <a:ext uri="{FF2B5EF4-FFF2-40B4-BE49-F238E27FC236}">
              <a16:creationId xmlns:a16="http://schemas.microsoft.com/office/drawing/2014/main" id="{00000000-0008-0000-0700-00008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27361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79</xdr:row>
      <xdr:rowOff>0</xdr:rowOff>
    </xdr:from>
    <xdr:to>
      <xdr:col>24</xdr:col>
      <xdr:colOff>209550</xdr:colOff>
      <xdr:row>79</xdr:row>
      <xdr:rowOff>123825</xdr:rowOff>
    </xdr:to>
    <xdr:pic>
      <xdr:nvPicPr>
        <xdr:cNvPr id="1345413" name="Picture 536" descr="http://upload.wikimedia.org/wikipedia/en/thumb/b/ba/Flag_of_Germany.svg/22px-Flag_of_Germany.svg.png">
          <a:extLst>
            <a:ext uri="{FF2B5EF4-FFF2-40B4-BE49-F238E27FC236}">
              <a16:creationId xmlns:a16="http://schemas.microsoft.com/office/drawing/2014/main" id="{00000000-0008-0000-0700-00008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74974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120</xdr:row>
      <xdr:rowOff>0</xdr:rowOff>
    </xdr:from>
    <xdr:to>
      <xdr:col>24</xdr:col>
      <xdr:colOff>209550</xdr:colOff>
      <xdr:row>120</xdr:row>
      <xdr:rowOff>123825</xdr:rowOff>
    </xdr:to>
    <xdr:pic>
      <xdr:nvPicPr>
        <xdr:cNvPr id="1345414" name="Picture 537" descr="http://upload.wikimedia.org/wikipedia/commons/thumb/4/47/Flag_of_Liechtenstein.svg/22px-Flag_of_Liechtenstein.svg.png">
          <a:extLst>
            <a:ext uri="{FF2B5EF4-FFF2-40B4-BE49-F238E27FC236}">
              <a16:creationId xmlns:a16="http://schemas.microsoft.com/office/drawing/2014/main" id="{00000000-0008-0000-0700-00008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59937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41</xdr:row>
      <xdr:rowOff>0</xdr:rowOff>
    </xdr:from>
    <xdr:to>
      <xdr:col>24</xdr:col>
      <xdr:colOff>209550</xdr:colOff>
      <xdr:row>41</xdr:row>
      <xdr:rowOff>104775</xdr:rowOff>
    </xdr:to>
    <xdr:pic>
      <xdr:nvPicPr>
        <xdr:cNvPr id="1345415" name="Picture 538" descr="http://upload.wikimedia.org/wikipedia/commons/thumb/0/0f/Flag_of_the_Cayman_Islands.svg/22px-Flag_of_the_Cayman_Islands.svg.png">
          <a:extLst>
            <a:ext uri="{FF2B5EF4-FFF2-40B4-BE49-F238E27FC236}">
              <a16:creationId xmlns:a16="http://schemas.microsoft.com/office/drawing/2014/main" id="{00000000-0008-0000-0700-00008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9420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158</xdr:row>
      <xdr:rowOff>0</xdr:rowOff>
    </xdr:from>
    <xdr:to>
      <xdr:col>24</xdr:col>
      <xdr:colOff>209550</xdr:colOff>
      <xdr:row>158</xdr:row>
      <xdr:rowOff>142875</xdr:rowOff>
    </xdr:to>
    <xdr:pic>
      <xdr:nvPicPr>
        <xdr:cNvPr id="1345416" name="Picture 539" descr="flag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700-00008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3851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60</xdr:row>
      <xdr:rowOff>0</xdr:rowOff>
    </xdr:from>
    <xdr:to>
      <xdr:col>24</xdr:col>
      <xdr:colOff>209550</xdr:colOff>
      <xdr:row>60</xdr:row>
      <xdr:rowOff>133350</xdr:rowOff>
    </xdr:to>
    <xdr:pic>
      <xdr:nvPicPr>
        <xdr:cNvPr id="1345417" name="Picture 540" descr="http://upload.wikimedia.org/wikipedia/commons/thumb/9/9f/Flag_of_the_Dominican_Republic.svg/22px-Flag_of_the_Dominican_Republic.svg.png">
          <a:extLst>
            <a:ext uri="{FF2B5EF4-FFF2-40B4-BE49-F238E27FC236}">
              <a16:creationId xmlns:a16="http://schemas.microsoft.com/office/drawing/2014/main" id="{00000000-0008-0000-0700-00008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34207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112</xdr:row>
      <xdr:rowOff>0</xdr:rowOff>
    </xdr:from>
    <xdr:to>
      <xdr:col>24</xdr:col>
      <xdr:colOff>209550</xdr:colOff>
      <xdr:row>112</xdr:row>
      <xdr:rowOff>104775</xdr:rowOff>
    </xdr:to>
    <xdr:pic>
      <xdr:nvPicPr>
        <xdr:cNvPr id="1345418" name="Picture 541" descr="http://upload.wikimedia.org/wikipedia/commons/thumb/a/aa/Flag_of_Kuwait.svg/22px-Flag_of_Kuwait.svg.png">
          <a:extLst>
            <a:ext uri="{FF2B5EF4-FFF2-40B4-BE49-F238E27FC236}">
              <a16:creationId xmlns:a16="http://schemas.microsoft.com/office/drawing/2014/main" id="{00000000-0008-0000-0700-00008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41363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104</xdr:row>
      <xdr:rowOff>0</xdr:rowOff>
    </xdr:from>
    <xdr:to>
      <xdr:col>24</xdr:col>
      <xdr:colOff>209550</xdr:colOff>
      <xdr:row>104</xdr:row>
      <xdr:rowOff>142875</xdr:rowOff>
    </xdr:to>
    <xdr:pic>
      <xdr:nvPicPr>
        <xdr:cNvPr id="1345419" name="Picture 542" descr="http://upload.wikimedia.org/wikipedia/en/thumb/0/03/Flag_of_Italy.svg/22px-Flag_of_Italy.svg.png">
          <a:extLst>
            <a:ext uri="{FF2B5EF4-FFF2-40B4-BE49-F238E27FC236}">
              <a16:creationId xmlns:a16="http://schemas.microsoft.com/office/drawing/2014/main" id="{00000000-0008-0000-0700-00008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2536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153</xdr:row>
      <xdr:rowOff>0</xdr:rowOff>
    </xdr:from>
    <xdr:to>
      <xdr:col>24</xdr:col>
      <xdr:colOff>209550</xdr:colOff>
      <xdr:row>153</xdr:row>
      <xdr:rowOff>104775</xdr:rowOff>
    </xdr:to>
    <xdr:pic>
      <xdr:nvPicPr>
        <xdr:cNvPr id="1345420" name="Picture 543" descr="http://upload.wikimedia.org/wikipedia/commons/thumb/5/51/Flag_of_North_Korea.svg/22px-Flag_of_North_Korea.svg.png">
          <a:extLst>
            <a:ext uri="{FF2B5EF4-FFF2-40B4-BE49-F238E27FC236}">
              <a16:creationId xmlns:a16="http://schemas.microsoft.com/office/drawing/2014/main" id="{00000000-0008-0000-0700-00008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28517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145</xdr:row>
      <xdr:rowOff>0</xdr:rowOff>
    </xdr:from>
    <xdr:to>
      <xdr:col>24</xdr:col>
      <xdr:colOff>152400</xdr:colOff>
      <xdr:row>146</xdr:row>
      <xdr:rowOff>0</xdr:rowOff>
    </xdr:to>
    <xdr:pic>
      <xdr:nvPicPr>
        <xdr:cNvPr id="1345421" name="Picture 544" descr="http://upload.wikimedia.org/wikipedia/commons/thumb/9/9b/Flag_of_Nepal.svg/16px-Flag_of_Nepal.svg.png">
          <a:extLst>
            <a:ext uri="{FF2B5EF4-FFF2-40B4-BE49-F238E27FC236}">
              <a16:creationId xmlns:a16="http://schemas.microsoft.com/office/drawing/2014/main" id="{00000000-0008-0000-0700-00008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1251525"/>
          <a:ext cx="1524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178</xdr:row>
      <xdr:rowOff>9525</xdr:rowOff>
    </xdr:from>
    <xdr:to>
      <xdr:col>24</xdr:col>
      <xdr:colOff>209550</xdr:colOff>
      <xdr:row>178</xdr:row>
      <xdr:rowOff>152400</xdr:rowOff>
    </xdr:to>
    <xdr:pic>
      <xdr:nvPicPr>
        <xdr:cNvPr id="1345422" name="Picture 545" descr="http://upload.wikimedia.org/wikipedia/commons/thumb/f/fe/Flag_of_Saint_Kitts_and_Nevis.svg/22px-Flag_of_Saint_Kitts_and_Nevis.svg.png">
          <a:extLst>
            <a:ext uri="{FF2B5EF4-FFF2-40B4-BE49-F238E27FC236}">
              <a16:creationId xmlns:a16="http://schemas.microsoft.com/office/drawing/2014/main" id="{00000000-0008-0000-0700-00008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8223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</xdr:row>
      <xdr:rowOff>0</xdr:rowOff>
    </xdr:from>
    <xdr:to>
      <xdr:col>24</xdr:col>
      <xdr:colOff>209550</xdr:colOff>
      <xdr:row>11</xdr:row>
      <xdr:rowOff>142875</xdr:rowOff>
    </xdr:to>
    <xdr:pic>
      <xdr:nvPicPr>
        <xdr:cNvPr id="1345423" name="Picture 546" descr="http://upload.wikimedia.org/wikipedia/commons/thumb/8/89/Flag_of_Antigua_and_Barbuda.svg/22px-Flag_of_Antigua_and_Barbuda.svg.png">
          <a:extLst>
            <a:ext uri="{FF2B5EF4-FFF2-40B4-BE49-F238E27FC236}">
              <a16:creationId xmlns:a16="http://schemas.microsoft.com/office/drawing/2014/main" id="{00000000-0008-0000-0700-00008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895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122</xdr:row>
      <xdr:rowOff>0</xdr:rowOff>
    </xdr:from>
    <xdr:to>
      <xdr:col>24</xdr:col>
      <xdr:colOff>209550</xdr:colOff>
      <xdr:row>122</xdr:row>
      <xdr:rowOff>123825</xdr:rowOff>
    </xdr:to>
    <xdr:pic>
      <xdr:nvPicPr>
        <xdr:cNvPr id="1345424" name="Picture 547" descr="http://upload.wikimedia.org/wikipedia/commons/thumb/d/da/Flag_of_Luxembourg.svg/22px-Flag_of_Luxembourg.svg.png">
          <a:extLst>
            <a:ext uri="{FF2B5EF4-FFF2-40B4-BE49-F238E27FC236}">
              <a16:creationId xmlns:a16="http://schemas.microsoft.com/office/drawing/2014/main" id="{00000000-0008-0000-0700-00009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63937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209</xdr:row>
      <xdr:rowOff>0</xdr:rowOff>
    </xdr:from>
    <xdr:to>
      <xdr:col>24</xdr:col>
      <xdr:colOff>190500</xdr:colOff>
      <xdr:row>210</xdr:row>
      <xdr:rowOff>0</xdr:rowOff>
    </xdr:to>
    <xdr:pic>
      <xdr:nvPicPr>
        <xdr:cNvPr id="1345425" name="Picture 548" descr="http://upload.wikimedia.org/wikipedia/commons/thumb/f/f3/Flag_of_Switzerland.svg/20px-Flag_of_Switzerland.svg.png">
          <a:extLst>
            <a:ext uri="{FF2B5EF4-FFF2-40B4-BE49-F238E27FC236}">
              <a16:creationId xmlns:a16="http://schemas.microsoft.com/office/drawing/2014/main" id="{00000000-0008-0000-0700-00009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42341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155</xdr:row>
      <xdr:rowOff>9525</xdr:rowOff>
    </xdr:from>
    <xdr:to>
      <xdr:col>24</xdr:col>
      <xdr:colOff>209550</xdr:colOff>
      <xdr:row>155</xdr:row>
      <xdr:rowOff>114300</xdr:rowOff>
    </xdr:to>
    <xdr:pic>
      <xdr:nvPicPr>
        <xdr:cNvPr id="1345426" name="Picture 549" descr="http://upload.wikimedia.org/wikipedia/commons/thumb/e/e0/Flag_of_the_Northern_Mariana_Islands.svg/22px-Flag_of_the_Northern_Mariana_Islands.svg.png">
          <a:extLst>
            <a:ext uri="{FF2B5EF4-FFF2-40B4-BE49-F238E27FC236}">
              <a16:creationId xmlns:a16="http://schemas.microsoft.com/office/drawing/2014/main" id="{00000000-0008-0000-0700-00009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32613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190</xdr:row>
      <xdr:rowOff>0</xdr:rowOff>
    </xdr:from>
    <xdr:to>
      <xdr:col>24</xdr:col>
      <xdr:colOff>209550</xdr:colOff>
      <xdr:row>190</xdr:row>
      <xdr:rowOff>104775</xdr:rowOff>
    </xdr:to>
    <xdr:pic>
      <xdr:nvPicPr>
        <xdr:cNvPr id="1345427" name="Picture 550" descr="http://upload.wikimedia.org/wikipedia/commons/thumb/f/fc/Flag_of_Seychelles.svg/22px-Flag_of_Seychelles.svg.png">
          <a:extLst>
            <a:ext uri="{FF2B5EF4-FFF2-40B4-BE49-F238E27FC236}">
              <a16:creationId xmlns:a16="http://schemas.microsoft.com/office/drawing/2014/main" id="{00000000-0008-0000-0700-00009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0614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</xdr:row>
      <xdr:rowOff>0</xdr:rowOff>
    </xdr:from>
    <xdr:to>
      <xdr:col>24</xdr:col>
      <xdr:colOff>209550</xdr:colOff>
      <xdr:row>8</xdr:row>
      <xdr:rowOff>142875</xdr:rowOff>
    </xdr:to>
    <xdr:pic>
      <xdr:nvPicPr>
        <xdr:cNvPr id="1345428" name="Picture 551" descr="http://upload.wikimedia.org/wikipedia/commons/thumb/1/19/Flag_of_Andorra.svg/22px-Flag_of_Andorra.svg.png">
          <a:extLst>
            <a:ext uri="{FF2B5EF4-FFF2-40B4-BE49-F238E27FC236}">
              <a16:creationId xmlns:a16="http://schemas.microsoft.com/office/drawing/2014/main" id="{00000000-0008-0000-0700-00009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2479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186</xdr:row>
      <xdr:rowOff>0</xdr:rowOff>
    </xdr:from>
    <xdr:to>
      <xdr:col>24</xdr:col>
      <xdr:colOff>209550</xdr:colOff>
      <xdr:row>186</xdr:row>
      <xdr:rowOff>104775</xdr:rowOff>
    </xdr:to>
    <xdr:pic>
      <xdr:nvPicPr>
        <xdr:cNvPr id="1345429" name="Picture 552" descr="http://upload.wikimedia.org/wikipedia/commons/thumb/4/4f/Flag_of_Sao_Tome_and_Principe.svg/22px-Flag_of_Sao_Tome_and_Principe.svg.png">
          <a:extLst>
            <a:ext uri="{FF2B5EF4-FFF2-40B4-BE49-F238E27FC236}">
              <a16:creationId xmlns:a16="http://schemas.microsoft.com/office/drawing/2014/main" id="{00000000-0008-0000-0700-00009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9852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151</xdr:row>
      <xdr:rowOff>0</xdr:rowOff>
    </xdr:from>
    <xdr:to>
      <xdr:col>24</xdr:col>
      <xdr:colOff>209550</xdr:colOff>
      <xdr:row>151</xdr:row>
      <xdr:rowOff>104775</xdr:rowOff>
    </xdr:to>
    <xdr:pic>
      <xdr:nvPicPr>
        <xdr:cNvPr id="1345430" name="Picture 553" descr="http://upload.wikimedia.org/wikipedia/commons/thumb/7/79/Flag_of_Nigeria.svg/22px-Flag_of_Nigeria.svg.png">
          <a:extLst>
            <a:ext uri="{FF2B5EF4-FFF2-40B4-BE49-F238E27FC236}">
              <a16:creationId xmlns:a16="http://schemas.microsoft.com/office/drawing/2014/main" id="{00000000-0008-0000-0700-00009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24516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</xdr:row>
      <xdr:rowOff>0</xdr:rowOff>
    </xdr:from>
    <xdr:to>
      <xdr:col>24</xdr:col>
      <xdr:colOff>209550</xdr:colOff>
      <xdr:row>10</xdr:row>
      <xdr:rowOff>104775</xdr:rowOff>
    </xdr:to>
    <xdr:pic>
      <xdr:nvPicPr>
        <xdr:cNvPr id="1345431" name="Picture 554" descr="http://upload.wikimedia.org/wikipedia/commons/thumb/b/b4/Flag_of_Anguilla.svg/22px-Flag_of_Anguilla.svg.png">
          <a:extLst>
            <a:ext uri="{FF2B5EF4-FFF2-40B4-BE49-F238E27FC236}">
              <a16:creationId xmlns:a16="http://schemas.microsoft.com/office/drawing/2014/main" id="{00000000-0008-0000-0700-00009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6955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71</xdr:row>
      <xdr:rowOff>0</xdr:rowOff>
    </xdr:from>
    <xdr:to>
      <xdr:col>24</xdr:col>
      <xdr:colOff>209550</xdr:colOff>
      <xdr:row>71</xdr:row>
      <xdr:rowOff>114300</xdr:rowOff>
    </xdr:to>
    <xdr:pic>
      <xdr:nvPicPr>
        <xdr:cNvPr id="1345432" name="Picture 555" descr="http://upload.wikimedia.org/wikipedia/commons/thumb/e/e4/Flag_of_the_Federated_States_of_Micronesia.svg/22px-Flag_of_the_Federated_States_of_Micronesia.svg.png">
          <a:extLst>
            <a:ext uri="{FF2B5EF4-FFF2-40B4-BE49-F238E27FC236}">
              <a16:creationId xmlns:a16="http://schemas.microsoft.com/office/drawing/2014/main" id="{00000000-0008-0000-0700-00009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5859125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209550</xdr:colOff>
      <xdr:row>31</xdr:row>
      <xdr:rowOff>104775</xdr:rowOff>
    </xdr:to>
    <xdr:pic>
      <xdr:nvPicPr>
        <xdr:cNvPr id="1345433" name="Picture 556" descr="http://upload.wikimedia.org/wikipedia/commons/thumb/4/42/Flag_of_the_British_Virgin_Islands.svg/22px-Flag_of_the_British_Virgin_Islands.svg.png">
          <a:extLst>
            <a:ext uri="{FF2B5EF4-FFF2-40B4-BE49-F238E27FC236}">
              <a16:creationId xmlns:a16="http://schemas.microsoft.com/office/drawing/2014/main" id="{00000000-0008-0000-0700-00009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72961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215</xdr:row>
      <xdr:rowOff>0</xdr:rowOff>
    </xdr:from>
    <xdr:to>
      <xdr:col>24</xdr:col>
      <xdr:colOff>209550</xdr:colOff>
      <xdr:row>215</xdr:row>
      <xdr:rowOff>142875</xdr:rowOff>
    </xdr:to>
    <xdr:pic>
      <xdr:nvPicPr>
        <xdr:cNvPr id="1345434" name="Picture 557" descr="http://upload.wikimedia.org/wikipedia/commons/thumb/7/77/Flag_of_The_Gambia.svg/22px-Flag_of_The_Gambia.svg.png">
          <a:extLst>
            <a:ext uri="{FF2B5EF4-FFF2-40B4-BE49-F238E27FC236}">
              <a16:creationId xmlns:a16="http://schemas.microsoft.com/office/drawing/2014/main" id="{00000000-0008-0000-0700-00009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5377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102</xdr:row>
      <xdr:rowOff>0</xdr:rowOff>
    </xdr:from>
    <xdr:to>
      <xdr:col>24</xdr:col>
      <xdr:colOff>209550</xdr:colOff>
      <xdr:row>102</xdr:row>
      <xdr:rowOff>104775</xdr:rowOff>
    </xdr:to>
    <xdr:pic>
      <xdr:nvPicPr>
        <xdr:cNvPr id="1345435" name="Picture 558" descr="http://upload.wikimedia.org/wikipedia/commons/thumb/b/bc/Flag_of_the_Isle_of_Man.svg/22px-Flag_of_the_Isle_of_Man.svg.png">
          <a:extLst>
            <a:ext uri="{FF2B5EF4-FFF2-40B4-BE49-F238E27FC236}">
              <a16:creationId xmlns:a16="http://schemas.microsoft.com/office/drawing/2014/main" id="{00000000-0008-0000-0700-00009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2136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218</xdr:row>
      <xdr:rowOff>0</xdr:rowOff>
    </xdr:from>
    <xdr:to>
      <xdr:col>24</xdr:col>
      <xdr:colOff>209550</xdr:colOff>
      <xdr:row>218</xdr:row>
      <xdr:rowOff>104775</xdr:rowOff>
    </xdr:to>
    <xdr:pic>
      <xdr:nvPicPr>
        <xdr:cNvPr id="1345436" name="Picture 559" descr="http://upload.wikimedia.org/wikipedia/commons/thumb/9/9a/Flag_of_Tonga.svg/22px-Flag_of_Tonga.svg.png">
          <a:extLst>
            <a:ext uri="{FF2B5EF4-FFF2-40B4-BE49-F238E27FC236}">
              <a16:creationId xmlns:a16="http://schemas.microsoft.com/office/drawing/2014/main" id="{00000000-0008-0000-0700-00009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5948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45</xdr:row>
      <xdr:rowOff>0</xdr:rowOff>
    </xdr:from>
    <xdr:to>
      <xdr:col>24</xdr:col>
      <xdr:colOff>209550</xdr:colOff>
      <xdr:row>45</xdr:row>
      <xdr:rowOff>142875</xdr:rowOff>
    </xdr:to>
    <xdr:pic>
      <xdr:nvPicPr>
        <xdr:cNvPr id="1345437" name="Picture 560" descr="flag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00000000-0008-0000-0700-00009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02203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111</xdr:row>
      <xdr:rowOff>0</xdr:rowOff>
    </xdr:from>
    <xdr:to>
      <xdr:col>24</xdr:col>
      <xdr:colOff>209550</xdr:colOff>
      <xdr:row>111</xdr:row>
      <xdr:rowOff>104775</xdr:rowOff>
    </xdr:to>
    <xdr:pic>
      <xdr:nvPicPr>
        <xdr:cNvPr id="1345438" name="Picture 561" descr="http://upload.wikimedia.org/wikipedia/commons/thumb/d/d3/Flag_of_Kiribati.svg/22px-Flag_of_Kiribati.svg.png">
          <a:extLst>
            <a:ext uri="{FF2B5EF4-FFF2-40B4-BE49-F238E27FC236}">
              <a16:creationId xmlns:a16="http://schemas.microsoft.com/office/drawing/2014/main" id="{00000000-0008-0000-0700-00009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39363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226</xdr:row>
      <xdr:rowOff>0</xdr:rowOff>
    </xdr:from>
    <xdr:to>
      <xdr:col>24</xdr:col>
      <xdr:colOff>209550</xdr:colOff>
      <xdr:row>226</xdr:row>
      <xdr:rowOff>142875</xdr:rowOff>
    </xdr:to>
    <xdr:pic>
      <xdr:nvPicPr>
        <xdr:cNvPr id="1345439" name="Picture 562" descr="http://upload.wikimedia.org/wikipedia/commons/thumb/4/4e/Flag_of_Uganda.svg/22px-Flag_of_Uganda.svg.png">
          <a:extLst>
            <a:ext uri="{FF2B5EF4-FFF2-40B4-BE49-F238E27FC236}">
              <a16:creationId xmlns:a16="http://schemas.microsoft.com/office/drawing/2014/main" id="{00000000-0008-0000-0700-00009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7472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219</xdr:row>
      <xdr:rowOff>0</xdr:rowOff>
    </xdr:from>
    <xdr:to>
      <xdr:col>24</xdr:col>
      <xdr:colOff>209550</xdr:colOff>
      <xdr:row>219</xdr:row>
      <xdr:rowOff>104775</xdr:rowOff>
    </xdr:to>
    <xdr:pic>
      <xdr:nvPicPr>
        <xdr:cNvPr id="1345440" name="Picture 563" descr="http://upload.wikimedia.org/wikipedia/commons/thumb/5/58/Flag_of_Transnistria.svg/22px-Flag_of_Transnistria.svg.png">
          <a:extLst>
            <a:ext uri="{FF2B5EF4-FFF2-40B4-BE49-F238E27FC236}">
              <a16:creationId xmlns:a16="http://schemas.microsoft.com/office/drawing/2014/main" id="{00000000-0008-0000-0700-0000A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6139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55</xdr:row>
      <xdr:rowOff>0</xdr:rowOff>
    </xdr:from>
    <xdr:to>
      <xdr:col>24</xdr:col>
      <xdr:colOff>209550</xdr:colOff>
      <xdr:row>55</xdr:row>
      <xdr:rowOff>142875</xdr:rowOff>
    </xdr:to>
    <xdr:pic>
      <xdr:nvPicPr>
        <xdr:cNvPr id="1345441" name="Picture 564" descr="http://upload.wikimedia.org/wikipedia/commons/thumb/c/cb/Flag_of_the_Czech_Republic.svg/22px-Flag_of_the_Czech_Republic.svg.png">
          <a:extLst>
            <a:ext uri="{FF2B5EF4-FFF2-40B4-BE49-F238E27FC236}">
              <a16:creationId xmlns:a16="http://schemas.microsoft.com/office/drawing/2014/main" id="{00000000-0008-0000-0700-0000A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2420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87</xdr:row>
      <xdr:rowOff>0</xdr:rowOff>
    </xdr:from>
    <xdr:to>
      <xdr:col>24</xdr:col>
      <xdr:colOff>209550</xdr:colOff>
      <xdr:row>87</xdr:row>
      <xdr:rowOff>133350</xdr:rowOff>
    </xdr:to>
    <xdr:pic>
      <xdr:nvPicPr>
        <xdr:cNvPr id="1345442" name="Picture 565" descr="http://upload.wikimedia.org/wikipedia/commons/thumb/e/ec/Flag_of_Guatemala.svg/22px-Flag_of_Guatemala.svg.png">
          <a:extLst>
            <a:ext uri="{FF2B5EF4-FFF2-40B4-BE49-F238E27FC236}">
              <a16:creationId xmlns:a16="http://schemas.microsoft.com/office/drawing/2014/main" id="{00000000-0008-0000-0700-0000A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90976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125</xdr:row>
      <xdr:rowOff>0</xdr:rowOff>
    </xdr:from>
    <xdr:to>
      <xdr:col>24</xdr:col>
      <xdr:colOff>209550</xdr:colOff>
      <xdr:row>125</xdr:row>
      <xdr:rowOff>142875</xdr:rowOff>
    </xdr:to>
    <xdr:pic>
      <xdr:nvPicPr>
        <xdr:cNvPr id="1345443" name="Picture 566" descr="http://upload.wikimedia.org/wikipedia/commons/thumb/d/d1/Flag_of_Malawi.svg/22px-Flag_of_Malawi.svg.png">
          <a:extLst>
            <a:ext uri="{FF2B5EF4-FFF2-40B4-BE49-F238E27FC236}">
              <a16:creationId xmlns:a16="http://schemas.microsoft.com/office/drawing/2014/main" id="{00000000-0008-0000-0700-0000A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6993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169</xdr:row>
      <xdr:rowOff>0</xdr:rowOff>
    </xdr:from>
    <xdr:to>
      <xdr:col>24</xdr:col>
      <xdr:colOff>209550</xdr:colOff>
      <xdr:row>169</xdr:row>
      <xdr:rowOff>85725</xdr:rowOff>
    </xdr:to>
    <xdr:pic>
      <xdr:nvPicPr>
        <xdr:cNvPr id="1345444" name="Picture 567" descr="http://upload.wikimedia.org/wikipedia/commons/thumb/6/65/Flag_of_Qatar.svg/22px-Flag_of_Qatar.svg.png">
          <a:extLst>
            <a:ext uri="{FF2B5EF4-FFF2-40B4-BE49-F238E27FC236}">
              <a16:creationId xmlns:a16="http://schemas.microsoft.com/office/drawing/2014/main" id="{00000000-0008-0000-0700-0000A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6385500"/>
          <a:ext cx="2095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57</xdr:row>
      <xdr:rowOff>0</xdr:rowOff>
    </xdr:from>
    <xdr:to>
      <xdr:col>24</xdr:col>
      <xdr:colOff>209550</xdr:colOff>
      <xdr:row>57</xdr:row>
      <xdr:rowOff>161925</xdr:rowOff>
    </xdr:to>
    <xdr:pic>
      <xdr:nvPicPr>
        <xdr:cNvPr id="1345445" name="Picture 568" descr="http://upload.wikimedia.org/wikipedia/commons/thumb/9/9c/Flag_of_Denmark.svg/22px-Flag_of_Denmark.svg.png">
          <a:extLst>
            <a:ext uri="{FF2B5EF4-FFF2-40B4-BE49-F238E27FC236}">
              <a16:creationId xmlns:a16="http://schemas.microsoft.com/office/drawing/2014/main" id="{00000000-0008-0000-0700-0000A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2820650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40</xdr:row>
      <xdr:rowOff>0</xdr:rowOff>
    </xdr:from>
    <xdr:to>
      <xdr:col>24</xdr:col>
      <xdr:colOff>209550</xdr:colOff>
      <xdr:row>40</xdr:row>
      <xdr:rowOff>123825</xdr:rowOff>
    </xdr:to>
    <xdr:pic>
      <xdr:nvPicPr>
        <xdr:cNvPr id="1345446" name="Picture 569" descr="http://upload.wikimedia.org/wikipedia/commons/thumb/3/38/Flag_of_Cape_Verde.svg/22px-Flag_of_Cape_Verde.svg.png">
          <a:extLst>
            <a:ext uri="{FF2B5EF4-FFF2-40B4-BE49-F238E27FC236}">
              <a16:creationId xmlns:a16="http://schemas.microsoft.com/office/drawing/2014/main" id="{00000000-0008-0000-0700-0000A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92202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213</xdr:row>
      <xdr:rowOff>0</xdr:rowOff>
    </xdr:from>
    <xdr:to>
      <xdr:col>24</xdr:col>
      <xdr:colOff>209550</xdr:colOff>
      <xdr:row>213</xdr:row>
      <xdr:rowOff>142875</xdr:rowOff>
    </xdr:to>
    <xdr:pic>
      <xdr:nvPicPr>
        <xdr:cNvPr id="1345447" name="Picture 570" descr="http://upload.wikimedia.org/wikipedia/commons/thumb/a/a9/Flag_of_Thailand.svg/22px-Flag_of_Thailand.svg.png">
          <a:extLst>
            <a:ext uri="{FF2B5EF4-FFF2-40B4-BE49-F238E27FC236}">
              <a16:creationId xmlns:a16="http://schemas.microsoft.com/office/drawing/2014/main" id="{00000000-0008-0000-0700-0000A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4996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166</xdr:row>
      <xdr:rowOff>0</xdr:rowOff>
    </xdr:from>
    <xdr:to>
      <xdr:col>24</xdr:col>
      <xdr:colOff>209550</xdr:colOff>
      <xdr:row>166</xdr:row>
      <xdr:rowOff>133350</xdr:rowOff>
    </xdr:to>
    <xdr:pic>
      <xdr:nvPicPr>
        <xdr:cNvPr id="1345448" name="Picture 571" descr="http://upload.wikimedia.org/wikipedia/en/thumb/1/12/Flag_of_Poland.svg/22px-Flag_of_Poland.svg.png">
          <a:extLst>
            <a:ext uri="{FF2B5EF4-FFF2-40B4-BE49-F238E27FC236}">
              <a16:creationId xmlns:a16="http://schemas.microsoft.com/office/drawing/2014/main" id="{00000000-0008-0000-0700-0000A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565207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98</xdr:row>
      <xdr:rowOff>0</xdr:rowOff>
    </xdr:from>
    <xdr:to>
      <xdr:col>24</xdr:col>
      <xdr:colOff>209550</xdr:colOff>
      <xdr:row>98</xdr:row>
      <xdr:rowOff>142875</xdr:rowOff>
    </xdr:to>
    <xdr:pic>
      <xdr:nvPicPr>
        <xdr:cNvPr id="1345449" name="Picture 572" descr="http://upload.wikimedia.org/wikipedia/commons/thumb/9/9f/Flag_of_Indonesia.svg/22px-Flag_of_Indonesia.svg.png">
          <a:extLst>
            <a:ext uri="{FF2B5EF4-FFF2-40B4-BE49-F238E27FC236}">
              <a16:creationId xmlns:a16="http://schemas.microsoft.com/office/drawing/2014/main" id="{00000000-0008-0000-0700-0000A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12979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136</xdr:row>
      <xdr:rowOff>0</xdr:rowOff>
    </xdr:from>
    <xdr:to>
      <xdr:col>24</xdr:col>
      <xdr:colOff>209550</xdr:colOff>
      <xdr:row>136</xdr:row>
      <xdr:rowOff>104775</xdr:rowOff>
    </xdr:to>
    <xdr:pic>
      <xdr:nvPicPr>
        <xdr:cNvPr id="1345450" name="Picture 573" descr="http://upload.wikimedia.org/wikipedia/commons/thumb/2/27/Flag_of_Moldova.svg/22px-Flag_of_Moldova.svg.png">
          <a:extLst>
            <a:ext uri="{FF2B5EF4-FFF2-40B4-BE49-F238E27FC236}">
              <a16:creationId xmlns:a16="http://schemas.microsoft.com/office/drawing/2014/main" id="{00000000-0008-0000-0700-0000A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92512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210</xdr:row>
      <xdr:rowOff>0</xdr:rowOff>
    </xdr:from>
    <xdr:to>
      <xdr:col>24</xdr:col>
      <xdr:colOff>209550</xdr:colOff>
      <xdr:row>210</xdr:row>
      <xdr:rowOff>142875</xdr:rowOff>
    </xdr:to>
    <xdr:pic>
      <xdr:nvPicPr>
        <xdr:cNvPr id="1345451" name="Picture 574" descr="http://upload.wikimedia.org/wikipedia/commons/thumb/5/53/Flag_of_Syria.svg/22px-Flag_of_Syria.svg.png">
          <a:extLst>
            <a:ext uri="{FF2B5EF4-FFF2-40B4-BE49-F238E27FC236}">
              <a16:creationId xmlns:a16="http://schemas.microsoft.com/office/drawing/2014/main" id="{00000000-0008-0000-0700-0000A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4424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216</xdr:row>
      <xdr:rowOff>0</xdr:rowOff>
    </xdr:from>
    <xdr:to>
      <xdr:col>24</xdr:col>
      <xdr:colOff>209550</xdr:colOff>
      <xdr:row>216</xdr:row>
      <xdr:rowOff>133350</xdr:rowOff>
    </xdr:to>
    <xdr:pic>
      <xdr:nvPicPr>
        <xdr:cNvPr id="1345452" name="Picture 575" descr="http://upload.wikimedia.org/wikipedia/commons/thumb/6/68/Flag_of_Togo.svg/22px-Flag_of_Togo.svg.png">
          <a:extLst>
            <a:ext uri="{FF2B5EF4-FFF2-40B4-BE49-F238E27FC236}">
              <a16:creationId xmlns:a16="http://schemas.microsoft.com/office/drawing/2014/main" id="{00000000-0008-0000-0700-0000A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556760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167</xdr:row>
      <xdr:rowOff>0</xdr:rowOff>
    </xdr:from>
    <xdr:to>
      <xdr:col>24</xdr:col>
      <xdr:colOff>209550</xdr:colOff>
      <xdr:row>167</xdr:row>
      <xdr:rowOff>142875</xdr:rowOff>
    </xdr:to>
    <xdr:pic>
      <xdr:nvPicPr>
        <xdr:cNvPr id="1345453" name="Picture 576" descr="http://upload.wikimedia.org/wikipedia/commons/thumb/5/5c/Flag_of_Portugal.svg/22px-Flag_of_Portugal.svg.png">
          <a:extLst>
            <a:ext uri="{FF2B5EF4-FFF2-40B4-BE49-F238E27FC236}">
              <a16:creationId xmlns:a16="http://schemas.microsoft.com/office/drawing/2014/main" id="{00000000-0008-0000-0700-0000A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5899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217</xdr:row>
      <xdr:rowOff>0</xdr:rowOff>
    </xdr:from>
    <xdr:to>
      <xdr:col>24</xdr:col>
      <xdr:colOff>209550</xdr:colOff>
      <xdr:row>217</xdr:row>
      <xdr:rowOff>104775</xdr:rowOff>
    </xdr:to>
    <xdr:pic>
      <xdr:nvPicPr>
        <xdr:cNvPr id="1345454" name="Picture 577" descr="http://upload.wikimedia.org/wikipedia/commons/thumb/8/8e/Flag_of_Tokelau.svg/22px-Flag_of_Tokelau.svg.png">
          <a:extLst>
            <a:ext uri="{FF2B5EF4-FFF2-40B4-BE49-F238E27FC236}">
              <a16:creationId xmlns:a16="http://schemas.microsoft.com/office/drawing/2014/main" id="{00000000-0008-0000-0700-0000A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5758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74</xdr:row>
      <xdr:rowOff>0</xdr:rowOff>
    </xdr:from>
    <xdr:to>
      <xdr:col>24</xdr:col>
      <xdr:colOff>209550</xdr:colOff>
      <xdr:row>74</xdr:row>
      <xdr:rowOff>142875</xdr:rowOff>
    </xdr:to>
    <xdr:pic>
      <xdr:nvPicPr>
        <xdr:cNvPr id="1345455" name="Picture 578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700-0000A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6459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194</xdr:row>
      <xdr:rowOff>0</xdr:rowOff>
    </xdr:from>
    <xdr:to>
      <xdr:col>24</xdr:col>
      <xdr:colOff>209550</xdr:colOff>
      <xdr:row>194</xdr:row>
      <xdr:rowOff>142875</xdr:rowOff>
    </xdr:to>
    <xdr:pic>
      <xdr:nvPicPr>
        <xdr:cNvPr id="1345456" name="Picture 579" descr="http://upload.wikimedia.org/wikipedia/commons/thumb/e/e6/Flag_of_Slovakia.svg/22px-Flag_of_Slovakia.svg.png">
          <a:extLst>
            <a:ext uri="{FF2B5EF4-FFF2-40B4-BE49-F238E27FC236}">
              <a16:creationId xmlns:a16="http://schemas.microsoft.com/office/drawing/2014/main" id="{00000000-0008-0000-0700-0000B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1376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</xdr:row>
      <xdr:rowOff>0</xdr:rowOff>
    </xdr:from>
    <xdr:to>
      <xdr:col>24</xdr:col>
      <xdr:colOff>209550</xdr:colOff>
      <xdr:row>5</xdr:row>
      <xdr:rowOff>152400</xdr:rowOff>
    </xdr:to>
    <xdr:pic>
      <xdr:nvPicPr>
        <xdr:cNvPr id="1345457" name="Picture 580" descr="http://upload.wikimedia.org/wikipedia/commons/thumb/3/36/Flag_of_Albania.svg/22px-Flag_of_Albania.svg.png">
          <a:extLst>
            <a:ext uri="{FF2B5EF4-FFF2-40B4-BE49-F238E27FC236}">
              <a16:creationId xmlns:a16="http://schemas.microsoft.com/office/drawing/2014/main" id="{00000000-0008-0000-0700-0000B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647825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</xdr:row>
      <xdr:rowOff>0</xdr:rowOff>
    </xdr:from>
    <xdr:to>
      <xdr:col>24</xdr:col>
      <xdr:colOff>209550</xdr:colOff>
      <xdr:row>13</xdr:row>
      <xdr:rowOff>104775</xdr:rowOff>
    </xdr:to>
    <xdr:pic>
      <xdr:nvPicPr>
        <xdr:cNvPr id="1345458" name="Picture 581" descr="http://upload.wikimedia.org/wikipedia/commons/thumb/2/2f/Flag_of_Armenia.svg/22px-Flag_of_Armenia.svg.png">
          <a:extLst>
            <a:ext uri="{FF2B5EF4-FFF2-40B4-BE49-F238E27FC236}">
              <a16:creationId xmlns:a16="http://schemas.microsoft.com/office/drawing/2014/main" id="{00000000-0008-0000-0700-0000B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2956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95</xdr:row>
      <xdr:rowOff>0</xdr:rowOff>
    </xdr:from>
    <xdr:to>
      <xdr:col>24</xdr:col>
      <xdr:colOff>209550</xdr:colOff>
      <xdr:row>95</xdr:row>
      <xdr:rowOff>104775</xdr:rowOff>
    </xdr:to>
    <xdr:pic>
      <xdr:nvPicPr>
        <xdr:cNvPr id="1345459" name="Picture 582" descr="http://upload.wikimedia.org/wikipedia/commons/thumb/c/c1/Flag_of_Hungary.svg/22px-Flag_of_Hungary.svg.png">
          <a:extLst>
            <a:ext uri="{FF2B5EF4-FFF2-40B4-BE49-F238E27FC236}">
              <a16:creationId xmlns:a16="http://schemas.microsoft.com/office/drawing/2014/main" id="{00000000-0008-0000-0700-0000B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06978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</xdr:row>
      <xdr:rowOff>0</xdr:rowOff>
    </xdr:from>
    <xdr:to>
      <xdr:col>24</xdr:col>
      <xdr:colOff>209550</xdr:colOff>
      <xdr:row>17</xdr:row>
      <xdr:rowOff>104775</xdr:rowOff>
    </xdr:to>
    <xdr:pic>
      <xdr:nvPicPr>
        <xdr:cNvPr id="1345460" name="Picture 583" descr="http://upload.wikimedia.org/wikipedia/commons/thumb/d/dd/Flag_of_Azerbaijan.svg/22px-Flag_of_Azerbaijan.svg.png">
          <a:extLst>
            <a:ext uri="{FF2B5EF4-FFF2-40B4-BE49-F238E27FC236}">
              <a16:creationId xmlns:a16="http://schemas.microsoft.com/office/drawing/2014/main" id="{00000000-0008-0000-0700-0000B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0957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59</xdr:row>
      <xdr:rowOff>0</xdr:rowOff>
    </xdr:from>
    <xdr:to>
      <xdr:col>24</xdr:col>
      <xdr:colOff>209550</xdr:colOff>
      <xdr:row>59</xdr:row>
      <xdr:rowOff>104775</xdr:rowOff>
    </xdr:to>
    <xdr:pic>
      <xdr:nvPicPr>
        <xdr:cNvPr id="1345461" name="Picture 584" descr="http://upload.wikimedia.org/wikipedia/commons/thumb/c/c4/Flag_of_Dominica.svg/22px-Flag_of_Dominica.svg.png">
          <a:extLst>
            <a:ext uri="{FF2B5EF4-FFF2-40B4-BE49-F238E27FC236}">
              <a16:creationId xmlns:a16="http://schemas.microsoft.com/office/drawing/2014/main" id="{00000000-0008-0000-0700-0000B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3220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195</xdr:row>
      <xdr:rowOff>0</xdr:rowOff>
    </xdr:from>
    <xdr:to>
      <xdr:col>24</xdr:col>
      <xdr:colOff>209550</xdr:colOff>
      <xdr:row>195</xdr:row>
      <xdr:rowOff>104775</xdr:rowOff>
    </xdr:to>
    <xdr:pic>
      <xdr:nvPicPr>
        <xdr:cNvPr id="1345462" name="Picture 585" descr="http://upload.wikimedia.org/wikipedia/commons/thumb/f/f0/Flag_of_Slovenia.svg/22px-Flag_of_Slovenia.svg.png">
          <a:extLst>
            <a:ext uri="{FF2B5EF4-FFF2-40B4-BE49-F238E27FC236}">
              <a16:creationId xmlns:a16="http://schemas.microsoft.com/office/drawing/2014/main" id="{00000000-0008-0000-0700-0000B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1567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52</xdr:row>
      <xdr:rowOff>0</xdr:rowOff>
    </xdr:from>
    <xdr:to>
      <xdr:col>24</xdr:col>
      <xdr:colOff>209550</xdr:colOff>
      <xdr:row>52</xdr:row>
      <xdr:rowOff>104775</xdr:rowOff>
    </xdr:to>
    <xdr:pic>
      <xdr:nvPicPr>
        <xdr:cNvPr id="1345463" name="Picture 586" descr="http://upload.wikimedia.org/wikipedia/commons/thumb/b/bd/Flag_of_Cuba.svg/22px-Flag_of_Cuba.svg.png">
          <a:extLst>
            <a:ext uri="{FF2B5EF4-FFF2-40B4-BE49-F238E27FC236}">
              <a16:creationId xmlns:a16="http://schemas.microsoft.com/office/drawing/2014/main" id="{00000000-0008-0000-0700-0000B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18205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189</xdr:row>
      <xdr:rowOff>0</xdr:rowOff>
    </xdr:from>
    <xdr:to>
      <xdr:col>24</xdr:col>
      <xdr:colOff>209550</xdr:colOff>
      <xdr:row>189</xdr:row>
      <xdr:rowOff>142875</xdr:rowOff>
    </xdr:to>
    <xdr:pic>
      <xdr:nvPicPr>
        <xdr:cNvPr id="1345464" name="Picture 587" descr="http://upload.wikimedia.org/wikipedia/commons/thumb/f/ff/Flag_of_Serbia.svg/22px-Flag_of_Serbia.svg.png">
          <a:extLst>
            <a:ext uri="{FF2B5EF4-FFF2-40B4-BE49-F238E27FC236}">
              <a16:creationId xmlns:a16="http://schemas.microsoft.com/office/drawing/2014/main" id="{00000000-0008-0000-0700-0000B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0424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80</xdr:row>
      <xdr:rowOff>0</xdr:rowOff>
    </xdr:from>
    <xdr:to>
      <xdr:col>24</xdr:col>
      <xdr:colOff>209550</xdr:colOff>
      <xdr:row>80</xdr:row>
      <xdr:rowOff>142875</xdr:rowOff>
    </xdr:to>
    <xdr:pic>
      <xdr:nvPicPr>
        <xdr:cNvPr id="1345465" name="Picture 588" descr="http://upload.wikimedia.org/wikipedia/commons/thumb/1/19/Flag_of_Ghana.svg/22px-Flag_of_Ghana.svg.png">
          <a:extLst>
            <a:ext uri="{FF2B5EF4-FFF2-40B4-BE49-F238E27FC236}">
              <a16:creationId xmlns:a16="http://schemas.microsoft.com/office/drawing/2014/main" id="{00000000-0008-0000-0700-0000B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76974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</xdr:row>
      <xdr:rowOff>0</xdr:rowOff>
    </xdr:from>
    <xdr:to>
      <xdr:col>24</xdr:col>
      <xdr:colOff>209550</xdr:colOff>
      <xdr:row>16</xdr:row>
      <xdr:rowOff>142875</xdr:rowOff>
    </xdr:to>
    <xdr:pic>
      <xdr:nvPicPr>
        <xdr:cNvPr id="1345466" name="Picture 589" descr="http://upload.wikimedia.org/wikipedia/commons/thumb/4/41/Flag_of_Austria.svg/22px-Flag_of_Austria.svg.png">
          <a:extLst>
            <a:ext uri="{FF2B5EF4-FFF2-40B4-BE49-F238E27FC236}">
              <a16:creationId xmlns:a16="http://schemas.microsoft.com/office/drawing/2014/main" id="{00000000-0008-0000-0700-0000B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895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228</xdr:row>
      <xdr:rowOff>0</xdr:rowOff>
    </xdr:from>
    <xdr:to>
      <xdr:col>24</xdr:col>
      <xdr:colOff>209550</xdr:colOff>
      <xdr:row>228</xdr:row>
      <xdr:rowOff>104775</xdr:rowOff>
    </xdr:to>
    <xdr:pic>
      <xdr:nvPicPr>
        <xdr:cNvPr id="1345467" name="Picture 590" descr="http://upload.wikimedia.org/wikipedia/commons/thumb/c/cb/Flag_of_the_United_Arab_Emirates.svg/22px-Flag_of_the_United_Arab_Emirates.svg.png">
          <a:extLst>
            <a:ext uri="{FF2B5EF4-FFF2-40B4-BE49-F238E27FC236}">
              <a16:creationId xmlns:a16="http://schemas.microsoft.com/office/drawing/2014/main" id="{00000000-0008-0000-0700-0000B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7853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222</xdr:row>
      <xdr:rowOff>0</xdr:rowOff>
    </xdr:from>
    <xdr:to>
      <xdr:col>24</xdr:col>
      <xdr:colOff>209550</xdr:colOff>
      <xdr:row>222</xdr:row>
      <xdr:rowOff>142875</xdr:rowOff>
    </xdr:to>
    <xdr:pic>
      <xdr:nvPicPr>
        <xdr:cNvPr id="1345468" name="Picture 591" descr="http://upload.wikimedia.org/wikipedia/commons/thumb/b/b4/Flag_of_Turkey.svg/22px-Flag_of_Turkey.svg.png">
          <a:extLst>
            <a:ext uri="{FF2B5EF4-FFF2-40B4-BE49-F238E27FC236}">
              <a16:creationId xmlns:a16="http://schemas.microsoft.com/office/drawing/2014/main" id="{00000000-0008-0000-0700-0000B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6710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203</xdr:row>
      <xdr:rowOff>0</xdr:rowOff>
    </xdr:from>
    <xdr:to>
      <xdr:col>24</xdr:col>
      <xdr:colOff>209550</xdr:colOff>
      <xdr:row>203</xdr:row>
      <xdr:rowOff>142875</xdr:rowOff>
    </xdr:to>
    <xdr:pic>
      <xdr:nvPicPr>
        <xdr:cNvPr id="1345469" name="Picture 592" descr="http://upload.wikimedia.org/wikipedia/en/thumb/9/9a/Flag_of_Spain.svg/22px-Flag_of_Spain.svg.png">
          <a:extLst>
            <a:ext uri="{FF2B5EF4-FFF2-40B4-BE49-F238E27FC236}">
              <a16:creationId xmlns:a16="http://schemas.microsoft.com/office/drawing/2014/main" id="{00000000-0008-0000-0700-0000B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3091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174</xdr:row>
      <xdr:rowOff>0</xdr:rowOff>
    </xdr:from>
    <xdr:to>
      <xdr:col>24</xdr:col>
      <xdr:colOff>209550</xdr:colOff>
      <xdr:row>174</xdr:row>
      <xdr:rowOff>142875</xdr:rowOff>
    </xdr:to>
    <xdr:pic>
      <xdr:nvPicPr>
        <xdr:cNvPr id="1345470" name="Picture 593" descr="http://upload.wikimedia.org/wikipedia/commons/thumb/7/73/Flag_of_Romania.svg/22px-Flag_of_Romania.svg.png">
          <a:extLst>
            <a:ext uri="{FF2B5EF4-FFF2-40B4-BE49-F238E27FC236}">
              <a16:creationId xmlns:a16="http://schemas.microsoft.com/office/drawing/2014/main" id="{00000000-0008-0000-0700-0000B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73856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49</xdr:row>
      <xdr:rowOff>0</xdr:rowOff>
    </xdr:from>
    <xdr:to>
      <xdr:col>24</xdr:col>
      <xdr:colOff>209550</xdr:colOff>
      <xdr:row>49</xdr:row>
      <xdr:rowOff>123825</xdr:rowOff>
    </xdr:to>
    <xdr:pic>
      <xdr:nvPicPr>
        <xdr:cNvPr id="1345471" name="Picture 594" descr="http://upload.wikimedia.org/wikipedia/commons/thumb/f/f2/Flag_of_Costa_Rica.svg/22px-Flag_of_Costa_Rica.svg.png">
          <a:extLst>
            <a:ext uri="{FF2B5EF4-FFF2-40B4-BE49-F238E27FC236}">
              <a16:creationId xmlns:a16="http://schemas.microsoft.com/office/drawing/2014/main" id="{00000000-0008-0000-0700-0000B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12204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54</xdr:row>
      <xdr:rowOff>0</xdr:rowOff>
    </xdr:from>
    <xdr:to>
      <xdr:col>24</xdr:col>
      <xdr:colOff>209550</xdr:colOff>
      <xdr:row>54</xdr:row>
      <xdr:rowOff>123825</xdr:rowOff>
    </xdr:to>
    <xdr:pic>
      <xdr:nvPicPr>
        <xdr:cNvPr id="1345472" name="Picture 595" descr="http://upload.wikimedia.org/wikipedia/commons/thumb/d/d4/Flag_of_Cyprus.svg/22px-Flag_of_Cyprus.svg.png">
          <a:extLst>
            <a:ext uri="{FF2B5EF4-FFF2-40B4-BE49-F238E27FC236}">
              <a16:creationId xmlns:a16="http://schemas.microsoft.com/office/drawing/2014/main" id="{00000000-0008-0000-0700-0000C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22205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126</xdr:row>
      <xdr:rowOff>0</xdr:rowOff>
    </xdr:from>
    <xdr:to>
      <xdr:col>24</xdr:col>
      <xdr:colOff>209550</xdr:colOff>
      <xdr:row>126</xdr:row>
      <xdr:rowOff>104775</xdr:rowOff>
    </xdr:to>
    <xdr:pic>
      <xdr:nvPicPr>
        <xdr:cNvPr id="1345473" name="Picture 596" descr="http://upload.wikimedia.org/wikipedia/commons/thumb/6/66/Flag_of_Malaysia.svg/22px-Flag_of_Malaysia.svg.png">
          <a:extLst>
            <a:ext uri="{FF2B5EF4-FFF2-40B4-BE49-F238E27FC236}">
              <a16:creationId xmlns:a16="http://schemas.microsoft.com/office/drawing/2014/main" id="{00000000-0008-0000-0700-0000C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71938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154</xdr:row>
      <xdr:rowOff>0</xdr:rowOff>
    </xdr:from>
    <xdr:to>
      <xdr:col>24</xdr:col>
      <xdr:colOff>209550</xdr:colOff>
      <xdr:row>154</xdr:row>
      <xdr:rowOff>142875</xdr:rowOff>
    </xdr:to>
    <xdr:pic>
      <xdr:nvPicPr>
        <xdr:cNvPr id="1345474" name="Picture 597" descr="http://upload.wikimedia.org/wikipedia/commons/thumb/1/1e/Flag_of_the_Turkish_Republic_of_Northern_Cyprus.svg/22px-Flag_of_the_Turkish_Republic_of_Northern_Cyprus.svg.png">
          <a:extLst>
            <a:ext uri="{FF2B5EF4-FFF2-40B4-BE49-F238E27FC236}">
              <a16:creationId xmlns:a16="http://schemas.microsoft.com/office/drawing/2014/main" id="{00000000-0008-0000-0700-0000C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3051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82</xdr:row>
      <xdr:rowOff>0</xdr:rowOff>
    </xdr:from>
    <xdr:to>
      <xdr:col>24</xdr:col>
      <xdr:colOff>209550</xdr:colOff>
      <xdr:row>82</xdr:row>
      <xdr:rowOff>142875</xdr:rowOff>
    </xdr:to>
    <xdr:pic>
      <xdr:nvPicPr>
        <xdr:cNvPr id="1345475" name="Picture 598" descr="http://upload.wikimedia.org/wikipedia/commons/thumb/5/5c/Flag_of_Greece.svg/22px-Flag_of_Greece.svg.png">
          <a:extLst>
            <a:ext uri="{FF2B5EF4-FFF2-40B4-BE49-F238E27FC236}">
              <a16:creationId xmlns:a16="http://schemas.microsoft.com/office/drawing/2014/main" id="{00000000-0008-0000-0700-0000C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80975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48</xdr:row>
      <xdr:rowOff>0</xdr:rowOff>
    </xdr:from>
    <xdr:to>
      <xdr:col>24</xdr:col>
      <xdr:colOff>209550</xdr:colOff>
      <xdr:row>48</xdr:row>
      <xdr:rowOff>104775</xdr:rowOff>
    </xdr:to>
    <xdr:pic>
      <xdr:nvPicPr>
        <xdr:cNvPr id="1345476" name="Picture 599" descr="http://upload.wikimedia.org/wikipedia/commons/thumb/3/35/Flag_of_the_Cook_Islands.svg/22px-Flag_of_the_Cook_Islands.svg.png">
          <a:extLst>
            <a:ext uri="{FF2B5EF4-FFF2-40B4-BE49-F238E27FC236}">
              <a16:creationId xmlns:a16="http://schemas.microsoft.com/office/drawing/2014/main" id="{00000000-0008-0000-0700-0000C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08204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171</xdr:row>
      <xdr:rowOff>0</xdr:rowOff>
    </xdr:from>
    <xdr:to>
      <xdr:col>24</xdr:col>
      <xdr:colOff>209550</xdr:colOff>
      <xdr:row>171</xdr:row>
      <xdr:rowOff>104775</xdr:rowOff>
    </xdr:to>
    <xdr:pic>
      <xdr:nvPicPr>
        <xdr:cNvPr id="1345477" name="Picture 600" descr="http://upload.wikimedia.org/wikipedia/commons/thumb/f/f8/Flag_of_Macedonia.svg/22px-Flag_of_Macedonia.svg.png">
          <a:extLst>
            <a:ext uri="{FF2B5EF4-FFF2-40B4-BE49-F238E27FC236}">
              <a16:creationId xmlns:a16="http://schemas.microsoft.com/office/drawing/2014/main" id="{00000000-0008-0000-0700-0000C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67855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37</xdr:row>
      <xdr:rowOff>0</xdr:rowOff>
    </xdr:from>
    <xdr:to>
      <xdr:col>24</xdr:col>
      <xdr:colOff>209550</xdr:colOff>
      <xdr:row>37</xdr:row>
      <xdr:rowOff>142875</xdr:rowOff>
    </xdr:to>
    <xdr:pic>
      <xdr:nvPicPr>
        <xdr:cNvPr id="1345478" name="Picture 601" descr="http://upload.wikimedia.org/wikipedia/commons/thumb/8/83/Flag_of_Cambodia.svg/22px-Flag_of_Cambodia.svg.png">
          <a:extLst>
            <a:ext uri="{FF2B5EF4-FFF2-40B4-BE49-F238E27FC236}">
              <a16:creationId xmlns:a16="http://schemas.microsoft.com/office/drawing/2014/main" id="{00000000-0008-0000-0700-0000C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84963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191</xdr:row>
      <xdr:rowOff>0</xdr:rowOff>
    </xdr:from>
    <xdr:to>
      <xdr:col>24</xdr:col>
      <xdr:colOff>209550</xdr:colOff>
      <xdr:row>191</xdr:row>
      <xdr:rowOff>142875</xdr:rowOff>
    </xdr:to>
    <xdr:pic>
      <xdr:nvPicPr>
        <xdr:cNvPr id="1345479" name="Picture 602" descr="http://upload.wikimedia.org/wikipedia/commons/thumb/1/17/Flag_of_Sierra_Leone.svg/22px-Flag_of_Sierra_Leone.svg.png">
          <a:extLst>
            <a:ext uri="{FF2B5EF4-FFF2-40B4-BE49-F238E27FC236}">
              <a16:creationId xmlns:a16="http://schemas.microsoft.com/office/drawing/2014/main" id="{00000000-0008-0000-0700-0000C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0805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24</xdr:row>
      <xdr:rowOff>0</xdr:rowOff>
    </xdr:from>
    <xdr:to>
      <xdr:col>24</xdr:col>
      <xdr:colOff>209550</xdr:colOff>
      <xdr:row>24</xdr:row>
      <xdr:rowOff>142875</xdr:rowOff>
    </xdr:to>
    <xdr:pic>
      <xdr:nvPicPr>
        <xdr:cNvPr id="1345480" name="Picture 603" descr="http://upload.wikimedia.org/wikipedia/commons/thumb/0/0a/Flag_of_Benin.svg/22px-Flag_of_Benin.svg.png">
          <a:extLst>
            <a:ext uri="{FF2B5EF4-FFF2-40B4-BE49-F238E27FC236}">
              <a16:creationId xmlns:a16="http://schemas.microsoft.com/office/drawing/2014/main" id="{00000000-0008-0000-0700-0000C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5495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224</xdr:row>
      <xdr:rowOff>0</xdr:rowOff>
    </xdr:from>
    <xdr:to>
      <xdr:col>24</xdr:col>
      <xdr:colOff>209550</xdr:colOff>
      <xdr:row>224</xdr:row>
      <xdr:rowOff>104775</xdr:rowOff>
    </xdr:to>
    <xdr:pic>
      <xdr:nvPicPr>
        <xdr:cNvPr id="1345481" name="Picture 604" descr="http://upload.wikimedia.org/wikipedia/commons/thumb/a/a0/Flag_of_the_Turks_and_Caicos_Islands.svg/22px-Flag_of_the_Turks_and_Caicos_Islands.svg.png">
          <a:extLst>
            <a:ext uri="{FF2B5EF4-FFF2-40B4-BE49-F238E27FC236}">
              <a16:creationId xmlns:a16="http://schemas.microsoft.com/office/drawing/2014/main" id="{00000000-0008-0000-0700-0000C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7091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51</xdr:row>
      <xdr:rowOff>0</xdr:rowOff>
    </xdr:from>
    <xdr:to>
      <xdr:col>24</xdr:col>
      <xdr:colOff>209550</xdr:colOff>
      <xdr:row>51</xdr:row>
      <xdr:rowOff>104775</xdr:rowOff>
    </xdr:to>
    <xdr:pic>
      <xdr:nvPicPr>
        <xdr:cNvPr id="1345482" name="Picture 605" descr="http://upload.wikimedia.org/wikipedia/commons/thumb/1/1b/Flag_of_Croatia.svg/22px-Flag_of_Croatia.svg.png">
          <a:extLst>
            <a:ext uri="{FF2B5EF4-FFF2-40B4-BE49-F238E27FC236}">
              <a16:creationId xmlns:a16="http://schemas.microsoft.com/office/drawing/2014/main" id="{00000000-0008-0000-0700-0000C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16205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227</xdr:row>
      <xdr:rowOff>0</xdr:rowOff>
    </xdr:from>
    <xdr:to>
      <xdr:col>24</xdr:col>
      <xdr:colOff>209550</xdr:colOff>
      <xdr:row>227</xdr:row>
      <xdr:rowOff>142875</xdr:rowOff>
    </xdr:to>
    <xdr:pic>
      <xdr:nvPicPr>
        <xdr:cNvPr id="1345483" name="Picture 606" descr="http://upload.wikimedia.org/wikipedia/commons/thumb/4/49/Flag_of_Ukraine.svg/22px-Flag_of_Ukraine.svg.png">
          <a:extLst>
            <a:ext uri="{FF2B5EF4-FFF2-40B4-BE49-F238E27FC236}">
              <a16:creationId xmlns:a16="http://schemas.microsoft.com/office/drawing/2014/main" id="{00000000-0008-0000-0700-0000C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7663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63</xdr:row>
      <xdr:rowOff>0</xdr:rowOff>
    </xdr:from>
    <xdr:to>
      <xdr:col>24</xdr:col>
      <xdr:colOff>209550</xdr:colOff>
      <xdr:row>63</xdr:row>
      <xdr:rowOff>142875</xdr:rowOff>
    </xdr:to>
    <xdr:pic>
      <xdr:nvPicPr>
        <xdr:cNvPr id="1345484" name="Picture 607" descr="http://upload.wikimedia.org/wikipedia/commons/thumb/f/fe/Flag_of_Egypt.svg/22px-Flag_of_Egypt.svg.png">
          <a:extLst>
            <a:ext uri="{FF2B5EF4-FFF2-40B4-BE49-F238E27FC236}">
              <a16:creationId xmlns:a16="http://schemas.microsoft.com/office/drawing/2014/main" id="{00000000-0008-0000-0700-0000C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4220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238</xdr:row>
      <xdr:rowOff>0</xdr:rowOff>
    </xdr:from>
    <xdr:to>
      <xdr:col>24</xdr:col>
      <xdr:colOff>209550</xdr:colOff>
      <xdr:row>238</xdr:row>
      <xdr:rowOff>142875</xdr:rowOff>
    </xdr:to>
    <xdr:pic>
      <xdr:nvPicPr>
        <xdr:cNvPr id="1345485" name="Picture 608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700-0000C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9758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61</xdr:row>
      <xdr:rowOff>0</xdr:rowOff>
    </xdr:from>
    <xdr:to>
      <xdr:col>24</xdr:col>
      <xdr:colOff>209550</xdr:colOff>
      <xdr:row>61</xdr:row>
      <xdr:rowOff>104775</xdr:rowOff>
    </xdr:to>
    <xdr:pic>
      <xdr:nvPicPr>
        <xdr:cNvPr id="1345486" name="Picture 609" descr="http://upload.wikimedia.org/wikipedia/commons/thumb/2/26/Flag_of_East_Timor.svg/22px-Flag_of_East_Timor.svg.png">
          <a:extLst>
            <a:ext uri="{FF2B5EF4-FFF2-40B4-BE49-F238E27FC236}">
              <a16:creationId xmlns:a16="http://schemas.microsoft.com/office/drawing/2014/main" id="{00000000-0008-0000-0700-0000C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36207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35</xdr:row>
      <xdr:rowOff>0</xdr:rowOff>
    </xdr:from>
    <xdr:to>
      <xdr:col>24</xdr:col>
      <xdr:colOff>209550</xdr:colOff>
      <xdr:row>35</xdr:row>
      <xdr:rowOff>142875</xdr:rowOff>
    </xdr:to>
    <xdr:pic>
      <xdr:nvPicPr>
        <xdr:cNvPr id="1345487" name="Picture 610" descr="http://upload.wikimedia.org/wikipedia/commons/thumb/8/8c/Flag_of_Myanmar.svg/22px-Flag_of_Myanmar.svg.png">
          <a:extLst>
            <a:ext uri="{FF2B5EF4-FFF2-40B4-BE49-F238E27FC236}">
              <a16:creationId xmlns:a16="http://schemas.microsoft.com/office/drawing/2014/main" id="{00000000-0008-0000-0700-0000C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8096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28</xdr:row>
      <xdr:rowOff>0</xdr:rowOff>
    </xdr:from>
    <xdr:to>
      <xdr:col>24</xdr:col>
      <xdr:colOff>209550</xdr:colOff>
      <xdr:row>28</xdr:row>
      <xdr:rowOff>104775</xdr:rowOff>
    </xdr:to>
    <xdr:pic>
      <xdr:nvPicPr>
        <xdr:cNvPr id="1345488" name="Picture 611" descr="http://upload.wikimedia.org/wikipedia/commons/thumb/b/bf/Flag_of_Bosnia_and_Herzegovina.svg/22px-Flag_of_Bosnia_and_Herzegovina.svg.png">
          <a:extLst>
            <a:ext uri="{FF2B5EF4-FFF2-40B4-BE49-F238E27FC236}">
              <a16:creationId xmlns:a16="http://schemas.microsoft.com/office/drawing/2014/main" id="{00000000-0008-0000-0700-0000D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64960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68</xdr:row>
      <xdr:rowOff>0</xdr:rowOff>
    </xdr:from>
    <xdr:to>
      <xdr:col>24</xdr:col>
      <xdr:colOff>209550</xdr:colOff>
      <xdr:row>68</xdr:row>
      <xdr:rowOff>104775</xdr:rowOff>
    </xdr:to>
    <xdr:pic>
      <xdr:nvPicPr>
        <xdr:cNvPr id="1345489" name="Picture 612" descr="http://upload.wikimedia.org/wikipedia/commons/thumb/7/71/Flag_of_Ethiopia.svg/22px-Flag_of_Ethiopia.svg.png">
          <a:extLst>
            <a:ext uri="{FF2B5EF4-FFF2-40B4-BE49-F238E27FC236}">
              <a16:creationId xmlns:a16="http://schemas.microsoft.com/office/drawing/2014/main" id="{00000000-0008-0000-0700-0000D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52590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141</xdr:row>
      <xdr:rowOff>0</xdr:rowOff>
    </xdr:from>
    <xdr:to>
      <xdr:col>24</xdr:col>
      <xdr:colOff>209550</xdr:colOff>
      <xdr:row>141</xdr:row>
      <xdr:rowOff>142875</xdr:rowOff>
    </xdr:to>
    <xdr:pic>
      <xdr:nvPicPr>
        <xdr:cNvPr id="1345490" name="Picture 613" descr="http://upload.wikimedia.org/wikipedia/commons/thumb/2/2c/Flag_of_Morocco.svg/22px-Flag_of_Morocco.svg.png">
          <a:extLst>
            <a:ext uri="{FF2B5EF4-FFF2-40B4-BE49-F238E27FC236}">
              <a16:creationId xmlns:a16="http://schemas.microsoft.com/office/drawing/2014/main" id="{00000000-0008-0000-0700-0000D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02514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108</xdr:row>
      <xdr:rowOff>0</xdr:rowOff>
    </xdr:from>
    <xdr:to>
      <xdr:col>24</xdr:col>
      <xdr:colOff>209550</xdr:colOff>
      <xdr:row>108</xdr:row>
      <xdr:rowOff>104775</xdr:rowOff>
    </xdr:to>
    <xdr:pic>
      <xdr:nvPicPr>
        <xdr:cNvPr id="1345491" name="Picture 614" descr="http://upload.wikimedia.org/wikipedia/commons/thumb/c/c0/Flag_of_Jordan.svg/22px-Flag_of_Jordan.svg.png">
          <a:extLst>
            <a:ext uri="{FF2B5EF4-FFF2-40B4-BE49-F238E27FC236}">
              <a16:creationId xmlns:a16="http://schemas.microsoft.com/office/drawing/2014/main" id="{00000000-0008-0000-0700-0000D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33362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100</xdr:row>
      <xdr:rowOff>0</xdr:rowOff>
    </xdr:from>
    <xdr:to>
      <xdr:col>24</xdr:col>
      <xdr:colOff>209550</xdr:colOff>
      <xdr:row>100</xdr:row>
      <xdr:rowOff>142875</xdr:rowOff>
    </xdr:to>
    <xdr:pic>
      <xdr:nvPicPr>
        <xdr:cNvPr id="1345492" name="Picture 615" descr="http://upload.wikimedia.org/wikipedia/commons/thumb/f/f6/Flag_of_Iraq.svg/22px-Flag_of_Iraq.svg.png">
          <a:extLst>
            <a:ext uri="{FF2B5EF4-FFF2-40B4-BE49-F238E27FC236}">
              <a16:creationId xmlns:a16="http://schemas.microsoft.com/office/drawing/2014/main" id="{00000000-0008-0000-0700-0000D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17360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32</xdr:row>
      <xdr:rowOff>0</xdr:rowOff>
    </xdr:from>
    <xdr:to>
      <xdr:col>24</xdr:col>
      <xdr:colOff>209550</xdr:colOff>
      <xdr:row>32</xdr:row>
      <xdr:rowOff>104775</xdr:rowOff>
    </xdr:to>
    <xdr:pic>
      <xdr:nvPicPr>
        <xdr:cNvPr id="1345493" name="Picture 616" descr="http://upload.wikimedia.org/wikipedia/commons/thumb/9/9c/Flag_of_Brunei.svg/22px-Flag_of_Brunei.svg.png">
          <a:extLst>
            <a:ext uri="{FF2B5EF4-FFF2-40B4-BE49-F238E27FC236}">
              <a16:creationId xmlns:a16="http://schemas.microsoft.com/office/drawing/2014/main" id="{00000000-0008-0000-0700-0000D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74961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110</xdr:row>
      <xdr:rowOff>0</xdr:rowOff>
    </xdr:from>
    <xdr:to>
      <xdr:col>24</xdr:col>
      <xdr:colOff>209550</xdr:colOff>
      <xdr:row>110</xdr:row>
      <xdr:rowOff>142875</xdr:rowOff>
    </xdr:to>
    <xdr:pic>
      <xdr:nvPicPr>
        <xdr:cNvPr id="1345494" name="Picture 617" descr="http://upload.wikimedia.org/wikipedia/commons/thumb/4/49/Flag_of_Kenya.svg/22px-Flag_of_Kenya.svg.png">
          <a:extLst>
            <a:ext uri="{FF2B5EF4-FFF2-40B4-BE49-F238E27FC236}">
              <a16:creationId xmlns:a16="http://schemas.microsoft.com/office/drawing/2014/main" id="{00000000-0008-0000-0700-0000D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37363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207</xdr:row>
      <xdr:rowOff>0</xdr:rowOff>
    </xdr:from>
    <xdr:to>
      <xdr:col>24</xdr:col>
      <xdr:colOff>209550</xdr:colOff>
      <xdr:row>207</xdr:row>
      <xdr:rowOff>142875</xdr:rowOff>
    </xdr:to>
    <xdr:pic>
      <xdr:nvPicPr>
        <xdr:cNvPr id="1345495" name="Picture 618" descr="http://upload.wikimedia.org/wikipedia/commons/thumb/1/1e/Flag_of_Swaziland.svg/22px-Flag_of_Swaziland.svg.png">
          <a:extLst>
            <a:ext uri="{FF2B5EF4-FFF2-40B4-BE49-F238E27FC236}">
              <a16:creationId xmlns:a16="http://schemas.microsoft.com/office/drawing/2014/main" id="{00000000-0008-0000-0700-0000D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3853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117</xdr:row>
      <xdr:rowOff>0</xdr:rowOff>
    </xdr:from>
    <xdr:to>
      <xdr:col>24</xdr:col>
      <xdr:colOff>209550</xdr:colOff>
      <xdr:row>117</xdr:row>
      <xdr:rowOff>142875</xdr:rowOff>
    </xdr:to>
    <xdr:pic>
      <xdr:nvPicPr>
        <xdr:cNvPr id="1345496" name="Picture 619" descr="http://upload.wikimedia.org/wikipedia/commons/thumb/4/4a/Flag_of_Lesotho.svg/22px-Flag_of_Lesotho.svg.png">
          <a:extLst>
            <a:ext uri="{FF2B5EF4-FFF2-40B4-BE49-F238E27FC236}">
              <a16:creationId xmlns:a16="http://schemas.microsoft.com/office/drawing/2014/main" id="{00000000-0008-0000-0700-0000D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51936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33</xdr:row>
      <xdr:rowOff>0</xdr:rowOff>
    </xdr:from>
    <xdr:to>
      <xdr:col>24</xdr:col>
      <xdr:colOff>209550</xdr:colOff>
      <xdr:row>33</xdr:row>
      <xdr:rowOff>123825</xdr:rowOff>
    </xdr:to>
    <xdr:pic>
      <xdr:nvPicPr>
        <xdr:cNvPr id="1345497" name="Picture 620" descr="http://upload.wikimedia.org/wikipedia/commons/thumb/9/9a/Flag_of_Bulgaria.svg/22px-Flag_of_Bulgaria.svg.png">
          <a:extLst>
            <a:ext uri="{FF2B5EF4-FFF2-40B4-BE49-F238E27FC236}">
              <a16:creationId xmlns:a16="http://schemas.microsoft.com/office/drawing/2014/main" id="{00000000-0008-0000-0700-0000D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76962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93</xdr:row>
      <xdr:rowOff>0</xdr:rowOff>
    </xdr:from>
    <xdr:to>
      <xdr:col>24</xdr:col>
      <xdr:colOff>209550</xdr:colOff>
      <xdr:row>93</xdr:row>
      <xdr:rowOff>104775</xdr:rowOff>
    </xdr:to>
    <xdr:pic>
      <xdr:nvPicPr>
        <xdr:cNvPr id="1345498" name="Picture 621" descr="http://upload.wikimedia.org/wikipedia/commons/thumb/8/82/Flag_of_Honduras.svg/22px-Flag_of_Honduras.svg.png">
          <a:extLst>
            <a:ext uri="{FF2B5EF4-FFF2-40B4-BE49-F238E27FC236}">
              <a16:creationId xmlns:a16="http://schemas.microsoft.com/office/drawing/2014/main" id="{00000000-0008-0000-0700-0000D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02977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50</xdr:row>
      <xdr:rowOff>0</xdr:rowOff>
    </xdr:from>
    <xdr:to>
      <xdr:col>24</xdr:col>
      <xdr:colOff>209550</xdr:colOff>
      <xdr:row>50</xdr:row>
      <xdr:rowOff>142875</xdr:rowOff>
    </xdr:to>
    <xdr:pic>
      <xdr:nvPicPr>
        <xdr:cNvPr id="1345499" name="Picture 622" descr="http://upload.wikimedia.org/wikipedia/commons/thumb/8/86/Flag_of_Cote_d%27Ivoire.svg/22px-Flag_of_Cote_d%27Ivoire.svg.png">
          <a:extLst>
            <a:ext uri="{FF2B5EF4-FFF2-40B4-BE49-F238E27FC236}">
              <a16:creationId xmlns:a16="http://schemas.microsoft.com/office/drawing/2014/main" id="{00000000-0008-0000-0700-0000D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14204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101</xdr:row>
      <xdr:rowOff>0</xdr:rowOff>
    </xdr:from>
    <xdr:to>
      <xdr:col>24</xdr:col>
      <xdr:colOff>209550</xdr:colOff>
      <xdr:row>101</xdr:row>
      <xdr:rowOff>104775</xdr:rowOff>
    </xdr:to>
    <xdr:pic>
      <xdr:nvPicPr>
        <xdr:cNvPr id="1345500" name="Picture 623" descr="http://upload.wikimedia.org/wikipedia/commons/thumb/4/45/Flag_of_Ireland.svg/22px-Flag_of_Ireland.svg.png">
          <a:extLst>
            <a:ext uri="{FF2B5EF4-FFF2-40B4-BE49-F238E27FC236}">
              <a16:creationId xmlns:a16="http://schemas.microsoft.com/office/drawing/2014/main" id="{00000000-0008-0000-0700-0000D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19360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184</xdr:row>
      <xdr:rowOff>0</xdr:rowOff>
    </xdr:from>
    <xdr:to>
      <xdr:col>24</xdr:col>
      <xdr:colOff>209550</xdr:colOff>
      <xdr:row>184</xdr:row>
      <xdr:rowOff>104775</xdr:rowOff>
    </xdr:to>
    <xdr:pic>
      <xdr:nvPicPr>
        <xdr:cNvPr id="1345501" name="Picture 624" descr="http://upload.wikimedia.org/wikipedia/commons/thumb/3/31/Flag_of_Samoa.svg/22px-Flag_of_Samoa.svg.png">
          <a:extLst>
            <a:ext uri="{FF2B5EF4-FFF2-40B4-BE49-F238E27FC236}">
              <a16:creationId xmlns:a16="http://schemas.microsoft.com/office/drawing/2014/main" id="{00000000-0008-0000-0700-0000D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94620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76</xdr:row>
      <xdr:rowOff>0</xdr:rowOff>
    </xdr:from>
    <xdr:to>
      <xdr:col>24</xdr:col>
      <xdr:colOff>209550</xdr:colOff>
      <xdr:row>76</xdr:row>
      <xdr:rowOff>142875</xdr:rowOff>
    </xdr:to>
    <xdr:pic>
      <xdr:nvPicPr>
        <xdr:cNvPr id="1345502" name="Picture 625" descr="http://upload.wikimedia.org/wikipedia/commons/thumb/d/db/Flag_of_French_Polynesia.svg/22px-Flag_of_French_Polynesia.svg.png">
          <a:extLst>
            <a:ext uri="{FF2B5EF4-FFF2-40B4-BE49-F238E27FC236}">
              <a16:creationId xmlns:a16="http://schemas.microsoft.com/office/drawing/2014/main" id="{00000000-0008-0000-0700-0000D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68973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78</xdr:row>
      <xdr:rowOff>0</xdr:rowOff>
    </xdr:from>
    <xdr:to>
      <xdr:col>24</xdr:col>
      <xdr:colOff>209550</xdr:colOff>
      <xdr:row>78</xdr:row>
      <xdr:rowOff>142875</xdr:rowOff>
    </xdr:to>
    <xdr:pic>
      <xdr:nvPicPr>
        <xdr:cNvPr id="1345503" name="Picture 626" descr="http://upload.wikimedia.org/wikipedia/commons/thumb/0/0f/Flag_of_Georgia.svg/22px-Flag_of_Georgia.svg.png">
          <a:extLst>
            <a:ext uri="{FF2B5EF4-FFF2-40B4-BE49-F238E27FC236}">
              <a16:creationId xmlns:a16="http://schemas.microsoft.com/office/drawing/2014/main" id="{00000000-0008-0000-0700-0000D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72974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188</xdr:row>
      <xdr:rowOff>0</xdr:rowOff>
    </xdr:from>
    <xdr:to>
      <xdr:col>24</xdr:col>
      <xdr:colOff>209550</xdr:colOff>
      <xdr:row>188</xdr:row>
      <xdr:rowOff>142875</xdr:rowOff>
    </xdr:to>
    <xdr:pic>
      <xdr:nvPicPr>
        <xdr:cNvPr id="1345504" name="Picture 627" descr="http://upload.wikimedia.org/wikipedia/commons/thumb/f/fd/Flag_of_Senegal.svg/22px-Flag_of_Senegal.svg.png">
          <a:extLst>
            <a:ext uri="{FF2B5EF4-FFF2-40B4-BE49-F238E27FC236}">
              <a16:creationId xmlns:a16="http://schemas.microsoft.com/office/drawing/2014/main" id="{00000000-0008-0000-0700-0000E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0233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221</xdr:row>
      <xdr:rowOff>0</xdr:rowOff>
    </xdr:from>
    <xdr:to>
      <xdr:col>24</xdr:col>
      <xdr:colOff>209550</xdr:colOff>
      <xdr:row>221</xdr:row>
      <xdr:rowOff>142875</xdr:rowOff>
    </xdr:to>
    <xdr:pic>
      <xdr:nvPicPr>
        <xdr:cNvPr id="1345505" name="Picture 628" descr="http://upload.wikimedia.org/wikipedia/commons/thumb/c/ce/Flag_of_Tunisia.svg/22px-Flag_of_Tunisia.svg.png">
          <a:extLst>
            <a:ext uri="{FF2B5EF4-FFF2-40B4-BE49-F238E27FC236}">
              <a16:creationId xmlns:a16="http://schemas.microsoft.com/office/drawing/2014/main" id="{00000000-0008-0000-0700-0000E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6520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233</xdr:row>
      <xdr:rowOff>0</xdr:rowOff>
    </xdr:from>
    <xdr:to>
      <xdr:col>24</xdr:col>
      <xdr:colOff>209550</xdr:colOff>
      <xdr:row>233</xdr:row>
      <xdr:rowOff>104775</xdr:rowOff>
    </xdr:to>
    <xdr:pic>
      <xdr:nvPicPr>
        <xdr:cNvPr id="1345506" name="Picture 629" descr="http://upload.wikimedia.org/wikipedia/commons/thumb/8/84/Flag_of_Uzbekistan.svg/22px-Flag_of_Uzbekistan.svg.png">
          <a:extLst>
            <a:ext uri="{FF2B5EF4-FFF2-40B4-BE49-F238E27FC236}">
              <a16:creationId xmlns:a16="http://schemas.microsoft.com/office/drawing/2014/main" id="{00000000-0008-0000-0700-0000E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8806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140</xdr:row>
      <xdr:rowOff>0</xdr:rowOff>
    </xdr:from>
    <xdr:to>
      <xdr:col>24</xdr:col>
      <xdr:colOff>209550</xdr:colOff>
      <xdr:row>140</xdr:row>
      <xdr:rowOff>104775</xdr:rowOff>
    </xdr:to>
    <xdr:pic>
      <xdr:nvPicPr>
        <xdr:cNvPr id="1345507" name="Picture 630" descr="http://upload.wikimedia.org/wikipedia/commons/thumb/d/d0/Flag_of_Montserrat.svg/22px-Flag_of_Montserrat.svg.png">
          <a:extLst>
            <a:ext uri="{FF2B5EF4-FFF2-40B4-BE49-F238E27FC236}">
              <a16:creationId xmlns:a16="http://schemas.microsoft.com/office/drawing/2014/main" id="{00000000-0008-0000-0700-0000E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00513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34</xdr:row>
      <xdr:rowOff>0</xdr:rowOff>
    </xdr:from>
    <xdr:to>
      <xdr:col>24</xdr:col>
      <xdr:colOff>209550</xdr:colOff>
      <xdr:row>34</xdr:row>
      <xdr:rowOff>142875</xdr:rowOff>
    </xdr:to>
    <xdr:pic>
      <xdr:nvPicPr>
        <xdr:cNvPr id="1345508" name="Picture 631" descr="http://upload.wikimedia.org/wikipedia/commons/thumb/3/31/Flag_of_Burkina_Faso.svg/22px-Flag_of_Burkina_Faso.svg.png">
          <a:extLst>
            <a:ext uri="{FF2B5EF4-FFF2-40B4-BE49-F238E27FC236}">
              <a16:creationId xmlns:a16="http://schemas.microsoft.com/office/drawing/2014/main" id="{00000000-0008-0000-0700-0000E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7896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135</xdr:row>
      <xdr:rowOff>0</xdr:rowOff>
    </xdr:from>
    <xdr:to>
      <xdr:col>24</xdr:col>
      <xdr:colOff>209550</xdr:colOff>
      <xdr:row>135</xdr:row>
      <xdr:rowOff>123825</xdr:rowOff>
    </xdr:to>
    <xdr:pic>
      <xdr:nvPicPr>
        <xdr:cNvPr id="1345509" name="Picture 632" descr="http://upload.wikimedia.org/wikipedia/commons/thumb/f/fc/Flag_of_Mexico.svg/22px-Flag_of_Mexico.svg.png">
          <a:extLst>
            <a:ext uri="{FF2B5EF4-FFF2-40B4-BE49-F238E27FC236}">
              <a16:creationId xmlns:a16="http://schemas.microsoft.com/office/drawing/2014/main" id="{00000000-0008-0000-0700-0000E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90322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62</xdr:row>
      <xdr:rowOff>0</xdr:rowOff>
    </xdr:from>
    <xdr:to>
      <xdr:col>24</xdr:col>
      <xdr:colOff>209550</xdr:colOff>
      <xdr:row>62</xdr:row>
      <xdr:rowOff>142875</xdr:rowOff>
    </xdr:to>
    <xdr:pic>
      <xdr:nvPicPr>
        <xdr:cNvPr id="1345510" name="Picture 633" descr="http://upload.wikimedia.org/wikipedia/commons/thumb/e/e8/Flag_of_Ecuador.svg/22px-Flag_of_Ecuador.svg.png">
          <a:extLst>
            <a:ext uri="{FF2B5EF4-FFF2-40B4-BE49-F238E27FC236}">
              <a16:creationId xmlns:a16="http://schemas.microsoft.com/office/drawing/2014/main" id="{00000000-0008-0000-0700-0000E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4020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211</xdr:row>
      <xdr:rowOff>0</xdr:rowOff>
    </xdr:from>
    <xdr:to>
      <xdr:col>24</xdr:col>
      <xdr:colOff>209550</xdr:colOff>
      <xdr:row>211</xdr:row>
      <xdr:rowOff>104775</xdr:rowOff>
    </xdr:to>
    <xdr:pic>
      <xdr:nvPicPr>
        <xdr:cNvPr id="1345511" name="Picture 634" descr="http://upload.wikimedia.org/wikipedia/commons/thumb/d/d0/Flag_of_Tajikistan.svg/22px-Flag_of_Tajikistan.svg.png">
          <a:extLst>
            <a:ext uri="{FF2B5EF4-FFF2-40B4-BE49-F238E27FC236}">
              <a16:creationId xmlns:a16="http://schemas.microsoft.com/office/drawing/2014/main" id="{00000000-0008-0000-0700-0000E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4615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</xdr:row>
      <xdr:rowOff>0</xdr:rowOff>
    </xdr:from>
    <xdr:to>
      <xdr:col>24</xdr:col>
      <xdr:colOff>209550</xdr:colOff>
      <xdr:row>21</xdr:row>
      <xdr:rowOff>104775</xdr:rowOff>
    </xdr:to>
    <xdr:pic>
      <xdr:nvPicPr>
        <xdr:cNvPr id="1345512" name="Picture 635" descr="http://upload.wikimedia.org/wikipedia/commons/thumb/8/85/Flag_of_Belarus.svg/22px-Flag_of_Belarus.svg.png">
          <a:extLst>
            <a:ext uri="{FF2B5EF4-FFF2-40B4-BE49-F238E27FC236}">
              <a16:creationId xmlns:a16="http://schemas.microsoft.com/office/drawing/2014/main" id="{00000000-0008-0000-0700-0000E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8958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121</xdr:row>
      <xdr:rowOff>0</xdr:rowOff>
    </xdr:from>
    <xdr:to>
      <xdr:col>24</xdr:col>
      <xdr:colOff>209550</xdr:colOff>
      <xdr:row>121</xdr:row>
      <xdr:rowOff>123825</xdr:rowOff>
    </xdr:to>
    <xdr:pic>
      <xdr:nvPicPr>
        <xdr:cNvPr id="1345513" name="Picture 636" descr="http://upload.wikimedia.org/wikipedia/commons/thumb/1/11/Flag_of_Lithuania.svg/22px-Flag_of_Lithuania.svg.png">
          <a:extLst>
            <a:ext uri="{FF2B5EF4-FFF2-40B4-BE49-F238E27FC236}">
              <a16:creationId xmlns:a16="http://schemas.microsoft.com/office/drawing/2014/main" id="{00000000-0008-0000-0700-0000E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61937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72</xdr:row>
      <xdr:rowOff>0</xdr:rowOff>
    </xdr:from>
    <xdr:to>
      <xdr:col>24</xdr:col>
      <xdr:colOff>209550</xdr:colOff>
      <xdr:row>72</xdr:row>
      <xdr:rowOff>104775</xdr:rowOff>
    </xdr:to>
    <xdr:pic>
      <xdr:nvPicPr>
        <xdr:cNvPr id="1345514" name="Picture 637" descr="http://upload.wikimedia.org/wikipedia/commons/thumb/b/ba/Flag_of_Fiji.svg/22px-Flag_of_Fiji.svg.png">
          <a:extLst>
            <a:ext uri="{FF2B5EF4-FFF2-40B4-BE49-F238E27FC236}">
              <a16:creationId xmlns:a16="http://schemas.microsoft.com/office/drawing/2014/main" id="{00000000-0008-0000-0700-0000E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60591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212</xdr:row>
      <xdr:rowOff>0</xdr:rowOff>
    </xdr:from>
    <xdr:to>
      <xdr:col>24</xdr:col>
      <xdr:colOff>209550</xdr:colOff>
      <xdr:row>212</xdr:row>
      <xdr:rowOff>142875</xdr:rowOff>
    </xdr:to>
    <xdr:pic>
      <xdr:nvPicPr>
        <xdr:cNvPr id="1345515" name="Picture 638" descr="http://upload.wikimedia.org/wikipedia/commons/thumb/3/38/Flag_of_Tanzania.svg/22px-Flag_of_Tanzania.svg.png">
          <a:extLst>
            <a:ext uri="{FF2B5EF4-FFF2-40B4-BE49-F238E27FC236}">
              <a16:creationId xmlns:a16="http://schemas.microsoft.com/office/drawing/2014/main" id="{00000000-0008-0000-0700-0000E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4805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26</xdr:row>
      <xdr:rowOff>0</xdr:rowOff>
    </xdr:from>
    <xdr:to>
      <xdr:col>24</xdr:col>
      <xdr:colOff>209550</xdr:colOff>
      <xdr:row>26</xdr:row>
      <xdr:rowOff>142875</xdr:rowOff>
    </xdr:to>
    <xdr:pic>
      <xdr:nvPicPr>
        <xdr:cNvPr id="1345516" name="Picture 639" descr="http://upload.wikimedia.org/wikipedia/commons/thumb/9/91/Flag_of_Bhutan.svg/22px-Flag_of_Bhutan.svg.png">
          <a:extLst>
            <a:ext uri="{FF2B5EF4-FFF2-40B4-BE49-F238E27FC236}">
              <a16:creationId xmlns:a16="http://schemas.microsoft.com/office/drawing/2014/main" id="{00000000-0008-0000-0700-0000E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6096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</xdr:row>
      <xdr:rowOff>0</xdr:rowOff>
    </xdr:from>
    <xdr:to>
      <xdr:col>24</xdr:col>
      <xdr:colOff>209550</xdr:colOff>
      <xdr:row>4</xdr:row>
      <xdr:rowOff>142875</xdr:rowOff>
    </xdr:to>
    <xdr:pic>
      <xdr:nvPicPr>
        <xdr:cNvPr id="1345517" name="Picture 640" descr="http://upload.wikimedia.org/wikipedia/commons/thumb/9/9a/Flag_of_Afghanistan.svg/22px-Flag_of_Afghanistan.svg.png">
          <a:extLst>
            <a:ext uri="{FF2B5EF4-FFF2-40B4-BE49-F238E27FC236}">
              <a16:creationId xmlns:a16="http://schemas.microsoft.com/office/drawing/2014/main" id="{00000000-0008-0000-0700-0000E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447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160</xdr:row>
      <xdr:rowOff>0</xdr:rowOff>
    </xdr:from>
    <xdr:to>
      <xdr:col>24</xdr:col>
      <xdr:colOff>209550</xdr:colOff>
      <xdr:row>160</xdr:row>
      <xdr:rowOff>142875</xdr:rowOff>
    </xdr:to>
    <xdr:pic>
      <xdr:nvPicPr>
        <xdr:cNvPr id="1345518" name="Picture 641" descr="http://upload.wikimedia.org/wikipedia/commons/thumb/a/ab/Flag_of_Panama.svg/22px-Flag_of_Panama.svg.png">
          <a:extLst>
            <a:ext uri="{FF2B5EF4-FFF2-40B4-BE49-F238E27FC236}">
              <a16:creationId xmlns:a16="http://schemas.microsoft.com/office/drawing/2014/main" id="{00000000-0008-0000-0700-0000E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42519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99</xdr:row>
      <xdr:rowOff>0</xdr:rowOff>
    </xdr:from>
    <xdr:to>
      <xdr:col>24</xdr:col>
      <xdr:colOff>209550</xdr:colOff>
      <xdr:row>99</xdr:row>
      <xdr:rowOff>123825</xdr:rowOff>
    </xdr:to>
    <xdr:pic>
      <xdr:nvPicPr>
        <xdr:cNvPr id="1345519" name="Picture 642" descr="http://upload.wikimedia.org/wikipedia/commons/thumb/c/ca/Flag_of_Iran.svg/22px-Flag_of_Iran.svg.png">
          <a:extLst>
            <a:ext uri="{FF2B5EF4-FFF2-40B4-BE49-F238E27FC236}">
              <a16:creationId xmlns:a16="http://schemas.microsoft.com/office/drawing/2014/main" id="{00000000-0008-0000-0700-0000E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15360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139</xdr:row>
      <xdr:rowOff>0</xdr:rowOff>
    </xdr:from>
    <xdr:to>
      <xdr:col>24</xdr:col>
      <xdr:colOff>209550</xdr:colOff>
      <xdr:row>139</xdr:row>
      <xdr:rowOff>104775</xdr:rowOff>
    </xdr:to>
    <xdr:pic>
      <xdr:nvPicPr>
        <xdr:cNvPr id="1345520" name="Picture 643" descr="http://upload.wikimedia.org/wikipedia/commons/thumb/6/64/Flag_of_Montenegro.svg/22px-Flag_of_Montenegro.svg.png">
          <a:extLst>
            <a:ext uri="{FF2B5EF4-FFF2-40B4-BE49-F238E27FC236}">
              <a16:creationId xmlns:a16="http://schemas.microsoft.com/office/drawing/2014/main" id="{00000000-0008-0000-0700-0000F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98513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240</xdr:row>
      <xdr:rowOff>0</xdr:rowOff>
    </xdr:from>
    <xdr:to>
      <xdr:col>24</xdr:col>
      <xdr:colOff>209550</xdr:colOff>
      <xdr:row>240</xdr:row>
      <xdr:rowOff>142875</xdr:rowOff>
    </xdr:to>
    <xdr:pic>
      <xdr:nvPicPr>
        <xdr:cNvPr id="1345521" name="Picture 644" descr="http://upload.wikimedia.org/wikipedia/commons/thumb/8/89/Flag_of_Yemen.svg/22px-Flag_of_Yemen.svg.png">
          <a:extLst>
            <a:ext uri="{FF2B5EF4-FFF2-40B4-BE49-F238E27FC236}">
              <a16:creationId xmlns:a16="http://schemas.microsoft.com/office/drawing/2014/main" id="{00000000-0008-0000-0700-0000F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50139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90</xdr:row>
      <xdr:rowOff>0</xdr:rowOff>
    </xdr:from>
    <xdr:to>
      <xdr:col>24</xdr:col>
      <xdr:colOff>209550</xdr:colOff>
      <xdr:row>90</xdr:row>
      <xdr:rowOff>104775</xdr:rowOff>
    </xdr:to>
    <xdr:pic>
      <xdr:nvPicPr>
        <xdr:cNvPr id="1345522" name="Picture 645" descr="http://upload.wikimedia.org/wikipedia/commons/thumb/0/01/Flag_of_Guinea-Bissau.svg/22px-Flag_of_Guinea-Bissau.svg.png">
          <a:extLst>
            <a:ext uri="{FF2B5EF4-FFF2-40B4-BE49-F238E27FC236}">
              <a16:creationId xmlns:a16="http://schemas.microsoft.com/office/drawing/2014/main" id="{00000000-0008-0000-0700-0000F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9697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149</xdr:row>
      <xdr:rowOff>0</xdr:rowOff>
    </xdr:from>
    <xdr:to>
      <xdr:col>24</xdr:col>
      <xdr:colOff>209550</xdr:colOff>
      <xdr:row>149</xdr:row>
      <xdr:rowOff>123825</xdr:rowOff>
    </xdr:to>
    <xdr:pic>
      <xdr:nvPicPr>
        <xdr:cNvPr id="1345523" name="Picture 646" descr="http://upload.wikimedia.org/wikipedia/commons/thumb/1/19/Flag_of_Nicaragua.svg/22px-Flag_of_Nicaragua.svg.png">
          <a:extLst>
            <a:ext uri="{FF2B5EF4-FFF2-40B4-BE49-F238E27FC236}">
              <a16:creationId xmlns:a16="http://schemas.microsoft.com/office/drawing/2014/main" id="{00000000-0008-0000-0700-0000F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20516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158</xdr:row>
      <xdr:rowOff>0</xdr:rowOff>
    </xdr:from>
    <xdr:to>
      <xdr:col>24</xdr:col>
      <xdr:colOff>209550</xdr:colOff>
      <xdr:row>158</xdr:row>
      <xdr:rowOff>133350</xdr:rowOff>
    </xdr:to>
    <xdr:pic>
      <xdr:nvPicPr>
        <xdr:cNvPr id="1345524" name="Picture 647" descr="http://upload.wikimedia.org/wikipedia/commons/thumb/4/48/Flag_of_Palau.svg/22px-Flag_of_Palau.svg.png">
          <a:extLst>
            <a:ext uri="{FF2B5EF4-FFF2-40B4-BE49-F238E27FC236}">
              <a16:creationId xmlns:a16="http://schemas.microsoft.com/office/drawing/2014/main" id="{00000000-0008-0000-0700-0000F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385185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66</xdr:row>
      <xdr:rowOff>0</xdr:rowOff>
    </xdr:from>
    <xdr:to>
      <xdr:col>24</xdr:col>
      <xdr:colOff>209550</xdr:colOff>
      <xdr:row>66</xdr:row>
      <xdr:rowOff>104775</xdr:rowOff>
    </xdr:to>
    <xdr:pic>
      <xdr:nvPicPr>
        <xdr:cNvPr id="1345525" name="Picture 648" descr="http://upload.wikimedia.org/wikipedia/commons/thumb/2/29/Flag_of_Eritrea.svg/22px-Flag_of_Eritrea.svg.png">
          <a:extLst>
            <a:ext uri="{FF2B5EF4-FFF2-40B4-BE49-F238E27FC236}">
              <a16:creationId xmlns:a16="http://schemas.microsoft.com/office/drawing/2014/main" id="{00000000-0008-0000-0700-0000F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48209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199</xdr:row>
      <xdr:rowOff>0</xdr:rowOff>
    </xdr:from>
    <xdr:to>
      <xdr:col>24</xdr:col>
      <xdr:colOff>209550</xdr:colOff>
      <xdr:row>199</xdr:row>
      <xdr:rowOff>142875</xdr:rowOff>
    </xdr:to>
    <xdr:pic>
      <xdr:nvPicPr>
        <xdr:cNvPr id="1345526" name="Picture 649" descr="http://upload.wikimedia.org/wikipedia/commons/thumb/a/af/Flag_of_South_Africa.svg/22px-Flag_of_South_Africa.svg.png">
          <a:extLst>
            <a:ext uri="{FF2B5EF4-FFF2-40B4-BE49-F238E27FC236}">
              <a16:creationId xmlns:a16="http://schemas.microsoft.com/office/drawing/2014/main" id="{00000000-0008-0000-0700-0000F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2329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38</xdr:row>
      <xdr:rowOff>0</xdr:rowOff>
    </xdr:from>
    <xdr:to>
      <xdr:col>24</xdr:col>
      <xdr:colOff>209550</xdr:colOff>
      <xdr:row>38</xdr:row>
      <xdr:rowOff>142875</xdr:rowOff>
    </xdr:to>
    <xdr:pic>
      <xdr:nvPicPr>
        <xdr:cNvPr id="1345527" name="Picture 650" descr="http://upload.wikimedia.org/wikipedia/commons/thumb/4/4f/Flag_of_Cameroon.svg/22px-Flag_of_Cameroon.svg.png">
          <a:extLst>
            <a:ext uri="{FF2B5EF4-FFF2-40B4-BE49-F238E27FC236}">
              <a16:creationId xmlns:a16="http://schemas.microsoft.com/office/drawing/2014/main" id="{00000000-0008-0000-0700-0000F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86963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89</xdr:row>
      <xdr:rowOff>0</xdr:rowOff>
    </xdr:from>
    <xdr:to>
      <xdr:col>24</xdr:col>
      <xdr:colOff>209550</xdr:colOff>
      <xdr:row>89</xdr:row>
      <xdr:rowOff>142875</xdr:rowOff>
    </xdr:to>
    <xdr:pic>
      <xdr:nvPicPr>
        <xdr:cNvPr id="1345528" name="Picture 651" descr="http://upload.wikimedia.org/wikipedia/commons/thumb/e/ed/Flag_of_Guinea.svg/22px-Flag_of_Guinea.svg.png">
          <a:extLst>
            <a:ext uri="{FF2B5EF4-FFF2-40B4-BE49-F238E27FC236}">
              <a16:creationId xmlns:a16="http://schemas.microsoft.com/office/drawing/2014/main" id="{00000000-0008-0000-0700-0000F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9497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177</xdr:row>
      <xdr:rowOff>0</xdr:rowOff>
    </xdr:from>
    <xdr:to>
      <xdr:col>24</xdr:col>
      <xdr:colOff>209550</xdr:colOff>
      <xdr:row>177</xdr:row>
      <xdr:rowOff>104775</xdr:rowOff>
    </xdr:to>
    <xdr:pic>
      <xdr:nvPicPr>
        <xdr:cNvPr id="1345529" name="Picture 652" descr="http://upload.wikimedia.org/wikipedia/commons/thumb/0/00/Flag_of_Saint_Helena.svg/22px-Flag_of_Saint_Helena.svg.png">
          <a:extLst>
            <a:ext uri="{FF2B5EF4-FFF2-40B4-BE49-F238E27FC236}">
              <a16:creationId xmlns:a16="http://schemas.microsoft.com/office/drawing/2014/main" id="{00000000-0008-0000-0700-0000F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7995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46</xdr:row>
      <xdr:rowOff>0</xdr:rowOff>
    </xdr:from>
    <xdr:to>
      <xdr:col>24</xdr:col>
      <xdr:colOff>209550</xdr:colOff>
      <xdr:row>46</xdr:row>
      <xdr:rowOff>142875</xdr:rowOff>
    </xdr:to>
    <xdr:pic>
      <xdr:nvPicPr>
        <xdr:cNvPr id="1345530" name="Picture 653" descr="http://upload.wikimedia.org/wikipedia/commons/thumb/2/21/Flag_of_Colombia.svg/22px-Flag_of_Colombia.svg.png">
          <a:extLst>
            <a:ext uri="{FF2B5EF4-FFF2-40B4-BE49-F238E27FC236}">
              <a16:creationId xmlns:a16="http://schemas.microsoft.com/office/drawing/2014/main" id="{00000000-0008-0000-0700-0000F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04203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58</xdr:row>
      <xdr:rowOff>0</xdr:rowOff>
    </xdr:from>
    <xdr:to>
      <xdr:col>24</xdr:col>
      <xdr:colOff>209550</xdr:colOff>
      <xdr:row>58</xdr:row>
      <xdr:rowOff>142875</xdr:rowOff>
    </xdr:to>
    <xdr:pic>
      <xdr:nvPicPr>
        <xdr:cNvPr id="1345531" name="Picture 654" descr="http://upload.wikimedia.org/wikipedia/commons/thumb/3/34/Flag_of_Djibouti.svg/22px-Flag_of_Djibouti.svg.png">
          <a:extLst>
            <a:ext uri="{FF2B5EF4-FFF2-40B4-BE49-F238E27FC236}">
              <a16:creationId xmlns:a16="http://schemas.microsoft.com/office/drawing/2014/main" id="{00000000-0008-0000-0700-0000F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3020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124</xdr:row>
      <xdr:rowOff>0</xdr:rowOff>
    </xdr:from>
    <xdr:to>
      <xdr:col>24</xdr:col>
      <xdr:colOff>209550</xdr:colOff>
      <xdr:row>124</xdr:row>
      <xdr:rowOff>142875</xdr:rowOff>
    </xdr:to>
    <xdr:pic>
      <xdr:nvPicPr>
        <xdr:cNvPr id="1345532" name="Picture 655" descr="http://upload.wikimedia.org/wikipedia/commons/thumb/b/bc/Flag_of_Madagascar.svg/22px-Flag_of_Madagascar.svg.png">
          <a:extLst>
            <a:ext uri="{FF2B5EF4-FFF2-40B4-BE49-F238E27FC236}">
              <a16:creationId xmlns:a16="http://schemas.microsoft.com/office/drawing/2014/main" id="{00000000-0008-0000-0700-0000F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6793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70</xdr:row>
      <xdr:rowOff>0</xdr:rowOff>
    </xdr:from>
    <xdr:to>
      <xdr:col>24</xdr:col>
      <xdr:colOff>209550</xdr:colOff>
      <xdr:row>70</xdr:row>
      <xdr:rowOff>152400</xdr:rowOff>
    </xdr:to>
    <xdr:pic>
      <xdr:nvPicPr>
        <xdr:cNvPr id="1345533" name="Picture 656" descr="http://upload.wikimedia.org/wikipedia/commons/thumb/3/3c/Flag_of_the_Faroe_Islands.svg/22px-Flag_of_the_Faroe_Islands.svg.png">
          <a:extLst>
            <a:ext uri="{FF2B5EF4-FFF2-40B4-BE49-F238E27FC236}">
              <a16:creationId xmlns:a16="http://schemas.microsoft.com/office/drawing/2014/main" id="{00000000-0008-0000-0700-0000F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5659100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115</xdr:row>
      <xdr:rowOff>0</xdr:rowOff>
    </xdr:from>
    <xdr:to>
      <xdr:col>24</xdr:col>
      <xdr:colOff>209550</xdr:colOff>
      <xdr:row>115</xdr:row>
      <xdr:rowOff>104775</xdr:rowOff>
    </xdr:to>
    <xdr:pic>
      <xdr:nvPicPr>
        <xdr:cNvPr id="1345534" name="Picture 657" descr="http://upload.wikimedia.org/wikipedia/commons/thumb/8/84/Flag_of_Latvia.svg/22px-Flag_of_Latvia.svg.png">
          <a:extLst>
            <a:ext uri="{FF2B5EF4-FFF2-40B4-BE49-F238E27FC236}">
              <a16:creationId xmlns:a16="http://schemas.microsoft.com/office/drawing/2014/main" id="{00000000-0008-0000-0700-0000F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47935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242</xdr:row>
      <xdr:rowOff>0</xdr:rowOff>
    </xdr:from>
    <xdr:to>
      <xdr:col>24</xdr:col>
      <xdr:colOff>209550</xdr:colOff>
      <xdr:row>242</xdr:row>
      <xdr:rowOff>104775</xdr:rowOff>
    </xdr:to>
    <xdr:pic>
      <xdr:nvPicPr>
        <xdr:cNvPr id="1345535" name="Picture 658" descr="http://upload.wikimedia.org/wikipedia/commons/thumb/6/6a/Flag_of_Zimbabwe.svg/22px-Flag_of_Zimbabwe.svg.png">
          <a:extLst>
            <a:ext uri="{FF2B5EF4-FFF2-40B4-BE49-F238E27FC236}">
              <a16:creationId xmlns:a16="http://schemas.microsoft.com/office/drawing/2014/main" id="{00000000-0008-0000-0700-0000F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50520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230</xdr:row>
      <xdr:rowOff>0</xdr:rowOff>
    </xdr:from>
    <xdr:to>
      <xdr:col>24</xdr:col>
      <xdr:colOff>209550</xdr:colOff>
      <xdr:row>230</xdr:row>
      <xdr:rowOff>114300</xdr:rowOff>
    </xdr:to>
    <xdr:pic>
      <xdr:nvPicPr>
        <xdr:cNvPr id="1349632" name="Picture 659" descr="flag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id="{00000000-0008-0000-0700-00000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823460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118</xdr:row>
      <xdr:rowOff>0</xdr:rowOff>
    </xdr:from>
    <xdr:to>
      <xdr:col>24</xdr:col>
      <xdr:colOff>209550</xdr:colOff>
      <xdr:row>118</xdr:row>
      <xdr:rowOff>114300</xdr:rowOff>
    </xdr:to>
    <xdr:pic>
      <xdr:nvPicPr>
        <xdr:cNvPr id="1349633" name="Picture 660" descr="http://upload.wikimedia.org/wikipedia/commons/thumb/b/b8/Flag_of_Liberia.svg/22px-Flag_of_Liberia.svg.png">
          <a:extLst>
            <a:ext uri="{FF2B5EF4-FFF2-40B4-BE49-F238E27FC236}">
              <a16:creationId xmlns:a16="http://schemas.microsoft.com/office/drawing/2014/main" id="{00000000-0008-0000-0700-00000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5593675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236</xdr:row>
      <xdr:rowOff>0</xdr:rowOff>
    </xdr:from>
    <xdr:to>
      <xdr:col>24</xdr:col>
      <xdr:colOff>209550</xdr:colOff>
      <xdr:row>236</xdr:row>
      <xdr:rowOff>142875</xdr:rowOff>
    </xdr:to>
    <xdr:pic>
      <xdr:nvPicPr>
        <xdr:cNvPr id="1349634" name="Picture 661" descr="http://upload.wikimedia.org/wikipedia/commons/thumb/0/06/Flag_of_Venezuela.svg/22px-Flag_of_Venezuela.svg.png">
          <a:extLst>
            <a:ext uri="{FF2B5EF4-FFF2-40B4-BE49-F238E27FC236}">
              <a16:creationId xmlns:a16="http://schemas.microsoft.com/office/drawing/2014/main" id="{00000000-0008-0000-0700-00000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9377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67</xdr:row>
      <xdr:rowOff>0</xdr:rowOff>
    </xdr:from>
    <xdr:to>
      <xdr:col>24</xdr:col>
      <xdr:colOff>209550</xdr:colOff>
      <xdr:row>67</xdr:row>
      <xdr:rowOff>133350</xdr:rowOff>
    </xdr:to>
    <xdr:pic>
      <xdr:nvPicPr>
        <xdr:cNvPr id="1349635" name="Picture 662" descr="http://upload.wikimedia.org/wikipedia/commons/thumb/8/8f/Flag_of_Estonia.svg/22px-Flag_of_Estonia.svg.png">
          <a:extLst>
            <a:ext uri="{FF2B5EF4-FFF2-40B4-BE49-F238E27FC236}">
              <a16:creationId xmlns:a16="http://schemas.microsoft.com/office/drawing/2014/main" id="{00000000-0008-0000-0700-00000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50590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56</xdr:row>
      <xdr:rowOff>0</xdr:rowOff>
    </xdr:from>
    <xdr:to>
      <xdr:col>24</xdr:col>
      <xdr:colOff>209550</xdr:colOff>
      <xdr:row>56</xdr:row>
      <xdr:rowOff>161925</xdr:rowOff>
    </xdr:to>
    <xdr:pic>
      <xdr:nvPicPr>
        <xdr:cNvPr id="1349636" name="Picture 663" descr="http://upload.wikimedia.org/wikipedia/commons/thumb/6/6f/Flag_of_the_Democratic_Republic_of_the_Congo.svg/22px-Flag_of_the_Democratic_Republic_of_the_Congo.svg.png">
          <a:extLst>
            <a:ext uri="{FF2B5EF4-FFF2-40B4-BE49-F238E27FC236}">
              <a16:creationId xmlns:a16="http://schemas.microsoft.com/office/drawing/2014/main" id="{00000000-0008-0000-0700-00000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262062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142</xdr:row>
      <xdr:rowOff>0</xdr:rowOff>
    </xdr:from>
    <xdr:to>
      <xdr:col>24</xdr:col>
      <xdr:colOff>209550</xdr:colOff>
      <xdr:row>142</xdr:row>
      <xdr:rowOff>142875</xdr:rowOff>
    </xdr:to>
    <xdr:pic>
      <xdr:nvPicPr>
        <xdr:cNvPr id="1349637" name="Picture 664" descr="http://upload.wikimedia.org/wikipedia/commons/thumb/d/d0/Flag_of_Mozambique.svg/22px-Flag_of_Mozambique.svg.png">
          <a:extLst>
            <a:ext uri="{FF2B5EF4-FFF2-40B4-BE49-F238E27FC236}">
              <a16:creationId xmlns:a16="http://schemas.microsoft.com/office/drawing/2014/main" id="{00000000-0008-0000-0700-00000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06514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</xdr:row>
      <xdr:rowOff>0</xdr:rowOff>
    </xdr:from>
    <xdr:to>
      <xdr:col>24</xdr:col>
      <xdr:colOff>209550</xdr:colOff>
      <xdr:row>3</xdr:row>
      <xdr:rowOff>104775</xdr:rowOff>
    </xdr:to>
    <xdr:pic>
      <xdr:nvPicPr>
        <xdr:cNvPr id="1349638" name="Picture 665" descr="http://upload.wikimedia.org/wikipedia/commons/thumb/2/27/Flag_of_Abkhazia.svg/22px-Flag_of_Abkhazia.svg.png">
          <a:extLst>
            <a:ext uri="{FF2B5EF4-FFF2-40B4-BE49-F238E27FC236}">
              <a16:creationId xmlns:a16="http://schemas.microsoft.com/office/drawing/2014/main" id="{00000000-0008-0000-0700-00000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1906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113</xdr:row>
      <xdr:rowOff>0</xdr:rowOff>
    </xdr:from>
    <xdr:to>
      <xdr:col>24</xdr:col>
      <xdr:colOff>209550</xdr:colOff>
      <xdr:row>113</xdr:row>
      <xdr:rowOff>123825</xdr:rowOff>
    </xdr:to>
    <xdr:pic>
      <xdr:nvPicPr>
        <xdr:cNvPr id="1349639" name="Picture 666" descr="http://upload.wikimedia.org/wikipedia/commons/thumb/c/c7/Flag_of_Kyrgyzstan.svg/22px-Flag_of_Kyrgyzstan.svg.png">
          <a:extLst>
            <a:ext uri="{FF2B5EF4-FFF2-40B4-BE49-F238E27FC236}">
              <a16:creationId xmlns:a16="http://schemas.microsoft.com/office/drawing/2014/main" id="{00000000-0008-0000-0700-00000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43935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114</xdr:row>
      <xdr:rowOff>0</xdr:rowOff>
    </xdr:from>
    <xdr:to>
      <xdr:col>24</xdr:col>
      <xdr:colOff>209550</xdr:colOff>
      <xdr:row>114</xdr:row>
      <xdr:rowOff>142875</xdr:rowOff>
    </xdr:to>
    <xdr:pic>
      <xdr:nvPicPr>
        <xdr:cNvPr id="1349640" name="Picture 667" descr="http://upload.wikimedia.org/wikipedia/commons/thumb/5/56/Flag_of_Laos.svg/22px-Flag_of_Laos.svg.png">
          <a:extLst>
            <a:ext uri="{FF2B5EF4-FFF2-40B4-BE49-F238E27FC236}">
              <a16:creationId xmlns:a16="http://schemas.microsoft.com/office/drawing/2014/main" id="{00000000-0008-0000-0700-00000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45935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198</xdr:row>
      <xdr:rowOff>0</xdr:rowOff>
    </xdr:from>
    <xdr:to>
      <xdr:col>24</xdr:col>
      <xdr:colOff>209550</xdr:colOff>
      <xdr:row>198</xdr:row>
      <xdr:rowOff>104775</xdr:rowOff>
    </xdr:to>
    <xdr:pic>
      <xdr:nvPicPr>
        <xdr:cNvPr id="1349641" name="Picture 668" descr="http://upload.wikimedia.org/wikipedia/commons/thumb/4/4d/Flag_of_Somaliland.svg/22px-Flag_of_Somaliland.svg.png">
          <a:extLst>
            <a:ext uri="{FF2B5EF4-FFF2-40B4-BE49-F238E27FC236}">
              <a16:creationId xmlns:a16="http://schemas.microsoft.com/office/drawing/2014/main" id="{00000000-0008-0000-0700-00000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2138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183</xdr:row>
      <xdr:rowOff>0</xdr:rowOff>
    </xdr:from>
    <xdr:to>
      <xdr:col>24</xdr:col>
      <xdr:colOff>209550</xdr:colOff>
      <xdr:row>183</xdr:row>
      <xdr:rowOff>142875</xdr:rowOff>
    </xdr:to>
    <xdr:pic>
      <xdr:nvPicPr>
        <xdr:cNvPr id="1349642" name="Picture 669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700-00000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92715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214</xdr:row>
      <xdr:rowOff>0</xdr:rowOff>
    </xdr:from>
    <xdr:to>
      <xdr:col>24</xdr:col>
      <xdr:colOff>209550</xdr:colOff>
      <xdr:row>214</xdr:row>
      <xdr:rowOff>104775</xdr:rowOff>
    </xdr:to>
    <xdr:pic>
      <xdr:nvPicPr>
        <xdr:cNvPr id="1349643" name="Picture 670" descr="http://upload.wikimedia.org/wikipedia/commons/thumb/9/93/Flag_of_the_Bahamas.svg/22px-Flag_of_the_Bahamas.svg.png">
          <a:extLst>
            <a:ext uri="{FF2B5EF4-FFF2-40B4-BE49-F238E27FC236}">
              <a16:creationId xmlns:a16="http://schemas.microsoft.com/office/drawing/2014/main" id="{00000000-0008-0000-0700-00000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5186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65</xdr:row>
      <xdr:rowOff>0</xdr:rowOff>
    </xdr:from>
    <xdr:to>
      <xdr:col>24</xdr:col>
      <xdr:colOff>209550</xdr:colOff>
      <xdr:row>65</xdr:row>
      <xdr:rowOff>142875</xdr:rowOff>
    </xdr:to>
    <xdr:pic>
      <xdr:nvPicPr>
        <xdr:cNvPr id="1349644" name="Picture 671" descr="http://upload.wikimedia.org/wikipedia/commons/thumb/3/31/Flag_of_Equatorial_Guinea.svg/22px-Flag_of_Equatorial_Guinea.svg.png">
          <a:extLst>
            <a:ext uri="{FF2B5EF4-FFF2-40B4-BE49-F238E27FC236}">
              <a16:creationId xmlns:a16="http://schemas.microsoft.com/office/drawing/2014/main" id="{00000000-0008-0000-0700-00000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4620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163</xdr:row>
      <xdr:rowOff>0</xdr:rowOff>
    </xdr:from>
    <xdr:to>
      <xdr:col>24</xdr:col>
      <xdr:colOff>209550</xdr:colOff>
      <xdr:row>163</xdr:row>
      <xdr:rowOff>142875</xdr:rowOff>
    </xdr:to>
    <xdr:pic>
      <xdr:nvPicPr>
        <xdr:cNvPr id="1349645" name="Picture 672" descr="http://upload.wikimedia.org/wikipedia/commons/thumb/c/cf/Flag_of_Peru.svg/22px-Flag_of_Peru.svg.png">
          <a:extLst>
            <a:ext uri="{FF2B5EF4-FFF2-40B4-BE49-F238E27FC236}">
              <a16:creationId xmlns:a16="http://schemas.microsoft.com/office/drawing/2014/main" id="{00000000-0008-0000-0700-00000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48519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30</xdr:row>
      <xdr:rowOff>0</xdr:rowOff>
    </xdr:from>
    <xdr:to>
      <xdr:col>24</xdr:col>
      <xdr:colOff>209550</xdr:colOff>
      <xdr:row>30</xdr:row>
      <xdr:rowOff>142875</xdr:rowOff>
    </xdr:to>
    <xdr:pic>
      <xdr:nvPicPr>
        <xdr:cNvPr id="1349646" name="Picture 673" descr="http://upload.wikimedia.org/wikipedia/en/thumb/0/05/Flag_of_Brazil.svg/22px-Flag_of_Brazil.svg.png">
          <a:extLst>
            <a:ext uri="{FF2B5EF4-FFF2-40B4-BE49-F238E27FC236}">
              <a16:creationId xmlns:a16="http://schemas.microsoft.com/office/drawing/2014/main" id="{00000000-0008-0000-0700-00000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70961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44</xdr:row>
      <xdr:rowOff>0</xdr:rowOff>
    </xdr:from>
    <xdr:to>
      <xdr:col>24</xdr:col>
      <xdr:colOff>209550</xdr:colOff>
      <xdr:row>44</xdr:row>
      <xdr:rowOff>142875</xdr:rowOff>
    </xdr:to>
    <xdr:pic>
      <xdr:nvPicPr>
        <xdr:cNvPr id="1349647" name="Picture 674" descr="http://upload.wikimedia.org/wikipedia/commons/thumb/7/78/Flag_of_Chile.svg/22px-Flag_of_Chile.svg.png">
          <a:extLst>
            <a:ext uri="{FF2B5EF4-FFF2-40B4-BE49-F238E27FC236}">
              <a16:creationId xmlns:a16="http://schemas.microsoft.com/office/drawing/2014/main" id="{00000000-0008-0000-0700-00000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00203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208</xdr:row>
      <xdr:rowOff>0</xdr:rowOff>
    </xdr:from>
    <xdr:to>
      <xdr:col>24</xdr:col>
      <xdr:colOff>209550</xdr:colOff>
      <xdr:row>208</xdr:row>
      <xdr:rowOff>133350</xdr:rowOff>
    </xdr:to>
    <xdr:pic>
      <xdr:nvPicPr>
        <xdr:cNvPr id="1349648" name="Picture 675" descr="http://upload.wikimedia.org/wikipedia/en/thumb/4/4c/Flag_of_Sweden.svg/22px-Flag_of_Sweden.svg.png">
          <a:extLst>
            <a:ext uri="{FF2B5EF4-FFF2-40B4-BE49-F238E27FC236}">
              <a16:creationId xmlns:a16="http://schemas.microsoft.com/office/drawing/2014/main" id="{00000000-0008-0000-0700-00001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404360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232</xdr:row>
      <xdr:rowOff>0</xdr:rowOff>
    </xdr:from>
    <xdr:to>
      <xdr:col>24</xdr:col>
      <xdr:colOff>209550</xdr:colOff>
      <xdr:row>232</xdr:row>
      <xdr:rowOff>142875</xdr:rowOff>
    </xdr:to>
    <xdr:pic>
      <xdr:nvPicPr>
        <xdr:cNvPr id="1349649" name="Picture 676" descr="http://upload.wikimedia.org/wikipedia/commons/thumb/f/fe/Flag_of_Uruguay.svg/22px-Flag_of_Uruguay.svg.png">
          <a:extLst>
            <a:ext uri="{FF2B5EF4-FFF2-40B4-BE49-F238E27FC236}">
              <a16:creationId xmlns:a16="http://schemas.microsoft.com/office/drawing/2014/main" id="{00000000-0008-0000-0700-00001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8615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234</xdr:row>
      <xdr:rowOff>0</xdr:rowOff>
    </xdr:from>
    <xdr:to>
      <xdr:col>24</xdr:col>
      <xdr:colOff>209550</xdr:colOff>
      <xdr:row>234</xdr:row>
      <xdr:rowOff>123825</xdr:rowOff>
    </xdr:to>
    <xdr:pic>
      <xdr:nvPicPr>
        <xdr:cNvPr id="1349650" name="Picture 677" descr="http://upload.wikimedia.org/wikipedia/commons/thumb/b/bc/Flag_of_Vanuatu.svg/22px-Flag_of_Vanuatu.svg.png">
          <a:extLst>
            <a:ext uri="{FF2B5EF4-FFF2-40B4-BE49-F238E27FC236}">
              <a16:creationId xmlns:a16="http://schemas.microsoft.com/office/drawing/2014/main" id="{00000000-0008-0000-0700-00001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89966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196</xdr:row>
      <xdr:rowOff>0</xdr:rowOff>
    </xdr:from>
    <xdr:to>
      <xdr:col>24</xdr:col>
      <xdr:colOff>209550</xdr:colOff>
      <xdr:row>196</xdr:row>
      <xdr:rowOff>104775</xdr:rowOff>
    </xdr:to>
    <xdr:pic>
      <xdr:nvPicPr>
        <xdr:cNvPr id="1349651" name="Picture 678" descr="http://upload.wikimedia.org/wikipedia/commons/thumb/7/74/Flag_of_the_Solomon_Islands.svg/22px-Flag_of_the_Solomon_Islands.svg.png">
          <a:extLst>
            <a:ext uri="{FF2B5EF4-FFF2-40B4-BE49-F238E27FC236}">
              <a16:creationId xmlns:a16="http://schemas.microsoft.com/office/drawing/2014/main" id="{00000000-0008-0000-0700-00001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1757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201</xdr:row>
      <xdr:rowOff>0</xdr:rowOff>
    </xdr:from>
    <xdr:to>
      <xdr:col>24</xdr:col>
      <xdr:colOff>209550</xdr:colOff>
      <xdr:row>201</xdr:row>
      <xdr:rowOff>104775</xdr:rowOff>
    </xdr:to>
    <xdr:pic>
      <xdr:nvPicPr>
        <xdr:cNvPr id="1349652" name="Picture 679" descr="http://upload.wikimedia.org/wikipedia/commons/thumb/1/12/Flag_of_South_Ossetia.svg/22px-Flag_of_South_Ossetia.svg.png">
          <a:extLst>
            <a:ext uri="{FF2B5EF4-FFF2-40B4-BE49-F238E27FC236}">
              <a16:creationId xmlns:a16="http://schemas.microsoft.com/office/drawing/2014/main" id="{00000000-0008-0000-0700-00001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2710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205</xdr:row>
      <xdr:rowOff>0</xdr:rowOff>
    </xdr:from>
    <xdr:to>
      <xdr:col>24</xdr:col>
      <xdr:colOff>209550</xdr:colOff>
      <xdr:row>205</xdr:row>
      <xdr:rowOff>104775</xdr:rowOff>
    </xdr:to>
    <xdr:pic>
      <xdr:nvPicPr>
        <xdr:cNvPr id="1349653" name="Picture 680" descr="http://upload.wikimedia.org/wikipedia/commons/thumb/0/01/Flag_of_Sudan.svg/22px-Flag_of_Sudan.svg.png">
          <a:extLst>
            <a:ext uri="{FF2B5EF4-FFF2-40B4-BE49-F238E27FC236}">
              <a16:creationId xmlns:a16="http://schemas.microsoft.com/office/drawing/2014/main" id="{00000000-0008-0000-0700-00001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3472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241</xdr:row>
      <xdr:rowOff>0</xdr:rowOff>
    </xdr:from>
    <xdr:to>
      <xdr:col>24</xdr:col>
      <xdr:colOff>209550</xdr:colOff>
      <xdr:row>241</xdr:row>
      <xdr:rowOff>142875</xdr:rowOff>
    </xdr:to>
    <xdr:pic>
      <xdr:nvPicPr>
        <xdr:cNvPr id="1349654" name="Picture 681" descr="http://upload.wikimedia.org/wikipedia/commons/thumb/0/06/Flag_of_Zambia.svg/22px-Flag_of_Zambia.svg.png">
          <a:extLst>
            <a:ext uri="{FF2B5EF4-FFF2-40B4-BE49-F238E27FC236}">
              <a16:creationId xmlns:a16="http://schemas.microsoft.com/office/drawing/2014/main" id="{00000000-0008-0000-0700-00001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50330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148</xdr:row>
      <xdr:rowOff>0</xdr:rowOff>
    </xdr:from>
    <xdr:to>
      <xdr:col>24</xdr:col>
      <xdr:colOff>209550</xdr:colOff>
      <xdr:row>148</xdr:row>
      <xdr:rowOff>104775</xdr:rowOff>
    </xdr:to>
    <xdr:pic>
      <xdr:nvPicPr>
        <xdr:cNvPr id="1349655" name="Picture 682" descr="http://upload.wikimedia.org/wikipedia/commons/thumb/3/3e/Flag_of_New_Zealand.svg/22px-Flag_of_New_Zealand.svg.png">
          <a:extLst>
            <a:ext uri="{FF2B5EF4-FFF2-40B4-BE49-F238E27FC236}">
              <a16:creationId xmlns:a16="http://schemas.microsoft.com/office/drawing/2014/main" id="{00000000-0008-0000-0700-00001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1851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73</xdr:row>
      <xdr:rowOff>0</xdr:rowOff>
    </xdr:from>
    <xdr:to>
      <xdr:col>24</xdr:col>
      <xdr:colOff>209550</xdr:colOff>
      <xdr:row>73</xdr:row>
      <xdr:rowOff>123825</xdr:rowOff>
    </xdr:to>
    <xdr:pic>
      <xdr:nvPicPr>
        <xdr:cNvPr id="1349656" name="Picture 683" descr="http://upload.wikimedia.org/wikipedia/commons/thumb/b/bc/Flag_of_Finland.svg/22px-Flag_of_Finland.svg.png">
          <a:extLst>
            <a:ext uri="{FF2B5EF4-FFF2-40B4-BE49-F238E27FC236}">
              <a16:creationId xmlns:a16="http://schemas.microsoft.com/office/drawing/2014/main" id="{00000000-0008-0000-0700-00001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62591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162</xdr:row>
      <xdr:rowOff>0</xdr:rowOff>
    </xdr:from>
    <xdr:to>
      <xdr:col>24</xdr:col>
      <xdr:colOff>209550</xdr:colOff>
      <xdr:row>162</xdr:row>
      <xdr:rowOff>123825</xdr:rowOff>
    </xdr:to>
    <xdr:pic>
      <xdr:nvPicPr>
        <xdr:cNvPr id="1349657" name="Picture 684" descr="http://upload.wikimedia.org/wikipedia/commons/thumb/2/27/Flag_of_Paraguay.svg/22px-Flag_of_Paraguay.svg.png">
          <a:extLst>
            <a:ext uri="{FF2B5EF4-FFF2-40B4-BE49-F238E27FC236}">
              <a16:creationId xmlns:a16="http://schemas.microsoft.com/office/drawing/2014/main" id="{00000000-0008-0000-0700-00001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46519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</xdr:row>
      <xdr:rowOff>0</xdr:rowOff>
    </xdr:from>
    <xdr:to>
      <xdr:col>24</xdr:col>
      <xdr:colOff>209550</xdr:colOff>
      <xdr:row>9</xdr:row>
      <xdr:rowOff>142875</xdr:rowOff>
    </xdr:to>
    <xdr:pic>
      <xdr:nvPicPr>
        <xdr:cNvPr id="1349658" name="Picture 685" descr="http://upload.wikimedia.org/wikipedia/commons/thumb/9/9d/Flag_of_Angola.svg/22px-Flag_of_Angola.svg.png">
          <a:extLst>
            <a:ext uri="{FF2B5EF4-FFF2-40B4-BE49-F238E27FC236}">
              <a16:creationId xmlns:a16="http://schemas.microsoft.com/office/drawing/2014/main" id="{00000000-0008-0000-0700-00001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4955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209550</xdr:colOff>
      <xdr:row>6</xdr:row>
      <xdr:rowOff>142875</xdr:rowOff>
    </xdr:to>
    <xdr:pic>
      <xdr:nvPicPr>
        <xdr:cNvPr id="1349659" name="Picture 686" descr="http://upload.wikimedia.org/wikipedia/commons/thumb/7/77/Flag_of_Algeria.svg/22px-Flag_of_Algeria.svg.png">
          <a:extLst>
            <a:ext uri="{FF2B5EF4-FFF2-40B4-BE49-F238E27FC236}">
              <a16:creationId xmlns:a16="http://schemas.microsoft.com/office/drawing/2014/main" id="{00000000-0008-0000-0700-00001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847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161</xdr:row>
      <xdr:rowOff>0</xdr:rowOff>
    </xdr:from>
    <xdr:to>
      <xdr:col>24</xdr:col>
      <xdr:colOff>209550</xdr:colOff>
      <xdr:row>161</xdr:row>
      <xdr:rowOff>161925</xdr:rowOff>
    </xdr:to>
    <xdr:pic>
      <xdr:nvPicPr>
        <xdr:cNvPr id="1349660" name="Picture 687" descr="http://upload.wikimedia.org/wikipedia/commons/thumb/e/e3/Flag_of_Papua_New_Guinea.svg/22px-Flag_of_Papua_New_Guinea.svg.png">
          <a:extLst>
            <a:ext uri="{FF2B5EF4-FFF2-40B4-BE49-F238E27FC236}">
              <a16:creationId xmlns:a16="http://schemas.microsoft.com/office/drawing/2014/main" id="{00000000-0008-0000-0700-00001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445192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</xdr:row>
      <xdr:rowOff>0</xdr:rowOff>
    </xdr:from>
    <xdr:to>
      <xdr:col>24</xdr:col>
      <xdr:colOff>209550</xdr:colOff>
      <xdr:row>12</xdr:row>
      <xdr:rowOff>133350</xdr:rowOff>
    </xdr:to>
    <xdr:pic>
      <xdr:nvPicPr>
        <xdr:cNvPr id="1349661" name="Picture 688" descr="http://upload.wikimedia.org/wikipedia/commons/thumb/1/1a/Flag_of_Argentina.svg/22px-Flag_of_Argentina.svg.png">
          <a:extLst>
            <a:ext uri="{FF2B5EF4-FFF2-40B4-BE49-F238E27FC236}">
              <a16:creationId xmlns:a16="http://schemas.microsoft.com/office/drawing/2014/main" id="{00000000-0008-0000-0700-00001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0956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197</xdr:row>
      <xdr:rowOff>0</xdr:rowOff>
    </xdr:from>
    <xdr:to>
      <xdr:col>24</xdr:col>
      <xdr:colOff>209550</xdr:colOff>
      <xdr:row>197</xdr:row>
      <xdr:rowOff>142875</xdr:rowOff>
    </xdr:to>
    <xdr:pic>
      <xdr:nvPicPr>
        <xdr:cNvPr id="1349662" name="Picture 689" descr="http://upload.wikimedia.org/wikipedia/commons/thumb/a/a0/Flag_of_Somalia.svg/22px-Flag_of_Somalia.svg.png">
          <a:extLst>
            <a:ext uri="{FF2B5EF4-FFF2-40B4-BE49-F238E27FC236}">
              <a16:creationId xmlns:a16="http://schemas.microsoft.com/office/drawing/2014/main" id="{00000000-0008-0000-0700-00001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1948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</xdr:row>
      <xdr:rowOff>0</xdr:rowOff>
    </xdr:from>
    <xdr:to>
      <xdr:col>24</xdr:col>
      <xdr:colOff>209550</xdr:colOff>
      <xdr:row>23</xdr:row>
      <xdr:rowOff>142875</xdr:rowOff>
    </xdr:to>
    <xdr:pic>
      <xdr:nvPicPr>
        <xdr:cNvPr id="1349663" name="Picture 690" descr="http://upload.wikimedia.org/wikipedia/commons/thumb/e/e7/Flag_of_Belize.svg/22px-Flag_of_Belize.svg.png">
          <a:extLst>
            <a:ext uri="{FF2B5EF4-FFF2-40B4-BE49-F238E27FC236}">
              <a16:creationId xmlns:a16="http://schemas.microsoft.com/office/drawing/2014/main" id="{00000000-0008-0000-0700-00001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52959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165</xdr:row>
      <xdr:rowOff>0</xdr:rowOff>
    </xdr:from>
    <xdr:to>
      <xdr:col>24</xdr:col>
      <xdr:colOff>209550</xdr:colOff>
      <xdr:row>165</xdr:row>
      <xdr:rowOff>104775</xdr:rowOff>
    </xdr:to>
    <xdr:pic>
      <xdr:nvPicPr>
        <xdr:cNvPr id="1349664" name="Picture 691" descr="http://upload.wikimedia.org/wikipedia/commons/thumb/8/88/Flag_of_the_Pitcairn_Islands.svg/22px-Flag_of_the_Pitcairn_Islands.svg.png">
          <a:extLst>
            <a:ext uri="{FF2B5EF4-FFF2-40B4-BE49-F238E27FC236}">
              <a16:creationId xmlns:a16="http://schemas.microsoft.com/office/drawing/2014/main" id="{00000000-0008-0000-0700-00002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54520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147</xdr:row>
      <xdr:rowOff>0</xdr:rowOff>
    </xdr:from>
    <xdr:to>
      <xdr:col>24</xdr:col>
      <xdr:colOff>209550</xdr:colOff>
      <xdr:row>147</xdr:row>
      <xdr:rowOff>104775</xdr:rowOff>
    </xdr:to>
    <xdr:pic>
      <xdr:nvPicPr>
        <xdr:cNvPr id="1349665" name="Picture 692" descr="http://upload.wikimedia.org/wikipedia/commons/thumb/2/23/Flag_of_New_Caledonia.svg/22px-Flag_of_New_Caledonia.svg.png">
          <a:extLst>
            <a:ext uri="{FF2B5EF4-FFF2-40B4-BE49-F238E27FC236}">
              <a16:creationId xmlns:a16="http://schemas.microsoft.com/office/drawing/2014/main" id="{00000000-0008-0000-0700-00002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16515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156</xdr:row>
      <xdr:rowOff>0</xdr:rowOff>
    </xdr:from>
    <xdr:to>
      <xdr:col>24</xdr:col>
      <xdr:colOff>209550</xdr:colOff>
      <xdr:row>156</xdr:row>
      <xdr:rowOff>152400</xdr:rowOff>
    </xdr:to>
    <xdr:pic>
      <xdr:nvPicPr>
        <xdr:cNvPr id="1349666" name="Picture 693" descr="http://upload.wikimedia.org/wikipedia/commons/thumb/d/d9/Flag_of_Norway.svg/22px-Flag_of_Norway.svg.png">
          <a:extLst>
            <a:ext uri="{FF2B5EF4-FFF2-40B4-BE49-F238E27FC236}">
              <a16:creationId xmlns:a16="http://schemas.microsoft.com/office/drawing/2014/main" id="{00000000-0008-0000-0700-00002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3451800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202</xdr:row>
      <xdr:rowOff>0</xdr:rowOff>
    </xdr:from>
    <xdr:to>
      <xdr:col>24</xdr:col>
      <xdr:colOff>209550</xdr:colOff>
      <xdr:row>202</xdr:row>
      <xdr:rowOff>104775</xdr:rowOff>
    </xdr:to>
    <xdr:pic>
      <xdr:nvPicPr>
        <xdr:cNvPr id="1349667" name="Picture 694" descr="http://upload.wikimedia.org/wikipedia/commons/thumb/7/7a/Flag_of_South_Sudan.svg/22px-Flag_of_South_Sudan.svg.png">
          <a:extLst>
            <a:ext uri="{FF2B5EF4-FFF2-40B4-BE49-F238E27FC236}">
              <a16:creationId xmlns:a16="http://schemas.microsoft.com/office/drawing/2014/main" id="{00000000-0008-0000-0700-00002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2900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150</xdr:row>
      <xdr:rowOff>0</xdr:rowOff>
    </xdr:from>
    <xdr:to>
      <xdr:col>24</xdr:col>
      <xdr:colOff>209550</xdr:colOff>
      <xdr:row>150</xdr:row>
      <xdr:rowOff>180975</xdr:rowOff>
    </xdr:to>
    <xdr:pic>
      <xdr:nvPicPr>
        <xdr:cNvPr id="1349668" name="Picture 695" descr="http://upload.wikimedia.org/wikipedia/commons/thumb/f/f4/Flag_of_Niger.svg/22px-Flag_of_Niger.svg.png">
          <a:extLst>
            <a:ext uri="{FF2B5EF4-FFF2-40B4-BE49-F238E27FC236}">
              <a16:creationId xmlns:a16="http://schemas.microsoft.com/office/drawing/2014/main" id="{00000000-0008-0000-0700-00002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2251650"/>
          <a:ext cx="209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187</xdr:row>
      <xdr:rowOff>0</xdr:rowOff>
    </xdr:from>
    <xdr:to>
      <xdr:col>24</xdr:col>
      <xdr:colOff>209550</xdr:colOff>
      <xdr:row>187</xdr:row>
      <xdr:rowOff>142875</xdr:rowOff>
    </xdr:to>
    <xdr:pic>
      <xdr:nvPicPr>
        <xdr:cNvPr id="1349669" name="Picture 696" descr="http://upload.wikimedia.org/wikipedia/commons/thumb/0/0d/Flag_of_Saudi_Arabia.svg/22px-Flag_of_Saudi_Arabia.svg.png">
          <a:extLst>
            <a:ext uri="{FF2B5EF4-FFF2-40B4-BE49-F238E27FC236}">
              <a16:creationId xmlns:a16="http://schemas.microsoft.com/office/drawing/2014/main" id="{00000000-0008-0000-0700-00002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0043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128</xdr:row>
      <xdr:rowOff>0</xdr:rowOff>
    </xdr:from>
    <xdr:to>
      <xdr:col>24</xdr:col>
      <xdr:colOff>209550</xdr:colOff>
      <xdr:row>128</xdr:row>
      <xdr:rowOff>142875</xdr:rowOff>
    </xdr:to>
    <xdr:pic>
      <xdr:nvPicPr>
        <xdr:cNvPr id="1349670" name="Picture 697" descr="http://upload.wikimedia.org/wikipedia/commons/thumb/9/92/Flag_of_Mali.svg/22px-Flag_of_Mali.svg.png">
          <a:extLst>
            <a:ext uri="{FF2B5EF4-FFF2-40B4-BE49-F238E27FC236}">
              <a16:creationId xmlns:a16="http://schemas.microsoft.com/office/drawing/2014/main" id="{00000000-0008-0000-0700-00002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7593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172</xdr:row>
      <xdr:rowOff>0</xdr:rowOff>
    </xdr:from>
    <xdr:to>
      <xdr:col>24</xdr:col>
      <xdr:colOff>209550</xdr:colOff>
      <xdr:row>172</xdr:row>
      <xdr:rowOff>142875</xdr:rowOff>
    </xdr:to>
    <xdr:pic>
      <xdr:nvPicPr>
        <xdr:cNvPr id="1349671" name="Picture 698" descr="http://upload.wikimedia.org/wikipedia/commons/thumb/9/92/Flag_of_the_Republic_of_the_Congo.svg/22px-Flag_of_the_Republic_of_the_Congo.svg.png">
          <a:extLst>
            <a:ext uri="{FF2B5EF4-FFF2-40B4-BE49-F238E27FC236}">
              <a16:creationId xmlns:a16="http://schemas.microsoft.com/office/drawing/2014/main" id="{00000000-0008-0000-0700-00002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69855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223</xdr:row>
      <xdr:rowOff>0</xdr:rowOff>
    </xdr:from>
    <xdr:to>
      <xdr:col>24</xdr:col>
      <xdr:colOff>209550</xdr:colOff>
      <xdr:row>223</xdr:row>
      <xdr:rowOff>142875</xdr:rowOff>
    </xdr:to>
    <xdr:pic>
      <xdr:nvPicPr>
        <xdr:cNvPr id="1349672" name="Picture 699" descr="http://upload.wikimedia.org/wikipedia/commons/thumb/1/1b/Flag_of_Turkmenistan.svg/22px-Flag_of_Turkmenistan.svg.png">
          <a:extLst>
            <a:ext uri="{FF2B5EF4-FFF2-40B4-BE49-F238E27FC236}">
              <a16:creationId xmlns:a16="http://schemas.microsoft.com/office/drawing/2014/main" id="{00000000-0008-0000-0700-00002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6901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157</xdr:row>
      <xdr:rowOff>0</xdr:rowOff>
    </xdr:from>
    <xdr:to>
      <xdr:col>24</xdr:col>
      <xdr:colOff>209550</xdr:colOff>
      <xdr:row>157</xdr:row>
      <xdr:rowOff>104775</xdr:rowOff>
    </xdr:to>
    <xdr:pic>
      <xdr:nvPicPr>
        <xdr:cNvPr id="1349673" name="Picture 700" descr="http://upload.wikimedia.org/wikipedia/commons/thumb/d/dd/Flag_of_Oman.svg/22px-Flag_of_Oman.svg.png">
          <a:extLst>
            <a:ext uri="{FF2B5EF4-FFF2-40B4-BE49-F238E27FC236}">
              <a16:creationId xmlns:a16="http://schemas.microsoft.com/office/drawing/2014/main" id="{00000000-0008-0000-0700-00002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36518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27</xdr:row>
      <xdr:rowOff>0</xdr:rowOff>
    </xdr:from>
    <xdr:to>
      <xdr:col>24</xdr:col>
      <xdr:colOff>209550</xdr:colOff>
      <xdr:row>27</xdr:row>
      <xdr:rowOff>142875</xdr:rowOff>
    </xdr:to>
    <xdr:pic>
      <xdr:nvPicPr>
        <xdr:cNvPr id="1349674" name="Picture 701" descr="http://upload.wikimedia.org/wikipedia/commons/thumb/4/48/Flag_of_Bolivia.svg/22px-Flag_of_Bolivia.svg.png">
          <a:extLst>
            <a:ext uri="{FF2B5EF4-FFF2-40B4-BE49-F238E27FC236}">
              <a16:creationId xmlns:a16="http://schemas.microsoft.com/office/drawing/2014/main" id="{00000000-0008-0000-0700-00002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62960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43</xdr:row>
      <xdr:rowOff>0</xdr:rowOff>
    </xdr:from>
    <xdr:to>
      <xdr:col>24</xdr:col>
      <xdr:colOff>209550</xdr:colOff>
      <xdr:row>43</xdr:row>
      <xdr:rowOff>142875</xdr:rowOff>
    </xdr:to>
    <xdr:pic>
      <xdr:nvPicPr>
        <xdr:cNvPr id="1349675" name="Picture 702" descr="http://upload.wikimedia.org/wikipedia/commons/thumb/4/4b/Flag_of_Chad.svg/22px-Flag_of_Chad.svg.png">
          <a:extLst>
            <a:ext uri="{FF2B5EF4-FFF2-40B4-BE49-F238E27FC236}">
              <a16:creationId xmlns:a16="http://schemas.microsoft.com/office/drawing/2014/main" id="{00000000-0008-0000-0700-00002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98202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175</xdr:row>
      <xdr:rowOff>0</xdr:rowOff>
    </xdr:from>
    <xdr:to>
      <xdr:col>24</xdr:col>
      <xdr:colOff>209550</xdr:colOff>
      <xdr:row>175</xdr:row>
      <xdr:rowOff>142875</xdr:rowOff>
    </xdr:to>
    <xdr:pic>
      <xdr:nvPicPr>
        <xdr:cNvPr id="1349676" name="Picture 703" descr="http://upload.wikimedia.org/wikipedia/en/thumb/f/f3/Flag_of_Russia.svg/22px-Flag_of_Russia.svg.png">
          <a:extLst>
            <a:ext uri="{FF2B5EF4-FFF2-40B4-BE49-F238E27FC236}">
              <a16:creationId xmlns:a16="http://schemas.microsoft.com/office/drawing/2014/main" id="{00000000-0008-0000-0700-00002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75856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152</xdr:row>
      <xdr:rowOff>0</xdr:rowOff>
    </xdr:from>
    <xdr:to>
      <xdr:col>24</xdr:col>
      <xdr:colOff>209550</xdr:colOff>
      <xdr:row>152</xdr:row>
      <xdr:rowOff>104775</xdr:rowOff>
    </xdr:to>
    <xdr:pic>
      <xdr:nvPicPr>
        <xdr:cNvPr id="1349677" name="Picture 704" descr="http://upload.wikimedia.org/wikipedia/commons/thumb/0/01/Flag_of_Niue.svg/22px-Flag_of_Niue.svg.png">
          <a:extLst>
            <a:ext uri="{FF2B5EF4-FFF2-40B4-BE49-F238E27FC236}">
              <a16:creationId xmlns:a16="http://schemas.microsoft.com/office/drawing/2014/main" id="{00000000-0008-0000-0700-00002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2651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42</xdr:row>
      <xdr:rowOff>0</xdr:rowOff>
    </xdr:from>
    <xdr:to>
      <xdr:col>24</xdr:col>
      <xdr:colOff>209550</xdr:colOff>
      <xdr:row>42</xdr:row>
      <xdr:rowOff>142875</xdr:rowOff>
    </xdr:to>
    <xdr:pic>
      <xdr:nvPicPr>
        <xdr:cNvPr id="1349678" name="Picture 705" descr="http://upload.wikimedia.org/wikipedia/commons/thumb/6/6f/Flag_of_the_Central_African_Republic.svg/22px-Flag_of_the_Central_African_Republic.svg.png">
          <a:extLst>
            <a:ext uri="{FF2B5EF4-FFF2-40B4-BE49-F238E27FC236}">
              <a16:creationId xmlns:a16="http://schemas.microsoft.com/office/drawing/2014/main" id="{00000000-0008-0000-0700-00002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9620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109</xdr:row>
      <xdr:rowOff>0</xdr:rowOff>
    </xdr:from>
    <xdr:to>
      <xdr:col>24</xdr:col>
      <xdr:colOff>209550</xdr:colOff>
      <xdr:row>109</xdr:row>
      <xdr:rowOff>104775</xdr:rowOff>
    </xdr:to>
    <xdr:pic>
      <xdr:nvPicPr>
        <xdr:cNvPr id="1349679" name="Picture 706" descr="http://upload.wikimedia.org/wikipedia/commons/thumb/d/d3/Flag_of_Kazakhstan.svg/22px-Flag_of_Kazakhstan.svg.png">
          <a:extLst>
            <a:ext uri="{FF2B5EF4-FFF2-40B4-BE49-F238E27FC236}">
              <a16:creationId xmlns:a16="http://schemas.microsoft.com/office/drawing/2014/main" id="{00000000-0008-0000-0700-00002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35362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77</xdr:row>
      <xdr:rowOff>0</xdr:rowOff>
    </xdr:from>
    <xdr:to>
      <xdr:col>24</xdr:col>
      <xdr:colOff>209550</xdr:colOff>
      <xdr:row>77</xdr:row>
      <xdr:rowOff>161925</xdr:rowOff>
    </xdr:to>
    <xdr:pic>
      <xdr:nvPicPr>
        <xdr:cNvPr id="1349680" name="Picture 707" descr="http://upload.wikimedia.org/wikipedia/commons/thumb/0/04/Flag_of_Gabon.svg/22px-Flag_of_Gabon.svg.png">
          <a:extLst>
            <a:ext uri="{FF2B5EF4-FFF2-40B4-BE49-F238E27FC236}">
              <a16:creationId xmlns:a16="http://schemas.microsoft.com/office/drawing/2014/main" id="{00000000-0008-0000-0700-00003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709737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119</xdr:row>
      <xdr:rowOff>0</xdr:rowOff>
    </xdr:from>
    <xdr:to>
      <xdr:col>24</xdr:col>
      <xdr:colOff>209550</xdr:colOff>
      <xdr:row>119</xdr:row>
      <xdr:rowOff>104775</xdr:rowOff>
    </xdr:to>
    <xdr:pic>
      <xdr:nvPicPr>
        <xdr:cNvPr id="1349681" name="Picture 708" descr="http://upload.wikimedia.org/wikipedia/commons/thumb/0/05/Flag_of_Libya.svg/22px-Flag_of_Libya.svg.png">
          <a:extLst>
            <a:ext uri="{FF2B5EF4-FFF2-40B4-BE49-F238E27FC236}">
              <a16:creationId xmlns:a16="http://schemas.microsoft.com/office/drawing/2014/main" id="{00000000-0008-0000-0700-00003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5793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91</xdr:row>
      <xdr:rowOff>0</xdr:rowOff>
    </xdr:from>
    <xdr:to>
      <xdr:col>24</xdr:col>
      <xdr:colOff>209550</xdr:colOff>
      <xdr:row>91</xdr:row>
      <xdr:rowOff>123825</xdr:rowOff>
    </xdr:to>
    <xdr:pic>
      <xdr:nvPicPr>
        <xdr:cNvPr id="1349682" name="Picture 709" descr="http://upload.wikimedia.org/wikipedia/commons/thumb/9/99/Flag_of_Guyana.svg/22px-Flag_of_Guyana.svg.png">
          <a:extLst>
            <a:ext uri="{FF2B5EF4-FFF2-40B4-BE49-F238E27FC236}">
              <a16:creationId xmlns:a16="http://schemas.microsoft.com/office/drawing/2014/main" id="{00000000-0008-0000-0700-00003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98977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39</xdr:row>
      <xdr:rowOff>0</xdr:rowOff>
    </xdr:from>
    <xdr:to>
      <xdr:col>24</xdr:col>
      <xdr:colOff>209550</xdr:colOff>
      <xdr:row>39</xdr:row>
      <xdr:rowOff>104775</xdr:rowOff>
    </xdr:to>
    <xdr:pic>
      <xdr:nvPicPr>
        <xdr:cNvPr id="1349683" name="Picture 710" descr="http://upload.wikimedia.org/wikipedia/en/thumb/c/cf/Flag_of_Canada.svg/22px-Flag_of_Canada.svg.png">
          <a:extLst>
            <a:ext uri="{FF2B5EF4-FFF2-40B4-BE49-F238E27FC236}">
              <a16:creationId xmlns:a16="http://schemas.microsoft.com/office/drawing/2014/main" id="{00000000-0008-0000-0700-00003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90201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29</xdr:row>
      <xdr:rowOff>0</xdr:rowOff>
    </xdr:from>
    <xdr:to>
      <xdr:col>24</xdr:col>
      <xdr:colOff>209550</xdr:colOff>
      <xdr:row>29</xdr:row>
      <xdr:rowOff>142875</xdr:rowOff>
    </xdr:to>
    <xdr:pic>
      <xdr:nvPicPr>
        <xdr:cNvPr id="1349684" name="Picture 711" descr="http://upload.wikimedia.org/wikipedia/commons/thumb/f/fa/Flag_of_Botswana.svg/22px-Flag_of_Botswana.svg.png">
          <a:extLst>
            <a:ext uri="{FF2B5EF4-FFF2-40B4-BE49-F238E27FC236}">
              <a16:creationId xmlns:a16="http://schemas.microsoft.com/office/drawing/2014/main" id="{00000000-0008-0000-0700-00003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6896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132</xdr:row>
      <xdr:rowOff>0</xdr:rowOff>
    </xdr:from>
    <xdr:to>
      <xdr:col>24</xdr:col>
      <xdr:colOff>209550</xdr:colOff>
      <xdr:row>132</xdr:row>
      <xdr:rowOff>142875</xdr:rowOff>
    </xdr:to>
    <xdr:pic>
      <xdr:nvPicPr>
        <xdr:cNvPr id="1349685" name="Picture 712" descr="http://upload.wikimedia.org/wikipedia/commons/thumb/4/43/Flag_of_Mauritania.svg/22px-Flag_of_Mauritania.svg.png">
          <a:extLst>
            <a:ext uri="{FF2B5EF4-FFF2-40B4-BE49-F238E27FC236}">
              <a16:creationId xmlns:a16="http://schemas.microsoft.com/office/drawing/2014/main" id="{00000000-0008-0000-0700-00003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83940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206</xdr:row>
      <xdr:rowOff>0</xdr:rowOff>
    </xdr:from>
    <xdr:to>
      <xdr:col>24</xdr:col>
      <xdr:colOff>209550</xdr:colOff>
      <xdr:row>206</xdr:row>
      <xdr:rowOff>142875</xdr:rowOff>
    </xdr:to>
    <xdr:pic>
      <xdr:nvPicPr>
        <xdr:cNvPr id="1349686" name="Picture 713" descr="http://upload.wikimedia.org/wikipedia/commons/thumb/6/60/Flag_of_Suriname.svg/22px-Flag_of_Suriname.svg.png">
          <a:extLst>
            <a:ext uri="{FF2B5EF4-FFF2-40B4-BE49-F238E27FC236}">
              <a16:creationId xmlns:a16="http://schemas.microsoft.com/office/drawing/2014/main" id="{00000000-0008-0000-0700-00003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3662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96</xdr:row>
      <xdr:rowOff>0</xdr:rowOff>
    </xdr:from>
    <xdr:to>
      <xdr:col>24</xdr:col>
      <xdr:colOff>209550</xdr:colOff>
      <xdr:row>96</xdr:row>
      <xdr:rowOff>152400</xdr:rowOff>
    </xdr:to>
    <xdr:pic>
      <xdr:nvPicPr>
        <xdr:cNvPr id="1349687" name="Picture 714" descr="http://upload.wikimedia.org/wikipedia/commons/thumb/c/ce/Flag_of_Iceland.svg/22px-Flag_of_Iceland.svg.png">
          <a:extLst>
            <a:ext uri="{FF2B5EF4-FFF2-40B4-BE49-F238E27FC236}">
              <a16:creationId xmlns:a16="http://schemas.microsoft.com/office/drawing/2014/main" id="{00000000-0008-0000-0700-00003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0897850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</xdr:row>
      <xdr:rowOff>0</xdr:rowOff>
    </xdr:from>
    <xdr:to>
      <xdr:col>24</xdr:col>
      <xdr:colOff>209550</xdr:colOff>
      <xdr:row>15</xdr:row>
      <xdr:rowOff>104775</xdr:rowOff>
    </xdr:to>
    <xdr:pic>
      <xdr:nvPicPr>
        <xdr:cNvPr id="1349688" name="Picture 715" descr="http://upload.wikimedia.org/wikipedia/en/thumb/b/b9/Flag_of_Australia.svg/22px-Flag_of_Australia.svg.png">
          <a:extLst>
            <a:ext uri="{FF2B5EF4-FFF2-40B4-BE49-F238E27FC236}">
              <a16:creationId xmlns:a16="http://schemas.microsoft.com/office/drawing/2014/main" id="{00000000-0008-0000-0700-00003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695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143</xdr:row>
      <xdr:rowOff>0</xdr:rowOff>
    </xdr:from>
    <xdr:to>
      <xdr:col>24</xdr:col>
      <xdr:colOff>209550</xdr:colOff>
      <xdr:row>143</xdr:row>
      <xdr:rowOff>142875</xdr:rowOff>
    </xdr:to>
    <xdr:pic>
      <xdr:nvPicPr>
        <xdr:cNvPr id="1349689" name="Picture 716" descr="http://upload.wikimedia.org/wikipedia/commons/thumb/0/00/Flag_of_Namibia.svg/22px-Flag_of_Namibia.svg.png">
          <a:extLst>
            <a:ext uri="{FF2B5EF4-FFF2-40B4-BE49-F238E27FC236}">
              <a16:creationId xmlns:a16="http://schemas.microsoft.com/office/drawing/2014/main" id="{00000000-0008-0000-0700-00003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08514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75</xdr:row>
      <xdr:rowOff>0</xdr:rowOff>
    </xdr:from>
    <xdr:to>
      <xdr:col>24</xdr:col>
      <xdr:colOff>209550</xdr:colOff>
      <xdr:row>75</xdr:row>
      <xdr:rowOff>142875</xdr:rowOff>
    </xdr:to>
    <xdr:pic>
      <xdr:nvPicPr>
        <xdr:cNvPr id="1349690" name="Picture 717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700-00003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66973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138</xdr:row>
      <xdr:rowOff>0</xdr:rowOff>
    </xdr:from>
    <xdr:to>
      <xdr:col>24</xdr:col>
      <xdr:colOff>209550</xdr:colOff>
      <xdr:row>138</xdr:row>
      <xdr:rowOff>104775</xdr:rowOff>
    </xdr:to>
    <xdr:pic>
      <xdr:nvPicPr>
        <xdr:cNvPr id="1349691" name="Picture 718" descr="http://upload.wikimedia.org/wikipedia/commons/thumb/4/4c/Flag_of_Mongolia.svg/22px-Flag_of_Mongolia.svg.png">
          <a:extLst>
            <a:ext uri="{FF2B5EF4-FFF2-40B4-BE49-F238E27FC236}">
              <a16:creationId xmlns:a16="http://schemas.microsoft.com/office/drawing/2014/main" id="{00000000-0008-0000-0700-00003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96513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69</xdr:row>
      <xdr:rowOff>0</xdr:rowOff>
    </xdr:from>
    <xdr:to>
      <xdr:col>24</xdr:col>
      <xdr:colOff>209550</xdr:colOff>
      <xdr:row>69</xdr:row>
      <xdr:rowOff>104775</xdr:rowOff>
    </xdr:to>
    <xdr:pic>
      <xdr:nvPicPr>
        <xdr:cNvPr id="1349692" name="Picture 719" descr="http://upload.wikimedia.org/wikipedia/commons/thumb/8/83/Flag_of_the_Falkland_Islands.svg/22px-Flag_of_the_Falkland_Islands.svg.png">
          <a:extLst>
            <a:ext uri="{FF2B5EF4-FFF2-40B4-BE49-F238E27FC236}">
              <a16:creationId xmlns:a16="http://schemas.microsoft.com/office/drawing/2014/main" id="{00000000-0008-0000-0700-00003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54590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83</xdr:row>
      <xdr:rowOff>0</xdr:rowOff>
    </xdr:from>
    <xdr:to>
      <xdr:col>24</xdr:col>
      <xdr:colOff>209550</xdr:colOff>
      <xdr:row>83</xdr:row>
      <xdr:rowOff>142875</xdr:rowOff>
    </xdr:to>
    <xdr:pic>
      <xdr:nvPicPr>
        <xdr:cNvPr id="1349693" name="Picture 720" descr="http://upload.wikimedia.org/wikipedia/commons/thumb/0/09/Flag_of_Greenland.svg/22px-Flag_of_Greenland.svg.png">
          <a:extLst>
            <a:ext uri="{FF2B5EF4-FFF2-40B4-BE49-F238E27FC236}">
              <a16:creationId xmlns:a16="http://schemas.microsoft.com/office/drawing/2014/main" id="{00000000-0008-0000-0700-00003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8297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1</xdr:col>
      <xdr:colOff>219075</xdr:colOff>
      <xdr:row>170</xdr:row>
      <xdr:rowOff>142875</xdr:rowOff>
    </xdr:to>
    <xdr:pic>
      <xdr:nvPicPr>
        <xdr:cNvPr id="1349860" name="Picture 13" descr="http://upload.wikimedia.org/wikipedia/commons/thumb/f/f8/Flag_of_the_United_States_Virgin_Islands.svg/23px-Flag_of_the_United_States_Virgin_Islands.svg.png">
          <a:extLst>
            <a:ext uri="{FF2B5EF4-FFF2-40B4-BE49-F238E27FC236}">
              <a16:creationId xmlns:a16="http://schemas.microsoft.com/office/drawing/2014/main" id="{00000000-0008-0000-0700-0000E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65855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601980</xdr:colOff>
      <xdr:row>2</xdr:row>
      <xdr:rowOff>708660</xdr:rowOff>
    </xdr:from>
    <xdr:to>
      <xdr:col>18</xdr:col>
      <xdr:colOff>541020</xdr:colOff>
      <xdr:row>29</xdr:row>
      <xdr:rowOff>154838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6083DE-0E08-451D-94A0-57AAF3994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5740" y="1905000"/>
          <a:ext cx="6736080" cy="4917338"/>
        </a:xfrm>
        <a:prstGeom prst="rect">
          <a:avLst/>
        </a:prstGeom>
        <a:ln>
          <a:solidFill>
            <a:srgbClr val="0070C0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31</xdr:row>
      <xdr:rowOff>152400</xdr:rowOff>
    </xdr:from>
    <xdr:to>
      <xdr:col>21</xdr:col>
      <xdr:colOff>293370</xdr:colOff>
      <xdr:row>56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A7CA0A-5C0D-449F-A50F-064EB82C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934200"/>
          <a:ext cx="6160770" cy="4600575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373204</xdr:colOff>
      <xdr:row>3</xdr:row>
      <xdr:rowOff>34925</xdr:rowOff>
    </xdr:from>
    <xdr:to>
      <xdr:col>21</xdr:col>
      <xdr:colOff>214993</xdr:colOff>
      <xdr:row>28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7205CA-49D8-4EEC-AFCA-6EE47D9FF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0004" y="1692275"/>
          <a:ext cx="6128289" cy="4575175"/>
        </a:xfrm>
        <a:prstGeom prst="rect">
          <a:avLst/>
        </a:prstGeom>
        <a:ln>
          <a:solidFill>
            <a:schemeClr val="tx2">
              <a:lumMod val="60000"/>
              <a:lumOff val="40000"/>
            </a:schemeClr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en.wikipedia.org/wiki/Latvia" TargetMode="External"/><Relationship Id="rId299" Type="http://schemas.openxmlformats.org/officeDocument/2006/relationships/hyperlink" Target="http://en.wikipedia.org/wiki/Sudan" TargetMode="External"/><Relationship Id="rId303" Type="http://schemas.openxmlformats.org/officeDocument/2006/relationships/hyperlink" Target="http://en.wikipedia.org/wiki/Paraguay" TargetMode="External"/><Relationship Id="rId21" Type="http://schemas.openxmlformats.org/officeDocument/2006/relationships/hyperlink" Target="http://en.wikipedia.org/wiki/Japan" TargetMode="External"/><Relationship Id="rId42" Type="http://schemas.openxmlformats.org/officeDocument/2006/relationships/hyperlink" Target="http://en.wikipedia.org/wiki/Switzerland" TargetMode="External"/><Relationship Id="rId63" Type="http://schemas.openxmlformats.org/officeDocument/2006/relationships/hyperlink" Target="http://en.wikipedia.org/wiki/Dominica" TargetMode="External"/><Relationship Id="rId84" Type="http://schemas.openxmlformats.org/officeDocument/2006/relationships/hyperlink" Target="http://en.wikipedia.org/wiki/Ethiopia" TargetMode="External"/><Relationship Id="rId138" Type="http://schemas.openxmlformats.org/officeDocument/2006/relationships/hyperlink" Target="http://en.wikipedia.org/wiki/Angola" TargetMode="External"/><Relationship Id="rId159" Type="http://schemas.openxmlformats.org/officeDocument/2006/relationships/hyperlink" Target="http://en.wikipedia.org/wiki/Mauritania" TargetMode="External"/><Relationship Id="rId324" Type="http://schemas.openxmlformats.org/officeDocument/2006/relationships/hyperlink" Target="http://en.wikipedia.org/wiki/Botswana" TargetMode="External"/><Relationship Id="rId170" Type="http://schemas.openxmlformats.org/officeDocument/2006/relationships/hyperlink" Target="http://en.wikipedia.org/wiki/Bahrain" TargetMode="External"/><Relationship Id="rId191" Type="http://schemas.openxmlformats.org/officeDocument/2006/relationships/hyperlink" Target="http://en.wikipedia.org/wiki/Grenada" TargetMode="External"/><Relationship Id="rId205" Type="http://schemas.openxmlformats.org/officeDocument/2006/relationships/hyperlink" Target="http://en.wikipedia.org/wiki/Saint_Kitts_and_Nevis" TargetMode="External"/><Relationship Id="rId226" Type="http://schemas.openxmlformats.org/officeDocument/2006/relationships/hyperlink" Target="http://en.wikipedia.org/wiki/Armenia" TargetMode="External"/><Relationship Id="rId247" Type="http://schemas.openxmlformats.org/officeDocument/2006/relationships/hyperlink" Target="http://en.wikipedia.org/wiki/Ukraine" TargetMode="External"/><Relationship Id="rId107" Type="http://schemas.openxmlformats.org/officeDocument/2006/relationships/hyperlink" Target="http://en.wikipedia.org/wiki/Panama" TargetMode="External"/><Relationship Id="rId268" Type="http://schemas.openxmlformats.org/officeDocument/2006/relationships/hyperlink" Target="http://en.wikipedia.org/wiki/Tajikistan" TargetMode="External"/><Relationship Id="rId289" Type="http://schemas.openxmlformats.org/officeDocument/2006/relationships/hyperlink" Target="http://en.wikipedia.org/wiki/Mozambique" TargetMode="External"/><Relationship Id="rId11" Type="http://schemas.openxmlformats.org/officeDocument/2006/relationships/hyperlink" Target="http://en.wikipedia.org/wiki/Aruba" TargetMode="External"/><Relationship Id="rId32" Type="http://schemas.openxmlformats.org/officeDocument/2006/relationships/hyperlink" Target="http://en.wikipedia.org/wiki/Germany" TargetMode="External"/><Relationship Id="rId53" Type="http://schemas.openxmlformats.org/officeDocument/2006/relationships/hyperlink" Target="http://en.wikipedia.org/wiki/Poland" TargetMode="External"/><Relationship Id="rId74" Type="http://schemas.openxmlformats.org/officeDocument/2006/relationships/hyperlink" Target="http://en.wikipedia.org/wiki/Cyprus" TargetMode="External"/><Relationship Id="rId128" Type="http://schemas.openxmlformats.org/officeDocument/2006/relationships/hyperlink" Target="http://en.wikipedia.org/wiki/Peru" TargetMode="External"/><Relationship Id="rId149" Type="http://schemas.openxmlformats.org/officeDocument/2006/relationships/hyperlink" Target="http://en.wikipedia.org/wiki/Turkmenistan" TargetMode="External"/><Relationship Id="rId314" Type="http://schemas.openxmlformats.org/officeDocument/2006/relationships/hyperlink" Target="http://en.wikipedia.org/wiki/Republic_of_the_Congo" TargetMode="External"/><Relationship Id="rId5" Type="http://schemas.openxmlformats.org/officeDocument/2006/relationships/hyperlink" Target="http://en.wikipedia.org/wiki/Malta" TargetMode="External"/><Relationship Id="rId95" Type="http://schemas.openxmlformats.org/officeDocument/2006/relationships/hyperlink" Target="http://en.wikipedia.org/wiki/Georgia_(country)" TargetMode="External"/><Relationship Id="rId160" Type="http://schemas.openxmlformats.org/officeDocument/2006/relationships/hyperlink" Target="http://en.wikipedia.org/wiki/Suriname" TargetMode="External"/><Relationship Id="rId181" Type="http://schemas.openxmlformats.org/officeDocument/2006/relationships/hyperlink" Target="http://en.wikipedia.org/wiki/Rwanda" TargetMode="External"/><Relationship Id="rId216" Type="http://schemas.openxmlformats.org/officeDocument/2006/relationships/hyperlink" Target="http://en.wikipedia.org/wiki/Qatar" TargetMode="External"/><Relationship Id="rId237" Type="http://schemas.openxmlformats.org/officeDocument/2006/relationships/hyperlink" Target="http://en.wikipedia.org/wiki/Spain" TargetMode="External"/><Relationship Id="rId258" Type="http://schemas.openxmlformats.org/officeDocument/2006/relationships/hyperlink" Target="http://en.wikipedia.org/wiki/C%C3%B4te_d%27Ivoire" TargetMode="External"/><Relationship Id="rId279" Type="http://schemas.openxmlformats.org/officeDocument/2006/relationships/hyperlink" Target="http://en.wikipedia.org/wiki/Cameroon" TargetMode="External"/><Relationship Id="rId22" Type="http://schemas.openxmlformats.org/officeDocument/2006/relationships/hyperlink" Target="http://en.wikipedia.org/wiki/Saint_Lucia" TargetMode="External"/><Relationship Id="rId43" Type="http://schemas.openxmlformats.org/officeDocument/2006/relationships/hyperlink" Target="http://en.wikipedia.org/wiki/Andorra" TargetMode="External"/><Relationship Id="rId64" Type="http://schemas.openxmlformats.org/officeDocument/2006/relationships/hyperlink" Target="http://en.wikipedia.org/wiki/Slovenia" TargetMode="External"/><Relationship Id="rId118" Type="http://schemas.openxmlformats.org/officeDocument/2006/relationships/hyperlink" Target="http://en.wikipedia.org/wiki/Zimbabwe" TargetMode="External"/><Relationship Id="rId139" Type="http://schemas.openxmlformats.org/officeDocument/2006/relationships/hyperlink" Target="http://en.wikipedia.org/wiki/Algeria" TargetMode="External"/><Relationship Id="rId290" Type="http://schemas.openxmlformats.org/officeDocument/2006/relationships/hyperlink" Target="http://en.wikipedia.org/wiki/Kyrgyzstan" TargetMode="External"/><Relationship Id="rId304" Type="http://schemas.openxmlformats.org/officeDocument/2006/relationships/hyperlink" Target="http://en.wikipedia.org/wiki/Angola" TargetMode="External"/><Relationship Id="rId325" Type="http://schemas.openxmlformats.org/officeDocument/2006/relationships/hyperlink" Target="http://en.wikipedia.org/wiki/Mauritania" TargetMode="External"/><Relationship Id="rId85" Type="http://schemas.openxmlformats.org/officeDocument/2006/relationships/hyperlink" Target="http://en.wikipedia.org/wiki/Morocco" TargetMode="External"/><Relationship Id="rId150" Type="http://schemas.openxmlformats.org/officeDocument/2006/relationships/hyperlink" Target="http://en.wikipedia.org/wiki/Oman" TargetMode="External"/><Relationship Id="rId171" Type="http://schemas.openxmlformats.org/officeDocument/2006/relationships/hyperlink" Target="http://en.wikipedia.org/wiki/Malta" TargetMode="External"/><Relationship Id="rId192" Type="http://schemas.openxmlformats.org/officeDocument/2006/relationships/hyperlink" Target="http://en.wikipedia.org/wiki/El_Salvador" TargetMode="External"/><Relationship Id="rId206" Type="http://schemas.openxmlformats.org/officeDocument/2006/relationships/hyperlink" Target="http://en.wikipedia.org/wiki/Antigua_and_Barbuda" TargetMode="External"/><Relationship Id="rId227" Type="http://schemas.openxmlformats.org/officeDocument/2006/relationships/hyperlink" Target="http://en.wikipedia.org/wiki/Hungary" TargetMode="External"/><Relationship Id="rId248" Type="http://schemas.openxmlformats.org/officeDocument/2006/relationships/hyperlink" Target="http://en.wikipedia.org/wiki/Egypt" TargetMode="External"/><Relationship Id="rId269" Type="http://schemas.openxmlformats.org/officeDocument/2006/relationships/hyperlink" Target="http://en.wikipedia.org/wiki/Belarus" TargetMode="External"/><Relationship Id="rId12" Type="http://schemas.openxmlformats.org/officeDocument/2006/relationships/hyperlink" Target="http://en.wikipedia.org/wiki/South_Korea" TargetMode="External"/><Relationship Id="rId33" Type="http://schemas.openxmlformats.org/officeDocument/2006/relationships/hyperlink" Target="http://en.wikipedia.org/wiki/Cayman_Islands" TargetMode="External"/><Relationship Id="rId108" Type="http://schemas.openxmlformats.org/officeDocument/2006/relationships/hyperlink" Target="http://en.wikipedia.org/wiki/Iran" TargetMode="External"/><Relationship Id="rId129" Type="http://schemas.openxmlformats.org/officeDocument/2006/relationships/hyperlink" Target="http://en.wikipedia.org/wiki/Brazil" TargetMode="External"/><Relationship Id="rId280" Type="http://schemas.openxmlformats.org/officeDocument/2006/relationships/hyperlink" Target="http://en.wikipedia.org/wiki/Guinea" TargetMode="External"/><Relationship Id="rId315" Type="http://schemas.openxmlformats.org/officeDocument/2006/relationships/hyperlink" Target="http://en.wikipedia.org/wiki/Turkmenistan" TargetMode="External"/><Relationship Id="rId54" Type="http://schemas.openxmlformats.org/officeDocument/2006/relationships/hyperlink" Target="http://en.wikipedia.org/wiki/Indonesia" TargetMode="External"/><Relationship Id="rId75" Type="http://schemas.openxmlformats.org/officeDocument/2006/relationships/hyperlink" Target="http://en.wikipedia.org/wiki/Malaysia" TargetMode="External"/><Relationship Id="rId96" Type="http://schemas.openxmlformats.org/officeDocument/2006/relationships/hyperlink" Target="http://en.wikipedia.org/wiki/Senegal" TargetMode="External"/><Relationship Id="rId140" Type="http://schemas.openxmlformats.org/officeDocument/2006/relationships/hyperlink" Target="http://en.wikipedia.org/wiki/Papua_New_Guinea" TargetMode="External"/><Relationship Id="rId161" Type="http://schemas.openxmlformats.org/officeDocument/2006/relationships/hyperlink" Target="http://en.wikipedia.org/wiki/Iceland" TargetMode="External"/><Relationship Id="rId182" Type="http://schemas.openxmlformats.org/officeDocument/2006/relationships/hyperlink" Target="http://en.wikipedia.org/wiki/Israel" TargetMode="External"/><Relationship Id="rId217" Type="http://schemas.openxmlformats.org/officeDocument/2006/relationships/hyperlink" Target="http://en.wikipedia.org/wiki/Denmark" TargetMode="External"/><Relationship Id="rId6" Type="http://schemas.openxmlformats.org/officeDocument/2006/relationships/hyperlink" Target="http://en.wikipedia.org/wiki/Bermuda" TargetMode="External"/><Relationship Id="rId238" Type="http://schemas.openxmlformats.org/officeDocument/2006/relationships/hyperlink" Target="http://en.wikipedia.org/wiki/Romania" TargetMode="External"/><Relationship Id="rId259" Type="http://schemas.openxmlformats.org/officeDocument/2006/relationships/hyperlink" Target="http://en.wikipedia.org/wiki/Republic_of_Ireland" TargetMode="External"/><Relationship Id="rId23" Type="http://schemas.openxmlformats.org/officeDocument/2006/relationships/hyperlink" Target="http://en.wikipedia.org/wiki/Sri_Lanka" TargetMode="External"/><Relationship Id="rId119" Type="http://schemas.openxmlformats.org/officeDocument/2006/relationships/hyperlink" Target="http://en.wikipedia.org/wiki/Liberia" TargetMode="External"/><Relationship Id="rId270" Type="http://schemas.openxmlformats.org/officeDocument/2006/relationships/hyperlink" Target="http://en.wikipedia.org/wiki/Lithuania" TargetMode="External"/><Relationship Id="rId291" Type="http://schemas.openxmlformats.org/officeDocument/2006/relationships/hyperlink" Target="http://en.wikipedia.org/wiki/Laos" TargetMode="External"/><Relationship Id="rId305" Type="http://schemas.openxmlformats.org/officeDocument/2006/relationships/hyperlink" Target="http://en.wikipedia.org/wiki/Algeria" TargetMode="External"/><Relationship Id="rId326" Type="http://schemas.openxmlformats.org/officeDocument/2006/relationships/hyperlink" Target="http://en.wikipedia.org/wiki/Suriname" TargetMode="External"/><Relationship Id="rId44" Type="http://schemas.openxmlformats.org/officeDocument/2006/relationships/hyperlink" Target="http://en.wikipedia.org/wiki/Nigeria" TargetMode="External"/><Relationship Id="rId65" Type="http://schemas.openxmlformats.org/officeDocument/2006/relationships/hyperlink" Target="http://en.wikipedia.org/wiki/Cuba" TargetMode="External"/><Relationship Id="rId86" Type="http://schemas.openxmlformats.org/officeDocument/2006/relationships/hyperlink" Target="http://en.wikipedia.org/wiki/Jordan" TargetMode="External"/><Relationship Id="rId130" Type="http://schemas.openxmlformats.org/officeDocument/2006/relationships/hyperlink" Target="http://en.wikipedia.org/wiki/Chile" TargetMode="External"/><Relationship Id="rId151" Type="http://schemas.openxmlformats.org/officeDocument/2006/relationships/hyperlink" Target="http://en.wikipedia.org/wiki/Bolivia" TargetMode="External"/><Relationship Id="rId172" Type="http://schemas.openxmlformats.org/officeDocument/2006/relationships/hyperlink" Target="http://en.wikipedia.org/wiki/Bermuda" TargetMode="External"/><Relationship Id="rId193" Type="http://schemas.openxmlformats.org/officeDocument/2006/relationships/hyperlink" Target="http://en.wikipedia.org/wiki/Saint_Vincent_and_the_Grenadines" TargetMode="External"/><Relationship Id="rId207" Type="http://schemas.openxmlformats.org/officeDocument/2006/relationships/hyperlink" Target="http://en.wikipedia.org/wiki/Luxembourg" TargetMode="External"/><Relationship Id="rId228" Type="http://schemas.openxmlformats.org/officeDocument/2006/relationships/hyperlink" Target="http://en.wikipedia.org/wiki/Azerbaijan" TargetMode="External"/><Relationship Id="rId249" Type="http://schemas.openxmlformats.org/officeDocument/2006/relationships/hyperlink" Target="http://en.wikipedia.org/wiki/Bosnia_and_Herzegovina" TargetMode="External"/><Relationship Id="rId13" Type="http://schemas.openxmlformats.org/officeDocument/2006/relationships/hyperlink" Target="http://en.wikipedia.org/wiki/Puerto_Rico" TargetMode="External"/><Relationship Id="rId109" Type="http://schemas.openxmlformats.org/officeDocument/2006/relationships/hyperlink" Target="http://en.wikipedia.org/wiki/Montenegro" TargetMode="External"/><Relationship Id="rId260" Type="http://schemas.openxmlformats.org/officeDocument/2006/relationships/hyperlink" Target="http://en.wikipedia.org/wiki/French_Polynesia" TargetMode="External"/><Relationship Id="rId281" Type="http://schemas.openxmlformats.org/officeDocument/2006/relationships/hyperlink" Target="http://en.wikipedia.org/wiki/Colombia" TargetMode="External"/><Relationship Id="rId316" Type="http://schemas.openxmlformats.org/officeDocument/2006/relationships/hyperlink" Target="http://en.wikipedia.org/wiki/Oman" TargetMode="External"/><Relationship Id="rId34" Type="http://schemas.openxmlformats.org/officeDocument/2006/relationships/hyperlink" Target="http://en.wikipedia.org/wiki/Dominican_Republic" TargetMode="External"/><Relationship Id="rId55" Type="http://schemas.openxmlformats.org/officeDocument/2006/relationships/hyperlink" Target="http://en.wikipedia.org/wiki/Syria" TargetMode="External"/><Relationship Id="rId76" Type="http://schemas.openxmlformats.org/officeDocument/2006/relationships/hyperlink" Target="http://en.wikipedia.org/wiki/Greece" TargetMode="External"/><Relationship Id="rId97" Type="http://schemas.openxmlformats.org/officeDocument/2006/relationships/hyperlink" Target="http://en.wikipedia.org/wiki/Tunisia" TargetMode="External"/><Relationship Id="rId120" Type="http://schemas.openxmlformats.org/officeDocument/2006/relationships/hyperlink" Target="http://en.wikipedia.org/wiki/Venezuela" TargetMode="External"/><Relationship Id="rId141" Type="http://schemas.openxmlformats.org/officeDocument/2006/relationships/hyperlink" Target="http://en.wikipedia.org/wiki/Argentina" TargetMode="External"/><Relationship Id="rId7" Type="http://schemas.openxmlformats.org/officeDocument/2006/relationships/hyperlink" Target="http://en.wikipedia.org/wiki/Bangladesh" TargetMode="External"/><Relationship Id="rId162" Type="http://schemas.openxmlformats.org/officeDocument/2006/relationships/hyperlink" Target="http://en.wikipedia.org/wiki/Australia" TargetMode="External"/><Relationship Id="rId183" Type="http://schemas.openxmlformats.org/officeDocument/2006/relationships/hyperlink" Target="http://en.wikipedia.org/wiki/India" TargetMode="External"/><Relationship Id="rId218" Type="http://schemas.openxmlformats.org/officeDocument/2006/relationships/hyperlink" Target="http://en.wikipedia.org/wiki/Thailand" TargetMode="External"/><Relationship Id="rId239" Type="http://schemas.openxmlformats.org/officeDocument/2006/relationships/hyperlink" Target="http://en.wikipedia.org/wiki/Costa_Rica" TargetMode="External"/><Relationship Id="rId250" Type="http://schemas.openxmlformats.org/officeDocument/2006/relationships/hyperlink" Target="http://en.wikipedia.org/wiki/Ethiopia" TargetMode="External"/><Relationship Id="rId271" Type="http://schemas.openxmlformats.org/officeDocument/2006/relationships/hyperlink" Target="http://en.wikipedia.org/wiki/Fiji" TargetMode="External"/><Relationship Id="rId292" Type="http://schemas.openxmlformats.org/officeDocument/2006/relationships/hyperlink" Target="http://en.wikipedia.org/wiki/The_Bahamas" TargetMode="External"/><Relationship Id="rId306" Type="http://schemas.openxmlformats.org/officeDocument/2006/relationships/hyperlink" Target="http://en.wikipedia.org/wiki/Papua_New_Guinea" TargetMode="External"/><Relationship Id="rId24" Type="http://schemas.openxmlformats.org/officeDocument/2006/relationships/hyperlink" Target="http://en.wikipedia.org/wiki/Philippines" TargetMode="External"/><Relationship Id="rId45" Type="http://schemas.openxmlformats.org/officeDocument/2006/relationships/hyperlink" Target="http://en.wikipedia.org/wiki/British_Virgin_Islands" TargetMode="External"/><Relationship Id="rId66" Type="http://schemas.openxmlformats.org/officeDocument/2006/relationships/hyperlink" Target="http://en.wikipedia.org/wiki/Serbia" TargetMode="External"/><Relationship Id="rId87" Type="http://schemas.openxmlformats.org/officeDocument/2006/relationships/hyperlink" Target="http://en.wikipedia.org/wiki/Iraq" TargetMode="External"/><Relationship Id="rId110" Type="http://schemas.openxmlformats.org/officeDocument/2006/relationships/hyperlink" Target="http://en.wikipedia.org/wiki/Yemen" TargetMode="External"/><Relationship Id="rId131" Type="http://schemas.openxmlformats.org/officeDocument/2006/relationships/hyperlink" Target="http://en.wikipedia.org/wiki/Sweden" TargetMode="External"/><Relationship Id="rId327" Type="http://schemas.openxmlformats.org/officeDocument/2006/relationships/hyperlink" Target="http://en.wikipedia.org/wiki/Iceland" TargetMode="External"/><Relationship Id="rId152" Type="http://schemas.openxmlformats.org/officeDocument/2006/relationships/hyperlink" Target="http://en.wikipedia.org/wiki/Russia" TargetMode="External"/><Relationship Id="rId173" Type="http://schemas.openxmlformats.org/officeDocument/2006/relationships/hyperlink" Target="http://en.wikipedia.org/wiki/Bangladesh" TargetMode="External"/><Relationship Id="rId194" Type="http://schemas.openxmlformats.org/officeDocument/2006/relationships/hyperlink" Target="http://en.wikipedia.org/wiki/Trinidad_and_Tobago" TargetMode="External"/><Relationship Id="rId208" Type="http://schemas.openxmlformats.org/officeDocument/2006/relationships/hyperlink" Target="http://en.wikipedia.org/wiki/Switzerland" TargetMode="External"/><Relationship Id="rId229" Type="http://schemas.openxmlformats.org/officeDocument/2006/relationships/hyperlink" Target="http://en.wikipedia.org/wiki/Dominica" TargetMode="External"/><Relationship Id="rId240" Type="http://schemas.openxmlformats.org/officeDocument/2006/relationships/hyperlink" Target="http://en.wikipedia.org/wiki/Cyprus" TargetMode="External"/><Relationship Id="rId261" Type="http://schemas.openxmlformats.org/officeDocument/2006/relationships/hyperlink" Target="http://en.wikipedia.org/wiki/Georgia_(country)" TargetMode="External"/><Relationship Id="rId14" Type="http://schemas.openxmlformats.org/officeDocument/2006/relationships/hyperlink" Target="http://en.wikipedia.org/wiki/Lebanon" TargetMode="External"/><Relationship Id="rId35" Type="http://schemas.openxmlformats.org/officeDocument/2006/relationships/hyperlink" Target="http://en.wikipedia.org/wiki/Kuwait" TargetMode="External"/><Relationship Id="rId56" Type="http://schemas.openxmlformats.org/officeDocument/2006/relationships/hyperlink" Target="http://en.wikipedia.org/wiki/Togo" TargetMode="External"/><Relationship Id="rId77" Type="http://schemas.openxmlformats.org/officeDocument/2006/relationships/hyperlink" Target="http://en.wikipedia.org/wiki/Cambodia" TargetMode="External"/><Relationship Id="rId100" Type="http://schemas.openxmlformats.org/officeDocument/2006/relationships/hyperlink" Target="http://en.wikipedia.org/wiki/Mexico" TargetMode="External"/><Relationship Id="rId282" Type="http://schemas.openxmlformats.org/officeDocument/2006/relationships/hyperlink" Target="http://en.wikipedia.org/wiki/Madagascar" TargetMode="External"/><Relationship Id="rId317" Type="http://schemas.openxmlformats.org/officeDocument/2006/relationships/hyperlink" Target="http://en.wikipedia.org/wiki/Bolivia" TargetMode="External"/><Relationship Id="rId8" Type="http://schemas.openxmlformats.org/officeDocument/2006/relationships/hyperlink" Target="http://en.wikipedia.org/wiki/Republic_of_China" TargetMode="External"/><Relationship Id="rId51" Type="http://schemas.openxmlformats.org/officeDocument/2006/relationships/hyperlink" Target="http://en.wikipedia.org/wiki/Denmark" TargetMode="External"/><Relationship Id="rId72" Type="http://schemas.openxmlformats.org/officeDocument/2006/relationships/hyperlink" Target="http://en.wikipedia.org/wiki/Romania" TargetMode="External"/><Relationship Id="rId93" Type="http://schemas.openxmlformats.org/officeDocument/2006/relationships/hyperlink" Target="http://en.wikipedia.org/wiki/Republic_of_Ireland" TargetMode="External"/><Relationship Id="rId98" Type="http://schemas.openxmlformats.org/officeDocument/2006/relationships/hyperlink" Target="http://en.wikipedia.org/wiki/Uzbekistan" TargetMode="External"/><Relationship Id="rId121" Type="http://schemas.openxmlformats.org/officeDocument/2006/relationships/hyperlink" Target="http://en.wikipedia.org/wiki/Estonia" TargetMode="External"/><Relationship Id="rId142" Type="http://schemas.openxmlformats.org/officeDocument/2006/relationships/hyperlink" Target="http://en.wikipedia.org/wiki/Belize" TargetMode="External"/><Relationship Id="rId163" Type="http://schemas.openxmlformats.org/officeDocument/2006/relationships/hyperlink" Target="http://en.wikipedia.org/wiki/Namibia" TargetMode="External"/><Relationship Id="rId184" Type="http://schemas.openxmlformats.org/officeDocument/2006/relationships/hyperlink" Target="http://en.wikipedia.org/wiki/Haiti" TargetMode="External"/><Relationship Id="rId189" Type="http://schemas.openxmlformats.org/officeDocument/2006/relationships/hyperlink" Target="http://en.wikipedia.org/wiki/Sri_Lanka" TargetMode="External"/><Relationship Id="rId219" Type="http://schemas.openxmlformats.org/officeDocument/2006/relationships/hyperlink" Target="http://en.wikipedia.org/wiki/Poland" TargetMode="External"/><Relationship Id="rId3" Type="http://schemas.openxmlformats.org/officeDocument/2006/relationships/hyperlink" Target="http://en.wikipedia.org/wiki/Gibraltar" TargetMode="External"/><Relationship Id="rId214" Type="http://schemas.openxmlformats.org/officeDocument/2006/relationships/hyperlink" Target="http://en.wikipedia.org/wiki/Guatemala" TargetMode="External"/><Relationship Id="rId230" Type="http://schemas.openxmlformats.org/officeDocument/2006/relationships/hyperlink" Target="http://en.wikipedia.org/wiki/Slovenia" TargetMode="External"/><Relationship Id="rId235" Type="http://schemas.openxmlformats.org/officeDocument/2006/relationships/hyperlink" Target="http://en.wikipedia.org/wiki/United_Arab_Emirates" TargetMode="External"/><Relationship Id="rId251" Type="http://schemas.openxmlformats.org/officeDocument/2006/relationships/hyperlink" Target="http://en.wikipedia.org/wiki/Morocco" TargetMode="External"/><Relationship Id="rId256" Type="http://schemas.openxmlformats.org/officeDocument/2006/relationships/hyperlink" Target="http://en.wikipedia.org/wiki/Bulgaria" TargetMode="External"/><Relationship Id="rId277" Type="http://schemas.openxmlformats.org/officeDocument/2006/relationships/hyperlink" Target="http://en.wikipedia.org/wiki/Nicaragua" TargetMode="External"/><Relationship Id="rId298" Type="http://schemas.openxmlformats.org/officeDocument/2006/relationships/hyperlink" Target="http://en.wikipedia.org/wiki/Uruguay" TargetMode="External"/><Relationship Id="rId25" Type="http://schemas.openxmlformats.org/officeDocument/2006/relationships/hyperlink" Target="http://en.wikipedia.org/wiki/Grenada" TargetMode="External"/><Relationship Id="rId46" Type="http://schemas.openxmlformats.org/officeDocument/2006/relationships/hyperlink" Target="http://en.wikipedia.org/wiki/Uganda" TargetMode="External"/><Relationship Id="rId67" Type="http://schemas.openxmlformats.org/officeDocument/2006/relationships/hyperlink" Target="http://en.wikipedia.org/wiki/Ghana" TargetMode="External"/><Relationship Id="rId116" Type="http://schemas.openxmlformats.org/officeDocument/2006/relationships/hyperlink" Target="http://en.wikipedia.org/wiki/Madagascar" TargetMode="External"/><Relationship Id="rId137" Type="http://schemas.openxmlformats.org/officeDocument/2006/relationships/hyperlink" Target="http://en.wikipedia.org/wiki/Paraguay" TargetMode="External"/><Relationship Id="rId158" Type="http://schemas.openxmlformats.org/officeDocument/2006/relationships/hyperlink" Target="http://en.wikipedia.org/wiki/Botswana" TargetMode="External"/><Relationship Id="rId272" Type="http://schemas.openxmlformats.org/officeDocument/2006/relationships/hyperlink" Target="http://en.wikipedia.org/wiki/Afghanistan" TargetMode="External"/><Relationship Id="rId293" Type="http://schemas.openxmlformats.org/officeDocument/2006/relationships/hyperlink" Target="http://en.wikipedia.org/wiki/Equatorial_Guinea" TargetMode="External"/><Relationship Id="rId302" Type="http://schemas.openxmlformats.org/officeDocument/2006/relationships/hyperlink" Target="http://en.wikipedia.org/wiki/Finland" TargetMode="External"/><Relationship Id="rId307" Type="http://schemas.openxmlformats.org/officeDocument/2006/relationships/hyperlink" Target="http://en.wikipedia.org/wiki/Argentina" TargetMode="External"/><Relationship Id="rId323" Type="http://schemas.openxmlformats.org/officeDocument/2006/relationships/hyperlink" Target="http://en.wikipedia.org/wiki/Canada" TargetMode="External"/><Relationship Id="rId328" Type="http://schemas.openxmlformats.org/officeDocument/2006/relationships/hyperlink" Target="http://en.wikipedia.org/wiki/Australia" TargetMode="External"/><Relationship Id="rId20" Type="http://schemas.openxmlformats.org/officeDocument/2006/relationships/hyperlink" Target="http://en.wikipedia.org/wiki/Marshall_Islands" TargetMode="External"/><Relationship Id="rId41" Type="http://schemas.openxmlformats.org/officeDocument/2006/relationships/hyperlink" Target="http://en.wikipedia.org/wiki/Luxembourg" TargetMode="External"/><Relationship Id="rId62" Type="http://schemas.openxmlformats.org/officeDocument/2006/relationships/hyperlink" Target="http://en.wikipedia.org/wiki/Azerbaijan" TargetMode="External"/><Relationship Id="rId83" Type="http://schemas.openxmlformats.org/officeDocument/2006/relationships/hyperlink" Target="http://en.wikipedia.org/wiki/Bosnia_and_Herzegovina" TargetMode="External"/><Relationship Id="rId88" Type="http://schemas.openxmlformats.org/officeDocument/2006/relationships/hyperlink" Target="http://en.wikipedia.org/wiki/Brunei" TargetMode="External"/><Relationship Id="rId111" Type="http://schemas.openxmlformats.org/officeDocument/2006/relationships/hyperlink" Target="http://en.wikipedia.org/wiki/Nicaragua" TargetMode="External"/><Relationship Id="rId132" Type="http://schemas.openxmlformats.org/officeDocument/2006/relationships/hyperlink" Target="http://en.wikipedia.org/wiki/Uruguay" TargetMode="External"/><Relationship Id="rId153" Type="http://schemas.openxmlformats.org/officeDocument/2006/relationships/hyperlink" Target="http://en.wikipedia.org/wiki/Kazakhstan" TargetMode="External"/><Relationship Id="rId174" Type="http://schemas.openxmlformats.org/officeDocument/2006/relationships/hyperlink" Target="http://en.wikipedia.org/wiki/Republic_of_China" TargetMode="External"/><Relationship Id="rId179" Type="http://schemas.openxmlformats.org/officeDocument/2006/relationships/hyperlink" Target="http://en.wikipedia.org/wiki/Puerto_Rico" TargetMode="External"/><Relationship Id="rId195" Type="http://schemas.openxmlformats.org/officeDocument/2006/relationships/hyperlink" Target="http://en.wikipedia.org/wiki/Vietnam" TargetMode="External"/><Relationship Id="rId209" Type="http://schemas.openxmlformats.org/officeDocument/2006/relationships/hyperlink" Target="http://en.wikipedia.org/wiki/Andorra" TargetMode="External"/><Relationship Id="rId190" Type="http://schemas.openxmlformats.org/officeDocument/2006/relationships/hyperlink" Target="http://en.wikipedia.org/wiki/Philippines" TargetMode="External"/><Relationship Id="rId204" Type="http://schemas.openxmlformats.org/officeDocument/2006/relationships/hyperlink" Target="http://en.wikipedia.org/wiki/Nepal" TargetMode="External"/><Relationship Id="rId220" Type="http://schemas.openxmlformats.org/officeDocument/2006/relationships/hyperlink" Target="http://en.wikipedia.org/wiki/Indonesia" TargetMode="External"/><Relationship Id="rId225" Type="http://schemas.openxmlformats.org/officeDocument/2006/relationships/hyperlink" Target="http://en.wikipedia.org/wiki/Albania" TargetMode="External"/><Relationship Id="rId241" Type="http://schemas.openxmlformats.org/officeDocument/2006/relationships/hyperlink" Target="http://en.wikipedia.org/wiki/Malaysia" TargetMode="External"/><Relationship Id="rId246" Type="http://schemas.openxmlformats.org/officeDocument/2006/relationships/hyperlink" Target="http://en.wikipedia.org/wiki/Croatia" TargetMode="External"/><Relationship Id="rId267" Type="http://schemas.openxmlformats.org/officeDocument/2006/relationships/hyperlink" Target="http://en.wikipedia.org/wiki/Ecuador" TargetMode="External"/><Relationship Id="rId288" Type="http://schemas.openxmlformats.org/officeDocument/2006/relationships/hyperlink" Target="http://en.wikipedia.org/wiki/Democratic_Republic_of_the_Congo" TargetMode="External"/><Relationship Id="rId15" Type="http://schemas.openxmlformats.org/officeDocument/2006/relationships/hyperlink" Target="http://en.wikipedia.org/wiki/Rwanda" TargetMode="External"/><Relationship Id="rId36" Type="http://schemas.openxmlformats.org/officeDocument/2006/relationships/hyperlink" Target="http://en.wikipedia.org/wiki/Italy" TargetMode="External"/><Relationship Id="rId57" Type="http://schemas.openxmlformats.org/officeDocument/2006/relationships/hyperlink" Target="http://en.wikipedia.org/wiki/Portugal" TargetMode="External"/><Relationship Id="rId106" Type="http://schemas.openxmlformats.org/officeDocument/2006/relationships/hyperlink" Target="http://en.wikipedia.org/wiki/Afghanistan" TargetMode="External"/><Relationship Id="rId127" Type="http://schemas.openxmlformats.org/officeDocument/2006/relationships/hyperlink" Target="http://en.wikipedia.org/wiki/Equatorial_Guinea" TargetMode="External"/><Relationship Id="rId262" Type="http://schemas.openxmlformats.org/officeDocument/2006/relationships/hyperlink" Target="http://en.wikipedia.org/wiki/Senegal" TargetMode="External"/><Relationship Id="rId283" Type="http://schemas.openxmlformats.org/officeDocument/2006/relationships/hyperlink" Target="http://en.wikipedia.org/wiki/Latvia" TargetMode="External"/><Relationship Id="rId313" Type="http://schemas.openxmlformats.org/officeDocument/2006/relationships/hyperlink" Target="http://en.wikipedia.org/wiki/Mali" TargetMode="External"/><Relationship Id="rId318" Type="http://schemas.openxmlformats.org/officeDocument/2006/relationships/hyperlink" Target="http://en.wikipedia.org/wiki/Russia" TargetMode="External"/><Relationship Id="rId10" Type="http://schemas.openxmlformats.org/officeDocument/2006/relationships/hyperlink" Target="http://en.wikipedia.org/wiki/Barbados" TargetMode="External"/><Relationship Id="rId31" Type="http://schemas.openxmlformats.org/officeDocument/2006/relationships/hyperlink" Target="http://en.wikipedia.org/wiki/Jamaica" TargetMode="External"/><Relationship Id="rId52" Type="http://schemas.openxmlformats.org/officeDocument/2006/relationships/hyperlink" Target="http://en.wikipedia.org/wiki/Thailand" TargetMode="External"/><Relationship Id="rId73" Type="http://schemas.openxmlformats.org/officeDocument/2006/relationships/hyperlink" Target="http://en.wikipedia.org/wiki/Costa_Rica" TargetMode="External"/><Relationship Id="rId78" Type="http://schemas.openxmlformats.org/officeDocument/2006/relationships/hyperlink" Target="http://en.wikipedia.org/wiki/Benin" TargetMode="External"/><Relationship Id="rId94" Type="http://schemas.openxmlformats.org/officeDocument/2006/relationships/hyperlink" Target="http://en.wikipedia.org/wiki/French_Polynesia" TargetMode="External"/><Relationship Id="rId99" Type="http://schemas.openxmlformats.org/officeDocument/2006/relationships/hyperlink" Target="http://en.wikipedia.org/wiki/Burkina_Faso" TargetMode="External"/><Relationship Id="rId101" Type="http://schemas.openxmlformats.org/officeDocument/2006/relationships/hyperlink" Target="http://en.wikipedia.org/wiki/Ecuador" TargetMode="External"/><Relationship Id="rId122" Type="http://schemas.openxmlformats.org/officeDocument/2006/relationships/hyperlink" Target="http://en.wikipedia.org/wiki/Democratic_Republic_of_the_Congo" TargetMode="External"/><Relationship Id="rId143" Type="http://schemas.openxmlformats.org/officeDocument/2006/relationships/hyperlink" Target="http://en.wikipedia.org/wiki/New_Caledonia" TargetMode="External"/><Relationship Id="rId148" Type="http://schemas.openxmlformats.org/officeDocument/2006/relationships/hyperlink" Target="http://en.wikipedia.org/wiki/Republic_of_the_Congo" TargetMode="External"/><Relationship Id="rId164" Type="http://schemas.openxmlformats.org/officeDocument/2006/relationships/hyperlink" Target="http://en.wikipedia.org/wiki/Mongolia" TargetMode="External"/><Relationship Id="rId169" Type="http://schemas.openxmlformats.org/officeDocument/2006/relationships/hyperlink" Target="http://en.wikipedia.org/wiki/Gibraltar" TargetMode="External"/><Relationship Id="rId185" Type="http://schemas.openxmlformats.org/officeDocument/2006/relationships/hyperlink" Target="http://en.wikipedia.org/wiki/Belgium" TargetMode="External"/><Relationship Id="rId334" Type="http://schemas.openxmlformats.org/officeDocument/2006/relationships/drawing" Target="../drawings/drawing1.xml"/><Relationship Id="rId4" Type="http://schemas.openxmlformats.org/officeDocument/2006/relationships/hyperlink" Target="http://en.wikipedia.org/wiki/Bahrain" TargetMode="External"/><Relationship Id="rId9" Type="http://schemas.openxmlformats.org/officeDocument/2006/relationships/hyperlink" Target="http://en.wikipedia.org/wiki/Mauritius" TargetMode="External"/><Relationship Id="rId180" Type="http://schemas.openxmlformats.org/officeDocument/2006/relationships/hyperlink" Target="http://en.wikipedia.org/wiki/Lebanon" TargetMode="External"/><Relationship Id="rId210" Type="http://schemas.openxmlformats.org/officeDocument/2006/relationships/hyperlink" Target="http://en.wikipedia.org/wiki/Nigeria" TargetMode="External"/><Relationship Id="rId215" Type="http://schemas.openxmlformats.org/officeDocument/2006/relationships/hyperlink" Target="http://en.wikipedia.org/wiki/Malawi" TargetMode="External"/><Relationship Id="rId236" Type="http://schemas.openxmlformats.org/officeDocument/2006/relationships/hyperlink" Target="http://en.wikipedia.org/wiki/Turkey" TargetMode="External"/><Relationship Id="rId257" Type="http://schemas.openxmlformats.org/officeDocument/2006/relationships/hyperlink" Target="http://en.wikipedia.org/wiki/Honduras" TargetMode="External"/><Relationship Id="rId278" Type="http://schemas.openxmlformats.org/officeDocument/2006/relationships/hyperlink" Target="http://en.wikipedia.org/wiki/South_Africa" TargetMode="External"/><Relationship Id="rId26" Type="http://schemas.openxmlformats.org/officeDocument/2006/relationships/hyperlink" Target="http://en.wikipedia.org/wiki/El_Salvador" TargetMode="External"/><Relationship Id="rId231" Type="http://schemas.openxmlformats.org/officeDocument/2006/relationships/hyperlink" Target="http://en.wikipedia.org/wiki/Cuba" TargetMode="External"/><Relationship Id="rId252" Type="http://schemas.openxmlformats.org/officeDocument/2006/relationships/hyperlink" Target="http://en.wikipedia.org/wiki/Jordan" TargetMode="External"/><Relationship Id="rId273" Type="http://schemas.openxmlformats.org/officeDocument/2006/relationships/hyperlink" Target="http://en.wikipedia.org/wiki/Panama" TargetMode="External"/><Relationship Id="rId294" Type="http://schemas.openxmlformats.org/officeDocument/2006/relationships/hyperlink" Target="http://en.wikipedia.org/wiki/Peru" TargetMode="External"/><Relationship Id="rId308" Type="http://schemas.openxmlformats.org/officeDocument/2006/relationships/hyperlink" Target="http://en.wikipedia.org/wiki/Belize" TargetMode="External"/><Relationship Id="rId329" Type="http://schemas.openxmlformats.org/officeDocument/2006/relationships/hyperlink" Target="http://en.wikipedia.org/wiki/Namibia" TargetMode="External"/><Relationship Id="rId47" Type="http://schemas.openxmlformats.org/officeDocument/2006/relationships/hyperlink" Target="http://en.wikipedia.org/wiki/Czech_Republic" TargetMode="External"/><Relationship Id="rId68" Type="http://schemas.openxmlformats.org/officeDocument/2006/relationships/hyperlink" Target="http://en.wikipedia.org/wiki/Austria" TargetMode="External"/><Relationship Id="rId89" Type="http://schemas.openxmlformats.org/officeDocument/2006/relationships/hyperlink" Target="http://en.wikipedia.org/wiki/Kenya" TargetMode="External"/><Relationship Id="rId112" Type="http://schemas.openxmlformats.org/officeDocument/2006/relationships/hyperlink" Target="http://en.wikipedia.org/wiki/South_Africa" TargetMode="External"/><Relationship Id="rId133" Type="http://schemas.openxmlformats.org/officeDocument/2006/relationships/hyperlink" Target="http://en.wikipedia.org/wiki/Sudan" TargetMode="External"/><Relationship Id="rId154" Type="http://schemas.openxmlformats.org/officeDocument/2006/relationships/hyperlink" Target="http://en.wikipedia.org/wiki/Gabon" TargetMode="External"/><Relationship Id="rId175" Type="http://schemas.openxmlformats.org/officeDocument/2006/relationships/hyperlink" Target="http://en.wikipedia.org/wiki/Mauritius" TargetMode="External"/><Relationship Id="rId196" Type="http://schemas.openxmlformats.org/officeDocument/2006/relationships/hyperlink" Target="http://en.wikipedia.org/wiki/United_Kingdom" TargetMode="External"/><Relationship Id="rId200" Type="http://schemas.openxmlformats.org/officeDocument/2006/relationships/hyperlink" Target="http://en.wikipedia.org/wiki/Dominican_Republic" TargetMode="External"/><Relationship Id="rId16" Type="http://schemas.openxmlformats.org/officeDocument/2006/relationships/hyperlink" Target="http://en.wikipedia.org/wiki/Israel" TargetMode="External"/><Relationship Id="rId221" Type="http://schemas.openxmlformats.org/officeDocument/2006/relationships/hyperlink" Target="http://en.wikipedia.org/wiki/Syria" TargetMode="External"/><Relationship Id="rId242" Type="http://schemas.openxmlformats.org/officeDocument/2006/relationships/hyperlink" Target="http://en.wikipedia.org/wiki/Greece" TargetMode="External"/><Relationship Id="rId263" Type="http://schemas.openxmlformats.org/officeDocument/2006/relationships/hyperlink" Target="http://en.wikipedia.org/wiki/Tunisia" TargetMode="External"/><Relationship Id="rId284" Type="http://schemas.openxmlformats.org/officeDocument/2006/relationships/hyperlink" Target="http://en.wikipedia.org/wiki/Zimbabwe" TargetMode="External"/><Relationship Id="rId319" Type="http://schemas.openxmlformats.org/officeDocument/2006/relationships/hyperlink" Target="http://en.wikipedia.org/wiki/Kazakhstan" TargetMode="External"/><Relationship Id="rId37" Type="http://schemas.openxmlformats.org/officeDocument/2006/relationships/hyperlink" Target="http://en.wikipedia.org/wiki/North_Korea" TargetMode="External"/><Relationship Id="rId58" Type="http://schemas.openxmlformats.org/officeDocument/2006/relationships/hyperlink" Target="http://en.wikipedia.org/wiki/Slovakia" TargetMode="External"/><Relationship Id="rId79" Type="http://schemas.openxmlformats.org/officeDocument/2006/relationships/hyperlink" Target="http://en.wikipedia.org/wiki/Turks_and_Caicos_Islands" TargetMode="External"/><Relationship Id="rId102" Type="http://schemas.openxmlformats.org/officeDocument/2006/relationships/hyperlink" Target="http://en.wikipedia.org/wiki/Tajikistan" TargetMode="External"/><Relationship Id="rId123" Type="http://schemas.openxmlformats.org/officeDocument/2006/relationships/hyperlink" Target="http://en.wikipedia.org/wiki/Mozambique" TargetMode="External"/><Relationship Id="rId144" Type="http://schemas.openxmlformats.org/officeDocument/2006/relationships/hyperlink" Target="http://en.wikipedia.org/wiki/Norway" TargetMode="External"/><Relationship Id="rId330" Type="http://schemas.openxmlformats.org/officeDocument/2006/relationships/hyperlink" Target="http://en.wikipedia.org/wiki/Mongolia" TargetMode="External"/><Relationship Id="rId90" Type="http://schemas.openxmlformats.org/officeDocument/2006/relationships/hyperlink" Target="http://en.wikipedia.org/wiki/Bulgaria" TargetMode="External"/><Relationship Id="rId165" Type="http://schemas.openxmlformats.org/officeDocument/2006/relationships/hyperlink" Target="http://en.wikipedia.org/wiki/Tanzania" TargetMode="External"/><Relationship Id="rId186" Type="http://schemas.openxmlformats.org/officeDocument/2006/relationships/hyperlink" Target="http://en.wikipedia.org/wiki/Marshall_Islands" TargetMode="External"/><Relationship Id="rId211" Type="http://schemas.openxmlformats.org/officeDocument/2006/relationships/hyperlink" Target="http://en.wikipedia.org/wiki/British_Virgin_Islands" TargetMode="External"/><Relationship Id="rId232" Type="http://schemas.openxmlformats.org/officeDocument/2006/relationships/hyperlink" Target="http://en.wikipedia.org/wiki/Serbia" TargetMode="External"/><Relationship Id="rId253" Type="http://schemas.openxmlformats.org/officeDocument/2006/relationships/hyperlink" Target="http://en.wikipedia.org/wiki/Iraq" TargetMode="External"/><Relationship Id="rId274" Type="http://schemas.openxmlformats.org/officeDocument/2006/relationships/hyperlink" Target="http://en.wikipedia.org/wiki/Iran" TargetMode="External"/><Relationship Id="rId295" Type="http://schemas.openxmlformats.org/officeDocument/2006/relationships/hyperlink" Target="http://en.wikipedia.org/wiki/Brazil" TargetMode="External"/><Relationship Id="rId309" Type="http://schemas.openxmlformats.org/officeDocument/2006/relationships/hyperlink" Target="http://en.wikipedia.org/wiki/New_Caledonia" TargetMode="External"/><Relationship Id="rId27" Type="http://schemas.openxmlformats.org/officeDocument/2006/relationships/hyperlink" Target="http://en.wikipedia.org/wiki/Saint_Vincent_and_the_Grenadines" TargetMode="External"/><Relationship Id="rId48" Type="http://schemas.openxmlformats.org/officeDocument/2006/relationships/hyperlink" Target="http://en.wikipedia.org/wiki/Guatemala" TargetMode="External"/><Relationship Id="rId69" Type="http://schemas.openxmlformats.org/officeDocument/2006/relationships/hyperlink" Target="http://en.wikipedia.org/wiki/United_Arab_Emirates" TargetMode="External"/><Relationship Id="rId113" Type="http://schemas.openxmlformats.org/officeDocument/2006/relationships/hyperlink" Target="http://en.wikipedia.org/wiki/Cameroon" TargetMode="External"/><Relationship Id="rId134" Type="http://schemas.openxmlformats.org/officeDocument/2006/relationships/hyperlink" Target="http://en.wikipedia.org/wiki/Zambia" TargetMode="External"/><Relationship Id="rId320" Type="http://schemas.openxmlformats.org/officeDocument/2006/relationships/hyperlink" Target="http://en.wikipedia.org/wiki/Gabon" TargetMode="External"/><Relationship Id="rId80" Type="http://schemas.openxmlformats.org/officeDocument/2006/relationships/hyperlink" Target="http://en.wikipedia.org/wiki/Croatia" TargetMode="External"/><Relationship Id="rId155" Type="http://schemas.openxmlformats.org/officeDocument/2006/relationships/hyperlink" Target="http://en.wikipedia.org/wiki/Libya" TargetMode="External"/><Relationship Id="rId176" Type="http://schemas.openxmlformats.org/officeDocument/2006/relationships/hyperlink" Target="http://en.wikipedia.org/wiki/Barbados" TargetMode="External"/><Relationship Id="rId197" Type="http://schemas.openxmlformats.org/officeDocument/2006/relationships/hyperlink" Target="http://en.wikipedia.org/wiki/Jamaica" TargetMode="External"/><Relationship Id="rId201" Type="http://schemas.openxmlformats.org/officeDocument/2006/relationships/hyperlink" Target="http://en.wikipedia.org/wiki/Kuwait" TargetMode="External"/><Relationship Id="rId222" Type="http://schemas.openxmlformats.org/officeDocument/2006/relationships/hyperlink" Target="http://en.wikipedia.org/wiki/Togo" TargetMode="External"/><Relationship Id="rId243" Type="http://schemas.openxmlformats.org/officeDocument/2006/relationships/hyperlink" Target="http://en.wikipedia.org/wiki/Cambodia" TargetMode="External"/><Relationship Id="rId264" Type="http://schemas.openxmlformats.org/officeDocument/2006/relationships/hyperlink" Target="http://en.wikipedia.org/wiki/Uzbekistan" TargetMode="External"/><Relationship Id="rId285" Type="http://schemas.openxmlformats.org/officeDocument/2006/relationships/hyperlink" Target="http://en.wikipedia.org/wiki/Liberia" TargetMode="External"/><Relationship Id="rId17" Type="http://schemas.openxmlformats.org/officeDocument/2006/relationships/hyperlink" Target="http://en.wikipedia.org/wiki/India" TargetMode="External"/><Relationship Id="rId38" Type="http://schemas.openxmlformats.org/officeDocument/2006/relationships/hyperlink" Target="http://en.wikipedia.org/wiki/Nepal" TargetMode="External"/><Relationship Id="rId59" Type="http://schemas.openxmlformats.org/officeDocument/2006/relationships/hyperlink" Target="http://en.wikipedia.org/wiki/Albania" TargetMode="External"/><Relationship Id="rId103" Type="http://schemas.openxmlformats.org/officeDocument/2006/relationships/hyperlink" Target="http://en.wikipedia.org/wiki/Belarus" TargetMode="External"/><Relationship Id="rId124" Type="http://schemas.openxmlformats.org/officeDocument/2006/relationships/hyperlink" Target="http://en.wikipedia.org/wiki/Kyrgyzstan" TargetMode="External"/><Relationship Id="rId310" Type="http://schemas.openxmlformats.org/officeDocument/2006/relationships/hyperlink" Target="http://en.wikipedia.org/wiki/Norway" TargetMode="External"/><Relationship Id="rId70" Type="http://schemas.openxmlformats.org/officeDocument/2006/relationships/hyperlink" Target="http://en.wikipedia.org/wiki/Turkey" TargetMode="External"/><Relationship Id="rId91" Type="http://schemas.openxmlformats.org/officeDocument/2006/relationships/hyperlink" Target="http://en.wikipedia.org/wiki/Honduras" TargetMode="External"/><Relationship Id="rId145" Type="http://schemas.openxmlformats.org/officeDocument/2006/relationships/hyperlink" Target="http://en.wikipedia.org/wiki/Niger" TargetMode="External"/><Relationship Id="rId166" Type="http://schemas.openxmlformats.org/officeDocument/2006/relationships/hyperlink" Target="http://en.wikipedia.org/wiki/Moldova" TargetMode="External"/><Relationship Id="rId187" Type="http://schemas.openxmlformats.org/officeDocument/2006/relationships/hyperlink" Target="http://en.wikipedia.org/wiki/Japan" TargetMode="External"/><Relationship Id="rId331" Type="http://schemas.openxmlformats.org/officeDocument/2006/relationships/hyperlink" Target="http://en.wikipedia.org/wiki/Tanzania" TargetMode="External"/><Relationship Id="rId1" Type="http://schemas.openxmlformats.org/officeDocument/2006/relationships/hyperlink" Target="http://en.wikipedia.org/wiki/Macau" TargetMode="External"/><Relationship Id="rId212" Type="http://schemas.openxmlformats.org/officeDocument/2006/relationships/hyperlink" Target="http://en.wikipedia.org/wiki/Uganda" TargetMode="External"/><Relationship Id="rId233" Type="http://schemas.openxmlformats.org/officeDocument/2006/relationships/hyperlink" Target="http://en.wikipedia.org/wiki/Ghana" TargetMode="External"/><Relationship Id="rId254" Type="http://schemas.openxmlformats.org/officeDocument/2006/relationships/hyperlink" Target="http://en.wikipedia.org/wiki/Brunei" TargetMode="External"/><Relationship Id="rId28" Type="http://schemas.openxmlformats.org/officeDocument/2006/relationships/hyperlink" Target="http://en.wikipedia.org/wiki/Trinidad_and_Tobago" TargetMode="External"/><Relationship Id="rId49" Type="http://schemas.openxmlformats.org/officeDocument/2006/relationships/hyperlink" Target="http://en.wikipedia.org/wiki/Malawi" TargetMode="External"/><Relationship Id="rId114" Type="http://schemas.openxmlformats.org/officeDocument/2006/relationships/hyperlink" Target="http://en.wikipedia.org/wiki/Guinea" TargetMode="External"/><Relationship Id="rId275" Type="http://schemas.openxmlformats.org/officeDocument/2006/relationships/hyperlink" Target="http://en.wikipedia.org/wiki/Montenegro" TargetMode="External"/><Relationship Id="rId296" Type="http://schemas.openxmlformats.org/officeDocument/2006/relationships/hyperlink" Target="http://en.wikipedia.org/wiki/Chile" TargetMode="External"/><Relationship Id="rId300" Type="http://schemas.openxmlformats.org/officeDocument/2006/relationships/hyperlink" Target="http://en.wikipedia.org/wiki/Zambia" TargetMode="External"/><Relationship Id="rId60" Type="http://schemas.openxmlformats.org/officeDocument/2006/relationships/hyperlink" Target="http://en.wikipedia.org/wiki/Armenia" TargetMode="External"/><Relationship Id="rId81" Type="http://schemas.openxmlformats.org/officeDocument/2006/relationships/hyperlink" Target="http://en.wikipedia.org/wiki/Ukraine" TargetMode="External"/><Relationship Id="rId135" Type="http://schemas.openxmlformats.org/officeDocument/2006/relationships/hyperlink" Target="http://en.wikipedia.org/wiki/New_Zealand" TargetMode="External"/><Relationship Id="rId156" Type="http://schemas.openxmlformats.org/officeDocument/2006/relationships/hyperlink" Target="http://en.wikipedia.org/wiki/Guyana" TargetMode="External"/><Relationship Id="rId177" Type="http://schemas.openxmlformats.org/officeDocument/2006/relationships/hyperlink" Target="http://en.wikipedia.org/wiki/Aruba" TargetMode="External"/><Relationship Id="rId198" Type="http://schemas.openxmlformats.org/officeDocument/2006/relationships/hyperlink" Target="http://en.wikipedia.org/wiki/Germany" TargetMode="External"/><Relationship Id="rId321" Type="http://schemas.openxmlformats.org/officeDocument/2006/relationships/hyperlink" Target="http://en.wikipedia.org/wiki/Libya" TargetMode="External"/><Relationship Id="rId202" Type="http://schemas.openxmlformats.org/officeDocument/2006/relationships/hyperlink" Target="http://en.wikipedia.org/wiki/Italy" TargetMode="External"/><Relationship Id="rId223" Type="http://schemas.openxmlformats.org/officeDocument/2006/relationships/hyperlink" Target="http://en.wikipedia.org/wiki/Portugal" TargetMode="External"/><Relationship Id="rId244" Type="http://schemas.openxmlformats.org/officeDocument/2006/relationships/hyperlink" Target="http://en.wikipedia.org/wiki/Benin" TargetMode="External"/><Relationship Id="rId18" Type="http://schemas.openxmlformats.org/officeDocument/2006/relationships/hyperlink" Target="http://en.wikipedia.org/wiki/Haiti" TargetMode="External"/><Relationship Id="rId39" Type="http://schemas.openxmlformats.org/officeDocument/2006/relationships/hyperlink" Target="http://en.wikipedia.org/wiki/Saint_Kitts_and_Nevis" TargetMode="External"/><Relationship Id="rId265" Type="http://schemas.openxmlformats.org/officeDocument/2006/relationships/hyperlink" Target="http://en.wikipedia.org/wiki/Burkina_Faso" TargetMode="External"/><Relationship Id="rId286" Type="http://schemas.openxmlformats.org/officeDocument/2006/relationships/hyperlink" Target="http://en.wikipedia.org/wiki/Venezuela" TargetMode="External"/><Relationship Id="rId50" Type="http://schemas.openxmlformats.org/officeDocument/2006/relationships/hyperlink" Target="http://en.wikipedia.org/wiki/Qatar" TargetMode="External"/><Relationship Id="rId104" Type="http://schemas.openxmlformats.org/officeDocument/2006/relationships/hyperlink" Target="http://en.wikipedia.org/wiki/Lithuania" TargetMode="External"/><Relationship Id="rId125" Type="http://schemas.openxmlformats.org/officeDocument/2006/relationships/hyperlink" Target="http://en.wikipedia.org/wiki/Laos" TargetMode="External"/><Relationship Id="rId146" Type="http://schemas.openxmlformats.org/officeDocument/2006/relationships/hyperlink" Target="http://en.wikipedia.org/wiki/Saudi_Arabia" TargetMode="External"/><Relationship Id="rId167" Type="http://schemas.openxmlformats.org/officeDocument/2006/relationships/hyperlink" Target="http://en.wikipedia.org/wiki/Macau" TargetMode="External"/><Relationship Id="rId188" Type="http://schemas.openxmlformats.org/officeDocument/2006/relationships/hyperlink" Target="http://en.wikipedia.org/wiki/Saint_Lucia" TargetMode="External"/><Relationship Id="rId311" Type="http://schemas.openxmlformats.org/officeDocument/2006/relationships/hyperlink" Target="http://en.wikipedia.org/wiki/Niger" TargetMode="External"/><Relationship Id="rId332" Type="http://schemas.openxmlformats.org/officeDocument/2006/relationships/hyperlink" Target="http://en.wikipedia.org/wiki/Moldova" TargetMode="External"/><Relationship Id="rId71" Type="http://schemas.openxmlformats.org/officeDocument/2006/relationships/hyperlink" Target="http://en.wikipedia.org/wiki/Spain" TargetMode="External"/><Relationship Id="rId92" Type="http://schemas.openxmlformats.org/officeDocument/2006/relationships/hyperlink" Target="http://en.wikipedia.org/wiki/C%C3%B4te_d%27Ivoire" TargetMode="External"/><Relationship Id="rId213" Type="http://schemas.openxmlformats.org/officeDocument/2006/relationships/hyperlink" Target="http://en.wikipedia.org/wiki/Czech_Republic" TargetMode="External"/><Relationship Id="rId234" Type="http://schemas.openxmlformats.org/officeDocument/2006/relationships/hyperlink" Target="http://en.wikipedia.org/wiki/Austria" TargetMode="External"/><Relationship Id="rId2" Type="http://schemas.openxmlformats.org/officeDocument/2006/relationships/hyperlink" Target="http://en.wikipedia.org/wiki/Hong_Kong" TargetMode="External"/><Relationship Id="rId29" Type="http://schemas.openxmlformats.org/officeDocument/2006/relationships/hyperlink" Target="http://en.wikipedia.org/wiki/Vietnam" TargetMode="External"/><Relationship Id="rId255" Type="http://schemas.openxmlformats.org/officeDocument/2006/relationships/hyperlink" Target="http://en.wikipedia.org/wiki/Kenya" TargetMode="External"/><Relationship Id="rId276" Type="http://schemas.openxmlformats.org/officeDocument/2006/relationships/hyperlink" Target="http://en.wikipedia.org/wiki/Yemen" TargetMode="External"/><Relationship Id="rId297" Type="http://schemas.openxmlformats.org/officeDocument/2006/relationships/hyperlink" Target="http://en.wikipedia.org/wiki/Sweden" TargetMode="External"/><Relationship Id="rId40" Type="http://schemas.openxmlformats.org/officeDocument/2006/relationships/hyperlink" Target="http://en.wikipedia.org/wiki/Antigua_and_Barbuda" TargetMode="External"/><Relationship Id="rId115" Type="http://schemas.openxmlformats.org/officeDocument/2006/relationships/hyperlink" Target="http://en.wikipedia.org/wiki/Colombia" TargetMode="External"/><Relationship Id="rId136" Type="http://schemas.openxmlformats.org/officeDocument/2006/relationships/hyperlink" Target="http://en.wikipedia.org/wiki/Finland" TargetMode="External"/><Relationship Id="rId157" Type="http://schemas.openxmlformats.org/officeDocument/2006/relationships/hyperlink" Target="http://en.wikipedia.org/wiki/Canada" TargetMode="External"/><Relationship Id="rId178" Type="http://schemas.openxmlformats.org/officeDocument/2006/relationships/hyperlink" Target="http://en.wikipedia.org/wiki/South_Korea" TargetMode="External"/><Relationship Id="rId301" Type="http://schemas.openxmlformats.org/officeDocument/2006/relationships/hyperlink" Target="http://en.wikipedia.org/wiki/New_Zealand" TargetMode="External"/><Relationship Id="rId322" Type="http://schemas.openxmlformats.org/officeDocument/2006/relationships/hyperlink" Target="http://en.wikipedia.org/wiki/Guyana" TargetMode="External"/><Relationship Id="rId61" Type="http://schemas.openxmlformats.org/officeDocument/2006/relationships/hyperlink" Target="http://en.wikipedia.org/wiki/Hungary" TargetMode="External"/><Relationship Id="rId82" Type="http://schemas.openxmlformats.org/officeDocument/2006/relationships/hyperlink" Target="http://en.wikipedia.org/wiki/Egypt" TargetMode="External"/><Relationship Id="rId199" Type="http://schemas.openxmlformats.org/officeDocument/2006/relationships/hyperlink" Target="http://en.wikipedia.org/wiki/Cayman_Islands" TargetMode="External"/><Relationship Id="rId203" Type="http://schemas.openxmlformats.org/officeDocument/2006/relationships/hyperlink" Target="http://en.wikipedia.org/wiki/North_Korea" TargetMode="External"/><Relationship Id="rId19" Type="http://schemas.openxmlformats.org/officeDocument/2006/relationships/hyperlink" Target="http://en.wikipedia.org/wiki/Belgium" TargetMode="External"/><Relationship Id="rId224" Type="http://schemas.openxmlformats.org/officeDocument/2006/relationships/hyperlink" Target="http://en.wikipedia.org/wiki/Slovakia" TargetMode="External"/><Relationship Id="rId245" Type="http://schemas.openxmlformats.org/officeDocument/2006/relationships/hyperlink" Target="http://en.wikipedia.org/wiki/Turks_and_Caicos_Islands" TargetMode="External"/><Relationship Id="rId266" Type="http://schemas.openxmlformats.org/officeDocument/2006/relationships/hyperlink" Target="http://en.wikipedia.org/wiki/Mexico" TargetMode="External"/><Relationship Id="rId287" Type="http://schemas.openxmlformats.org/officeDocument/2006/relationships/hyperlink" Target="http://en.wikipedia.org/wiki/Estonia" TargetMode="External"/><Relationship Id="rId30" Type="http://schemas.openxmlformats.org/officeDocument/2006/relationships/hyperlink" Target="http://en.wikipedia.org/wiki/United_Kingdom" TargetMode="External"/><Relationship Id="rId105" Type="http://schemas.openxmlformats.org/officeDocument/2006/relationships/hyperlink" Target="http://en.wikipedia.org/wiki/Fiji" TargetMode="External"/><Relationship Id="rId126" Type="http://schemas.openxmlformats.org/officeDocument/2006/relationships/hyperlink" Target="http://en.wikipedia.org/wiki/The_Bahamas" TargetMode="External"/><Relationship Id="rId147" Type="http://schemas.openxmlformats.org/officeDocument/2006/relationships/hyperlink" Target="http://en.wikipedia.org/wiki/Mali" TargetMode="External"/><Relationship Id="rId168" Type="http://schemas.openxmlformats.org/officeDocument/2006/relationships/hyperlink" Target="http://en.wikipedia.org/wiki/Hong_Kong" TargetMode="External"/><Relationship Id="rId312" Type="http://schemas.openxmlformats.org/officeDocument/2006/relationships/hyperlink" Target="http://en.wikipedia.org/wiki/Saudi_Arabia" TargetMode="External"/><Relationship Id="rId333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itu.int/net4/ITU-D/idi/2016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en.wikipedia.org/wiki/List_of_countries_by_motor_vehicle_production" TargetMode="External"/><Relationship Id="rId1" Type="http://schemas.openxmlformats.org/officeDocument/2006/relationships/hyperlink" Target="https://en.wikipedia.org/wiki/List_of_countries_by_motor_vehicle_production" TargetMode="External"/><Relationship Id="rId4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en.wikipedia.org/wiki/Airbus" TargetMode="External"/><Relationship Id="rId7" Type="http://schemas.openxmlformats.org/officeDocument/2006/relationships/drawing" Target="../drawings/drawing10.xml"/><Relationship Id="rId2" Type="http://schemas.openxmlformats.org/officeDocument/2006/relationships/hyperlink" Target="https://en.wikipedia.org/wiki/Airbus" TargetMode="External"/><Relationship Id="rId1" Type="http://schemas.openxmlformats.org/officeDocument/2006/relationships/hyperlink" Target="http://www.trademap.org/" TargetMode="External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s://en.wikipedia.org/wiki/List_of_countries_by_aircraft_and_spacecraft_exports" TargetMode="External"/><Relationship Id="rId4" Type="http://schemas.openxmlformats.org/officeDocument/2006/relationships/hyperlink" Target="https://en.wikipedia.org/wiki/Embrae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reports.weforum.org/global-information-technology-report-2016/networked-readiness-index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ispm15.com/start.ht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researchbriefings.files.parliament.uk/documents/CBP-8570/CBP-8570.pdf" TargetMode="External"/><Relationship Id="rId2" Type="http://schemas.openxmlformats.org/officeDocument/2006/relationships/hyperlink" Target="https://researchbriefings.files.parliament.uk/documents/CBP-8570/CBP-8570.pdf" TargetMode="External"/><Relationship Id="rId1" Type="http://schemas.openxmlformats.org/officeDocument/2006/relationships/hyperlink" Target="http://epi.yale.edu/epi/country-rankings" TargetMode="External"/><Relationship Id="rId4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coface.com/CofacePortal/COM_en_EN/pages/home/risks_home/country_risks" TargetMode="External"/><Relationship Id="rId1" Type="http://schemas.openxmlformats.org/officeDocument/2006/relationships/hyperlink" Target="http://www.coface-usa.com/CofacePortal/US_en_EN/pages/home/wwd/inform/Country_risk/Country%20Risk%20Ratings" TargetMode="External"/><Relationship Id="rId4" Type="http://schemas.openxmlformats.org/officeDocument/2006/relationships/drawing" Target="../drawings/drawing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face-usa.com/CofacePortal/US_en_EN/pages/home/wwd/inform/Country_risk/Country%20Risk%20Ratings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en.wikipedia.org/wiki/Latvia" TargetMode="External"/><Relationship Id="rId299" Type="http://schemas.openxmlformats.org/officeDocument/2006/relationships/hyperlink" Target="http://en.wikipedia.org/wiki/Sudan" TargetMode="External"/><Relationship Id="rId303" Type="http://schemas.openxmlformats.org/officeDocument/2006/relationships/hyperlink" Target="http://en.wikipedia.org/wiki/Paraguay" TargetMode="External"/><Relationship Id="rId21" Type="http://schemas.openxmlformats.org/officeDocument/2006/relationships/hyperlink" Target="http://en.wikipedia.org/wiki/Japan" TargetMode="External"/><Relationship Id="rId42" Type="http://schemas.openxmlformats.org/officeDocument/2006/relationships/hyperlink" Target="http://en.wikipedia.org/wiki/Switzerland" TargetMode="External"/><Relationship Id="rId63" Type="http://schemas.openxmlformats.org/officeDocument/2006/relationships/hyperlink" Target="http://en.wikipedia.org/wiki/Dominica" TargetMode="External"/><Relationship Id="rId84" Type="http://schemas.openxmlformats.org/officeDocument/2006/relationships/hyperlink" Target="http://en.wikipedia.org/wiki/Ethiopia" TargetMode="External"/><Relationship Id="rId138" Type="http://schemas.openxmlformats.org/officeDocument/2006/relationships/hyperlink" Target="http://en.wikipedia.org/wiki/Angola" TargetMode="External"/><Relationship Id="rId159" Type="http://schemas.openxmlformats.org/officeDocument/2006/relationships/hyperlink" Target="http://en.wikipedia.org/wiki/Mauritania" TargetMode="External"/><Relationship Id="rId324" Type="http://schemas.openxmlformats.org/officeDocument/2006/relationships/hyperlink" Target="http://en.wikipedia.org/wiki/Botswana" TargetMode="External"/><Relationship Id="rId170" Type="http://schemas.openxmlformats.org/officeDocument/2006/relationships/hyperlink" Target="http://en.wikipedia.org/wiki/Bahrain" TargetMode="External"/><Relationship Id="rId191" Type="http://schemas.openxmlformats.org/officeDocument/2006/relationships/hyperlink" Target="http://en.wikipedia.org/wiki/Grenada" TargetMode="External"/><Relationship Id="rId205" Type="http://schemas.openxmlformats.org/officeDocument/2006/relationships/hyperlink" Target="http://en.wikipedia.org/wiki/Saint_Kitts_and_Nevis" TargetMode="External"/><Relationship Id="rId226" Type="http://schemas.openxmlformats.org/officeDocument/2006/relationships/hyperlink" Target="http://en.wikipedia.org/wiki/Armenia" TargetMode="External"/><Relationship Id="rId247" Type="http://schemas.openxmlformats.org/officeDocument/2006/relationships/hyperlink" Target="http://en.wikipedia.org/wiki/Ukraine" TargetMode="External"/><Relationship Id="rId107" Type="http://schemas.openxmlformats.org/officeDocument/2006/relationships/hyperlink" Target="http://en.wikipedia.org/wiki/Panama" TargetMode="External"/><Relationship Id="rId268" Type="http://schemas.openxmlformats.org/officeDocument/2006/relationships/hyperlink" Target="http://en.wikipedia.org/wiki/Tajikistan" TargetMode="External"/><Relationship Id="rId289" Type="http://schemas.openxmlformats.org/officeDocument/2006/relationships/hyperlink" Target="http://en.wikipedia.org/wiki/Mozambique" TargetMode="External"/><Relationship Id="rId11" Type="http://schemas.openxmlformats.org/officeDocument/2006/relationships/hyperlink" Target="http://en.wikipedia.org/wiki/Aruba" TargetMode="External"/><Relationship Id="rId32" Type="http://schemas.openxmlformats.org/officeDocument/2006/relationships/hyperlink" Target="http://en.wikipedia.org/wiki/Germany" TargetMode="External"/><Relationship Id="rId53" Type="http://schemas.openxmlformats.org/officeDocument/2006/relationships/hyperlink" Target="http://en.wikipedia.org/wiki/Poland" TargetMode="External"/><Relationship Id="rId74" Type="http://schemas.openxmlformats.org/officeDocument/2006/relationships/hyperlink" Target="http://en.wikipedia.org/wiki/Cyprus" TargetMode="External"/><Relationship Id="rId128" Type="http://schemas.openxmlformats.org/officeDocument/2006/relationships/hyperlink" Target="http://en.wikipedia.org/wiki/Peru" TargetMode="External"/><Relationship Id="rId149" Type="http://schemas.openxmlformats.org/officeDocument/2006/relationships/hyperlink" Target="http://en.wikipedia.org/wiki/Turkmenistan" TargetMode="External"/><Relationship Id="rId314" Type="http://schemas.openxmlformats.org/officeDocument/2006/relationships/hyperlink" Target="http://en.wikipedia.org/wiki/Republic_of_the_Congo" TargetMode="External"/><Relationship Id="rId5" Type="http://schemas.openxmlformats.org/officeDocument/2006/relationships/hyperlink" Target="http://en.wikipedia.org/wiki/Malta" TargetMode="External"/><Relationship Id="rId95" Type="http://schemas.openxmlformats.org/officeDocument/2006/relationships/hyperlink" Target="http://en.wikipedia.org/wiki/Georgia_(country)" TargetMode="External"/><Relationship Id="rId160" Type="http://schemas.openxmlformats.org/officeDocument/2006/relationships/hyperlink" Target="http://en.wikipedia.org/wiki/Suriname" TargetMode="External"/><Relationship Id="rId181" Type="http://schemas.openxmlformats.org/officeDocument/2006/relationships/hyperlink" Target="http://en.wikipedia.org/wiki/Rwanda" TargetMode="External"/><Relationship Id="rId216" Type="http://schemas.openxmlformats.org/officeDocument/2006/relationships/hyperlink" Target="http://en.wikipedia.org/wiki/Qatar" TargetMode="External"/><Relationship Id="rId237" Type="http://schemas.openxmlformats.org/officeDocument/2006/relationships/hyperlink" Target="http://en.wikipedia.org/wiki/Spain" TargetMode="External"/><Relationship Id="rId258" Type="http://schemas.openxmlformats.org/officeDocument/2006/relationships/hyperlink" Target="http://en.wikipedia.org/wiki/C%C3%B4te_d%27Ivoire" TargetMode="External"/><Relationship Id="rId279" Type="http://schemas.openxmlformats.org/officeDocument/2006/relationships/hyperlink" Target="http://en.wikipedia.org/wiki/Cameroon" TargetMode="External"/><Relationship Id="rId22" Type="http://schemas.openxmlformats.org/officeDocument/2006/relationships/hyperlink" Target="http://en.wikipedia.org/wiki/Saint_Lucia" TargetMode="External"/><Relationship Id="rId43" Type="http://schemas.openxmlformats.org/officeDocument/2006/relationships/hyperlink" Target="http://en.wikipedia.org/wiki/Andorra" TargetMode="External"/><Relationship Id="rId64" Type="http://schemas.openxmlformats.org/officeDocument/2006/relationships/hyperlink" Target="http://en.wikipedia.org/wiki/Slovenia" TargetMode="External"/><Relationship Id="rId118" Type="http://schemas.openxmlformats.org/officeDocument/2006/relationships/hyperlink" Target="http://en.wikipedia.org/wiki/Zimbabwe" TargetMode="External"/><Relationship Id="rId139" Type="http://schemas.openxmlformats.org/officeDocument/2006/relationships/hyperlink" Target="http://en.wikipedia.org/wiki/Algeria" TargetMode="External"/><Relationship Id="rId290" Type="http://schemas.openxmlformats.org/officeDocument/2006/relationships/hyperlink" Target="http://en.wikipedia.org/wiki/Kyrgyzstan" TargetMode="External"/><Relationship Id="rId304" Type="http://schemas.openxmlformats.org/officeDocument/2006/relationships/hyperlink" Target="http://en.wikipedia.org/wiki/Angola" TargetMode="External"/><Relationship Id="rId325" Type="http://schemas.openxmlformats.org/officeDocument/2006/relationships/hyperlink" Target="http://en.wikipedia.org/wiki/Mauritania" TargetMode="External"/><Relationship Id="rId85" Type="http://schemas.openxmlformats.org/officeDocument/2006/relationships/hyperlink" Target="http://en.wikipedia.org/wiki/Morocco" TargetMode="External"/><Relationship Id="rId150" Type="http://schemas.openxmlformats.org/officeDocument/2006/relationships/hyperlink" Target="http://en.wikipedia.org/wiki/Oman" TargetMode="External"/><Relationship Id="rId171" Type="http://schemas.openxmlformats.org/officeDocument/2006/relationships/hyperlink" Target="http://en.wikipedia.org/wiki/Malta" TargetMode="External"/><Relationship Id="rId192" Type="http://schemas.openxmlformats.org/officeDocument/2006/relationships/hyperlink" Target="http://en.wikipedia.org/wiki/El_Salvador" TargetMode="External"/><Relationship Id="rId206" Type="http://schemas.openxmlformats.org/officeDocument/2006/relationships/hyperlink" Target="http://en.wikipedia.org/wiki/Antigua_and_Barbuda" TargetMode="External"/><Relationship Id="rId227" Type="http://schemas.openxmlformats.org/officeDocument/2006/relationships/hyperlink" Target="http://en.wikipedia.org/wiki/Hungary" TargetMode="External"/><Relationship Id="rId248" Type="http://schemas.openxmlformats.org/officeDocument/2006/relationships/hyperlink" Target="http://en.wikipedia.org/wiki/Egypt" TargetMode="External"/><Relationship Id="rId269" Type="http://schemas.openxmlformats.org/officeDocument/2006/relationships/hyperlink" Target="http://en.wikipedia.org/wiki/Belarus" TargetMode="External"/><Relationship Id="rId12" Type="http://schemas.openxmlformats.org/officeDocument/2006/relationships/hyperlink" Target="http://en.wikipedia.org/wiki/South_Korea" TargetMode="External"/><Relationship Id="rId33" Type="http://schemas.openxmlformats.org/officeDocument/2006/relationships/hyperlink" Target="http://en.wikipedia.org/wiki/Cayman_Islands" TargetMode="External"/><Relationship Id="rId108" Type="http://schemas.openxmlformats.org/officeDocument/2006/relationships/hyperlink" Target="http://en.wikipedia.org/wiki/Iran" TargetMode="External"/><Relationship Id="rId129" Type="http://schemas.openxmlformats.org/officeDocument/2006/relationships/hyperlink" Target="http://en.wikipedia.org/wiki/Brazil" TargetMode="External"/><Relationship Id="rId280" Type="http://schemas.openxmlformats.org/officeDocument/2006/relationships/hyperlink" Target="http://en.wikipedia.org/wiki/Guinea" TargetMode="External"/><Relationship Id="rId315" Type="http://schemas.openxmlformats.org/officeDocument/2006/relationships/hyperlink" Target="http://en.wikipedia.org/wiki/Turkmenistan" TargetMode="External"/><Relationship Id="rId54" Type="http://schemas.openxmlformats.org/officeDocument/2006/relationships/hyperlink" Target="http://en.wikipedia.org/wiki/Indonesia" TargetMode="External"/><Relationship Id="rId75" Type="http://schemas.openxmlformats.org/officeDocument/2006/relationships/hyperlink" Target="http://en.wikipedia.org/wiki/Malaysia" TargetMode="External"/><Relationship Id="rId96" Type="http://schemas.openxmlformats.org/officeDocument/2006/relationships/hyperlink" Target="http://en.wikipedia.org/wiki/Senegal" TargetMode="External"/><Relationship Id="rId140" Type="http://schemas.openxmlformats.org/officeDocument/2006/relationships/hyperlink" Target="http://en.wikipedia.org/wiki/Papua_New_Guinea" TargetMode="External"/><Relationship Id="rId161" Type="http://schemas.openxmlformats.org/officeDocument/2006/relationships/hyperlink" Target="http://en.wikipedia.org/wiki/Iceland" TargetMode="External"/><Relationship Id="rId182" Type="http://schemas.openxmlformats.org/officeDocument/2006/relationships/hyperlink" Target="http://en.wikipedia.org/wiki/Israel" TargetMode="External"/><Relationship Id="rId217" Type="http://schemas.openxmlformats.org/officeDocument/2006/relationships/hyperlink" Target="http://en.wikipedia.org/wiki/Denmark" TargetMode="External"/><Relationship Id="rId6" Type="http://schemas.openxmlformats.org/officeDocument/2006/relationships/hyperlink" Target="http://en.wikipedia.org/wiki/Bermuda" TargetMode="External"/><Relationship Id="rId238" Type="http://schemas.openxmlformats.org/officeDocument/2006/relationships/hyperlink" Target="http://en.wikipedia.org/wiki/Romania" TargetMode="External"/><Relationship Id="rId259" Type="http://schemas.openxmlformats.org/officeDocument/2006/relationships/hyperlink" Target="http://en.wikipedia.org/wiki/Republic_of_Ireland" TargetMode="External"/><Relationship Id="rId23" Type="http://schemas.openxmlformats.org/officeDocument/2006/relationships/hyperlink" Target="http://en.wikipedia.org/wiki/Sri_Lanka" TargetMode="External"/><Relationship Id="rId119" Type="http://schemas.openxmlformats.org/officeDocument/2006/relationships/hyperlink" Target="http://en.wikipedia.org/wiki/Liberia" TargetMode="External"/><Relationship Id="rId270" Type="http://schemas.openxmlformats.org/officeDocument/2006/relationships/hyperlink" Target="http://en.wikipedia.org/wiki/Lithuania" TargetMode="External"/><Relationship Id="rId291" Type="http://schemas.openxmlformats.org/officeDocument/2006/relationships/hyperlink" Target="http://en.wikipedia.org/wiki/Laos" TargetMode="External"/><Relationship Id="rId305" Type="http://schemas.openxmlformats.org/officeDocument/2006/relationships/hyperlink" Target="http://en.wikipedia.org/wiki/Algeria" TargetMode="External"/><Relationship Id="rId326" Type="http://schemas.openxmlformats.org/officeDocument/2006/relationships/hyperlink" Target="http://en.wikipedia.org/wiki/Suriname" TargetMode="External"/><Relationship Id="rId44" Type="http://schemas.openxmlformats.org/officeDocument/2006/relationships/hyperlink" Target="http://en.wikipedia.org/wiki/Nigeria" TargetMode="External"/><Relationship Id="rId65" Type="http://schemas.openxmlformats.org/officeDocument/2006/relationships/hyperlink" Target="http://en.wikipedia.org/wiki/Cuba" TargetMode="External"/><Relationship Id="rId86" Type="http://schemas.openxmlformats.org/officeDocument/2006/relationships/hyperlink" Target="http://en.wikipedia.org/wiki/Jordan" TargetMode="External"/><Relationship Id="rId130" Type="http://schemas.openxmlformats.org/officeDocument/2006/relationships/hyperlink" Target="http://en.wikipedia.org/wiki/Chile" TargetMode="External"/><Relationship Id="rId151" Type="http://schemas.openxmlformats.org/officeDocument/2006/relationships/hyperlink" Target="http://en.wikipedia.org/wiki/Bolivia" TargetMode="External"/><Relationship Id="rId172" Type="http://schemas.openxmlformats.org/officeDocument/2006/relationships/hyperlink" Target="http://en.wikipedia.org/wiki/Bermuda" TargetMode="External"/><Relationship Id="rId193" Type="http://schemas.openxmlformats.org/officeDocument/2006/relationships/hyperlink" Target="http://en.wikipedia.org/wiki/Saint_Vincent_and_the_Grenadines" TargetMode="External"/><Relationship Id="rId207" Type="http://schemas.openxmlformats.org/officeDocument/2006/relationships/hyperlink" Target="http://en.wikipedia.org/wiki/Luxembourg" TargetMode="External"/><Relationship Id="rId228" Type="http://schemas.openxmlformats.org/officeDocument/2006/relationships/hyperlink" Target="http://en.wikipedia.org/wiki/Azerbaijan" TargetMode="External"/><Relationship Id="rId249" Type="http://schemas.openxmlformats.org/officeDocument/2006/relationships/hyperlink" Target="http://en.wikipedia.org/wiki/Bosnia_and_Herzegovina" TargetMode="External"/><Relationship Id="rId13" Type="http://schemas.openxmlformats.org/officeDocument/2006/relationships/hyperlink" Target="http://en.wikipedia.org/wiki/Puerto_Rico" TargetMode="External"/><Relationship Id="rId109" Type="http://schemas.openxmlformats.org/officeDocument/2006/relationships/hyperlink" Target="http://en.wikipedia.org/wiki/Montenegro" TargetMode="External"/><Relationship Id="rId260" Type="http://schemas.openxmlformats.org/officeDocument/2006/relationships/hyperlink" Target="http://en.wikipedia.org/wiki/French_Polynesia" TargetMode="External"/><Relationship Id="rId281" Type="http://schemas.openxmlformats.org/officeDocument/2006/relationships/hyperlink" Target="http://en.wikipedia.org/wiki/Colombia" TargetMode="External"/><Relationship Id="rId316" Type="http://schemas.openxmlformats.org/officeDocument/2006/relationships/hyperlink" Target="http://en.wikipedia.org/wiki/Oman" TargetMode="External"/><Relationship Id="rId34" Type="http://schemas.openxmlformats.org/officeDocument/2006/relationships/hyperlink" Target="http://en.wikipedia.org/wiki/Dominican_Republic" TargetMode="External"/><Relationship Id="rId55" Type="http://schemas.openxmlformats.org/officeDocument/2006/relationships/hyperlink" Target="http://en.wikipedia.org/wiki/Syria" TargetMode="External"/><Relationship Id="rId76" Type="http://schemas.openxmlformats.org/officeDocument/2006/relationships/hyperlink" Target="http://en.wikipedia.org/wiki/Greece" TargetMode="External"/><Relationship Id="rId97" Type="http://schemas.openxmlformats.org/officeDocument/2006/relationships/hyperlink" Target="http://en.wikipedia.org/wiki/Tunisia" TargetMode="External"/><Relationship Id="rId120" Type="http://schemas.openxmlformats.org/officeDocument/2006/relationships/hyperlink" Target="http://en.wikipedia.org/wiki/Venezuela" TargetMode="External"/><Relationship Id="rId141" Type="http://schemas.openxmlformats.org/officeDocument/2006/relationships/hyperlink" Target="http://en.wikipedia.org/wiki/Argentina" TargetMode="External"/><Relationship Id="rId7" Type="http://schemas.openxmlformats.org/officeDocument/2006/relationships/hyperlink" Target="http://en.wikipedia.org/wiki/Bangladesh" TargetMode="External"/><Relationship Id="rId162" Type="http://schemas.openxmlformats.org/officeDocument/2006/relationships/hyperlink" Target="http://en.wikipedia.org/wiki/Australia" TargetMode="External"/><Relationship Id="rId183" Type="http://schemas.openxmlformats.org/officeDocument/2006/relationships/hyperlink" Target="http://en.wikipedia.org/wiki/India" TargetMode="External"/><Relationship Id="rId218" Type="http://schemas.openxmlformats.org/officeDocument/2006/relationships/hyperlink" Target="http://en.wikipedia.org/wiki/Thailand" TargetMode="External"/><Relationship Id="rId239" Type="http://schemas.openxmlformats.org/officeDocument/2006/relationships/hyperlink" Target="http://en.wikipedia.org/wiki/Costa_Rica" TargetMode="External"/><Relationship Id="rId250" Type="http://schemas.openxmlformats.org/officeDocument/2006/relationships/hyperlink" Target="http://en.wikipedia.org/wiki/Ethiopia" TargetMode="External"/><Relationship Id="rId271" Type="http://schemas.openxmlformats.org/officeDocument/2006/relationships/hyperlink" Target="http://en.wikipedia.org/wiki/Fiji" TargetMode="External"/><Relationship Id="rId292" Type="http://schemas.openxmlformats.org/officeDocument/2006/relationships/hyperlink" Target="http://en.wikipedia.org/wiki/The_Bahamas" TargetMode="External"/><Relationship Id="rId306" Type="http://schemas.openxmlformats.org/officeDocument/2006/relationships/hyperlink" Target="http://en.wikipedia.org/wiki/Papua_New_Guinea" TargetMode="External"/><Relationship Id="rId24" Type="http://schemas.openxmlformats.org/officeDocument/2006/relationships/hyperlink" Target="http://en.wikipedia.org/wiki/Philippines" TargetMode="External"/><Relationship Id="rId45" Type="http://schemas.openxmlformats.org/officeDocument/2006/relationships/hyperlink" Target="http://en.wikipedia.org/wiki/British_Virgin_Islands" TargetMode="External"/><Relationship Id="rId66" Type="http://schemas.openxmlformats.org/officeDocument/2006/relationships/hyperlink" Target="http://en.wikipedia.org/wiki/Serbia" TargetMode="External"/><Relationship Id="rId87" Type="http://schemas.openxmlformats.org/officeDocument/2006/relationships/hyperlink" Target="http://en.wikipedia.org/wiki/Iraq" TargetMode="External"/><Relationship Id="rId110" Type="http://schemas.openxmlformats.org/officeDocument/2006/relationships/hyperlink" Target="http://en.wikipedia.org/wiki/Yemen" TargetMode="External"/><Relationship Id="rId131" Type="http://schemas.openxmlformats.org/officeDocument/2006/relationships/hyperlink" Target="http://en.wikipedia.org/wiki/Sweden" TargetMode="External"/><Relationship Id="rId327" Type="http://schemas.openxmlformats.org/officeDocument/2006/relationships/hyperlink" Target="http://en.wikipedia.org/wiki/Iceland" TargetMode="External"/><Relationship Id="rId152" Type="http://schemas.openxmlformats.org/officeDocument/2006/relationships/hyperlink" Target="http://en.wikipedia.org/wiki/Russia" TargetMode="External"/><Relationship Id="rId173" Type="http://schemas.openxmlformats.org/officeDocument/2006/relationships/hyperlink" Target="http://en.wikipedia.org/wiki/Bangladesh" TargetMode="External"/><Relationship Id="rId194" Type="http://schemas.openxmlformats.org/officeDocument/2006/relationships/hyperlink" Target="http://en.wikipedia.org/wiki/Trinidad_and_Tobago" TargetMode="External"/><Relationship Id="rId208" Type="http://schemas.openxmlformats.org/officeDocument/2006/relationships/hyperlink" Target="http://en.wikipedia.org/wiki/Switzerland" TargetMode="External"/><Relationship Id="rId229" Type="http://schemas.openxmlformats.org/officeDocument/2006/relationships/hyperlink" Target="http://en.wikipedia.org/wiki/Dominica" TargetMode="External"/><Relationship Id="rId240" Type="http://schemas.openxmlformats.org/officeDocument/2006/relationships/hyperlink" Target="http://en.wikipedia.org/wiki/Cyprus" TargetMode="External"/><Relationship Id="rId261" Type="http://schemas.openxmlformats.org/officeDocument/2006/relationships/hyperlink" Target="http://en.wikipedia.org/wiki/Georgia_(country)" TargetMode="External"/><Relationship Id="rId14" Type="http://schemas.openxmlformats.org/officeDocument/2006/relationships/hyperlink" Target="http://en.wikipedia.org/wiki/Lebanon" TargetMode="External"/><Relationship Id="rId35" Type="http://schemas.openxmlformats.org/officeDocument/2006/relationships/hyperlink" Target="http://en.wikipedia.org/wiki/Kuwait" TargetMode="External"/><Relationship Id="rId56" Type="http://schemas.openxmlformats.org/officeDocument/2006/relationships/hyperlink" Target="http://en.wikipedia.org/wiki/Togo" TargetMode="External"/><Relationship Id="rId77" Type="http://schemas.openxmlformats.org/officeDocument/2006/relationships/hyperlink" Target="http://en.wikipedia.org/wiki/Cambodia" TargetMode="External"/><Relationship Id="rId100" Type="http://schemas.openxmlformats.org/officeDocument/2006/relationships/hyperlink" Target="http://en.wikipedia.org/wiki/Mexico" TargetMode="External"/><Relationship Id="rId282" Type="http://schemas.openxmlformats.org/officeDocument/2006/relationships/hyperlink" Target="http://en.wikipedia.org/wiki/Madagascar" TargetMode="External"/><Relationship Id="rId317" Type="http://schemas.openxmlformats.org/officeDocument/2006/relationships/hyperlink" Target="http://en.wikipedia.org/wiki/Bolivia" TargetMode="External"/><Relationship Id="rId8" Type="http://schemas.openxmlformats.org/officeDocument/2006/relationships/hyperlink" Target="http://en.wikipedia.org/wiki/Republic_of_China" TargetMode="External"/><Relationship Id="rId51" Type="http://schemas.openxmlformats.org/officeDocument/2006/relationships/hyperlink" Target="http://en.wikipedia.org/wiki/Denmark" TargetMode="External"/><Relationship Id="rId72" Type="http://schemas.openxmlformats.org/officeDocument/2006/relationships/hyperlink" Target="http://en.wikipedia.org/wiki/Romania" TargetMode="External"/><Relationship Id="rId93" Type="http://schemas.openxmlformats.org/officeDocument/2006/relationships/hyperlink" Target="http://en.wikipedia.org/wiki/Republic_of_Ireland" TargetMode="External"/><Relationship Id="rId98" Type="http://schemas.openxmlformats.org/officeDocument/2006/relationships/hyperlink" Target="http://en.wikipedia.org/wiki/Uzbekistan" TargetMode="External"/><Relationship Id="rId121" Type="http://schemas.openxmlformats.org/officeDocument/2006/relationships/hyperlink" Target="http://en.wikipedia.org/wiki/Estonia" TargetMode="External"/><Relationship Id="rId142" Type="http://schemas.openxmlformats.org/officeDocument/2006/relationships/hyperlink" Target="http://en.wikipedia.org/wiki/Belize" TargetMode="External"/><Relationship Id="rId163" Type="http://schemas.openxmlformats.org/officeDocument/2006/relationships/hyperlink" Target="http://en.wikipedia.org/wiki/Namibia" TargetMode="External"/><Relationship Id="rId184" Type="http://schemas.openxmlformats.org/officeDocument/2006/relationships/hyperlink" Target="http://en.wikipedia.org/wiki/Haiti" TargetMode="External"/><Relationship Id="rId189" Type="http://schemas.openxmlformats.org/officeDocument/2006/relationships/hyperlink" Target="http://en.wikipedia.org/wiki/Sri_Lanka" TargetMode="External"/><Relationship Id="rId219" Type="http://schemas.openxmlformats.org/officeDocument/2006/relationships/hyperlink" Target="http://en.wikipedia.org/wiki/Poland" TargetMode="External"/><Relationship Id="rId3" Type="http://schemas.openxmlformats.org/officeDocument/2006/relationships/hyperlink" Target="http://en.wikipedia.org/wiki/Gibraltar" TargetMode="External"/><Relationship Id="rId214" Type="http://schemas.openxmlformats.org/officeDocument/2006/relationships/hyperlink" Target="http://en.wikipedia.org/wiki/Guatemala" TargetMode="External"/><Relationship Id="rId230" Type="http://schemas.openxmlformats.org/officeDocument/2006/relationships/hyperlink" Target="http://en.wikipedia.org/wiki/Slovenia" TargetMode="External"/><Relationship Id="rId235" Type="http://schemas.openxmlformats.org/officeDocument/2006/relationships/hyperlink" Target="http://en.wikipedia.org/wiki/United_Arab_Emirates" TargetMode="External"/><Relationship Id="rId251" Type="http://schemas.openxmlformats.org/officeDocument/2006/relationships/hyperlink" Target="http://en.wikipedia.org/wiki/Morocco" TargetMode="External"/><Relationship Id="rId256" Type="http://schemas.openxmlformats.org/officeDocument/2006/relationships/hyperlink" Target="http://en.wikipedia.org/wiki/Bulgaria" TargetMode="External"/><Relationship Id="rId277" Type="http://schemas.openxmlformats.org/officeDocument/2006/relationships/hyperlink" Target="http://en.wikipedia.org/wiki/Nicaragua" TargetMode="External"/><Relationship Id="rId298" Type="http://schemas.openxmlformats.org/officeDocument/2006/relationships/hyperlink" Target="http://en.wikipedia.org/wiki/Uruguay" TargetMode="External"/><Relationship Id="rId25" Type="http://schemas.openxmlformats.org/officeDocument/2006/relationships/hyperlink" Target="http://en.wikipedia.org/wiki/Grenada" TargetMode="External"/><Relationship Id="rId46" Type="http://schemas.openxmlformats.org/officeDocument/2006/relationships/hyperlink" Target="http://en.wikipedia.org/wiki/Uganda" TargetMode="External"/><Relationship Id="rId67" Type="http://schemas.openxmlformats.org/officeDocument/2006/relationships/hyperlink" Target="http://en.wikipedia.org/wiki/Ghana" TargetMode="External"/><Relationship Id="rId116" Type="http://schemas.openxmlformats.org/officeDocument/2006/relationships/hyperlink" Target="http://en.wikipedia.org/wiki/Madagascar" TargetMode="External"/><Relationship Id="rId137" Type="http://schemas.openxmlformats.org/officeDocument/2006/relationships/hyperlink" Target="http://en.wikipedia.org/wiki/Paraguay" TargetMode="External"/><Relationship Id="rId158" Type="http://schemas.openxmlformats.org/officeDocument/2006/relationships/hyperlink" Target="http://en.wikipedia.org/wiki/Botswana" TargetMode="External"/><Relationship Id="rId272" Type="http://schemas.openxmlformats.org/officeDocument/2006/relationships/hyperlink" Target="http://en.wikipedia.org/wiki/Afghanistan" TargetMode="External"/><Relationship Id="rId293" Type="http://schemas.openxmlformats.org/officeDocument/2006/relationships/hyperlink" Target="http://en.wikipedia.org/wiki/Equatorial_Guinea" TargetMode="External"/><Relationship Id="rId302" Type="http://schemas.openxmlformats.org/officeDocument/2006/relationships/hyperlink" Target="http://en.wikipedia.org/wiki/Finland" TargetMode="External"/><Relationship Id="rId307" Type="http://schemas.openxmlformats.org/officeDocument/2006/relationships/hyperlink" Target="http://en.wikipedia.org/wiki/Argentina" TargetMode="External"/><Relationship Id="rId323" Type="http://schemas.openxmlformats.org/officeDocument/2006/relationships/hyperlink" Target="http://en.wikipedia.org/wiki/Canada" TargetMode="External"/><Relationship Id="rId328" Type="http://schemas.openxmlformats.org/officeDocument/2006/relationships/hyperlink" Target="http://en.wikipedia.org/wiki/Australia" TargetMode="External"/><Relationship Id="rId20" Type="http://schemas.openxmlformats.org/officeDocument/2006/relationships/hyperlink" Target="http://en.wikipedia.org/wiki/Marshall_Islands" TargetMode="External"/><Relationship Id="rId41" Type="http://schemas.openxmlformats.org/officeDocument/2006/relationships/hyperlink" Target="http://en.wikipedia.org/wiki/Luxembourg" TargetMode="External"/><Relationship Id="rId62" Type="http://schemas.openxmlformats.org/officeDocument/2006/relationships/hyperlink" Target="http://en.wikipedia.org/wiki/Azerbaijan" TargetMode="External"/><Relationship Id="rId83" Type="http://schemas.openxmlformats.org/officeDocument/2006/relationships/hyperlink" Target="http://en.wikipedia.org/wiki/Bosnia_and_Herzegovina" TargetMode="External"/><Relationship Id="rId88" Type="http://schemas.openxmlformats.org/officeDocument/2006/relationships/hyperlink" Target="http://en.wikipedia.org/wiki/Brunei" TargetMode="External"/><Relationship Id="rId111" Type="http://schemas.openxmlformats.org/officeDocument/2006/relationships/hyperlink" Target="http://en.wikipedia.org/wiki/Nicaragua" TargetMode="External"/><Relationship Id="rId132" Type="http://schemas.openxmlformats.org/officeDocument/2006/relationships/hyperlink" Target="http://en.wikipedia.org/wiki/Uruguay" TargetMode="External"/><Relationship Id="rId153" Type="http://schemas.openxmlformats.org/officeDocument/2006/relationships/hyperlink" Target="http://en.wikipedia.org/wiki/Kazakhstan" TargetMode="External"/><Relationship Id="rId174" Type="http://schemas.openxmlformats.org/officeDocument/2006/relationships/hyperlink" Target="http://en.wikipedia.org/wiki/Republic_of_China" TargetMode="External"/><Relationship Id="rId179" Type="http://schemas.openxmlformats.org/officeDocument/2006/relationships/hyperlink" Target="http://en.wikipedia.org/wiki/Puerto_Rico" TargetMode="External"/><Relationship Id="rId195" Type="http://schemas.openxmlformats.org/officeDocument/2006/relationships/hyperlink" Target="http://en.wikipedia.org/wiki/Vietnam" TargetMode="External"/><Relationship Id="rId209" Type="http://schemas.openxmlformats.org/officeDocument/2006/relationships/hyperlink" Target="http://en.wikipedia.org/wiki/Andorra" TargetMode="External"/><Relationship Id="rId190" Type="http://schemas.openxmlformats.org/officeDocument/2006/relationships/hyperlink" Target="http://en.wikipedia.org/wiki/Philippines" TargetMode="External"/><Relationship Id="rId204" Type="http://schemas.openxmlformats.org/officeDocument/2006/relationships/hyperlink" Target="http://en.wikipedia.org/wiki/Nepal" TargetMode="External"/><Relationship Id="rId220" Type="http://schemas.openxmlformats.org/officeDocument/2006/relationships/hyperlink" Target="http://en.wikipedia.org/wiki/Indonesia" TargetMode="External"/><Relationship Id="rId225" Type="http://schemas.openxmlformats.org/officeDocument/2006/relationships/hyperlink" Target="http://en.wikipedia.org/wiki/Albania" TargetMode="External"/><Relationship Id="rId241" Type="http://schemas.openxmlformats.org/officeDocument/2006/relationships/hyperlink" Target="http://en.wikipedia.org/wiki/Malaysia" TargetMode="External"/><Relationship Id="rId246" Type="http://schemas.openxmlformats.org/officeDocument/2006/relationships/hyperlink" Target="http://en.wikipedia.org/wiki/Croatia" TargetMode="External"/><Relationship Id="rId267" Type="http://schemas.openxmlformats.org/officeDocument/2006/relationships/hyperlink" Target="http://en.wikipedia.org/wiki/Ecuador" TargetMode="External"/><Relationship Id="rId288" Type="http://schemas.openxmlformats.org/officeDocument/2006/relationships/hyperlink" Target="http://en.wikipedia.org/wiki/Democratic_Republic_of_the_Congo" TargetMode="External"/><Relationship Id="rId15" Type="http://schemas.openxmlformats.org/officeDocument/2006/relationships/hyperlink" Target="http://en.wikipedia.org/wiki/Rwanda" TargetMode="External"/><Relationship Id="rId36" Type="http://schemas.openxmlformats.org/officeDocument/2006/relationships/hyperlink" Target="http://en.wikipedia.org/wiki/Italy" TargetMode="External"/><Relationship Id="rId57" Type="http://schemas.openxmlformats.org/officeDocument/2006/relationships/hyperlink" Target="http://en.wikipedia.org/wiki/Portugal" TargetMode="External"/><Relationship Id="rId106" Type="http://schemas.openxmlformats.org/officeDocument/2006/relationships/hyperlink" Target="http://en.wikipedia.org/wiki/Afghanistan" TargetMode="External"/><Relationship Id="rId127" Type="http://schemas.openxmlformats.org/officeDocument/2006/relationships/hyperlink" Target="http://en.wikipedia.org/wiki/Equatorial_Guinea" TargetMode="External"/><Relationship Id="rId262" Type="http://schemas.openxmlformats.org/officeDocument/2006/relationships/hyperlink" Target="http://en.wikipedia.org/wiki/Senegal" TargetMode="External"/><Relationship Id="rId283" Type="http://schemas.openxmlformats.org/officeDocument/2006/relationships/hyperlink" Target="http://en.wikipedia.org/wiki/Latvia" TargetMode="External"/><Relationship Id="rId313" Type="http://schemas.openxmlformats.org/officeDocument/2006/relationships/hyperlink" Target="http://en.wikipedia.org/wiki/Mali" TargetMode="External"/><Relationship Id="rId318" Type="http://schemas.openxmlformats.org/officeDocument/2006/relationships/hyperlink" Target="http://en.wikipedia.org/wiki/Russia" TargetMode="External"/><Relationship Id="rId10" Type="http://schemas.openxmlformats.org/officeDocument/2006/relationships/hyperlink" Target="http://en.wikipedia.org/wiki/Barbados" TargetMode="External"/><Relationship Id="rId31" Type="http://schemas.openxmlformats.org/officeDocument/2006/relationships/hyperlink" Target="http://en.wikipedia.org/wiki/Jamaica" TargetMode="External"/><Relationship Id="rId52" Type="http://schemas.openxmlformats.org/officeDocument/2006/relationships/hyperlink" Target="http://en.wikipedia.org/wiki/Thailand" TargetMode="External"/><Relationship Id="rId73" Type="http://schemas.openxmlformats.org/officeDocument/2006/relationships/hyperlink" Target="http://en.wikipedia.org/wiki/Costa_Rica" TargetMode="External"/><Relationship Id="rId78" Type="http://schemas.openxmlformats.org/officeDocument/2006/relationships/hyperlink" Target="http://en.wikipedia.org/wiki/Benin" TargetMode="External"/><Relationship Id="rId94" Type="http://schemas.openxmlformats.org/officeDocument/2006/relationships/hyperlink" Target="http://en.wikipedia.org/wiki/French_Polynesia" TargetMode="External"/><Relationship Id="rId99" Type="http://schemas.openxmlformats.org/officeDocument/2006/relationships/hyperlink" Target="http://en.wikipedia.org/wiki/Burkina_Faso" TargetMode="External"/><Relationship Id="rId101" Type="http://schemas.openxmlformats.org/officeDocument/2006/relationships/hyperlink" Target="http://en.wikipedia.org/wiki/Ecuador" TargetMode="External"/><Relationship Id="rId122" Type="http://schemas.openxmlformats.org/officeDocument/2006/relationships/hyperlink" Target="http://en.wikipedia.org/wiki/Democratic_Republic_of_the_Congo" TargetMode="External"/><Relationship Id="rId143" Type="http://schemas.openxmlformats.org/officeDocument/2006/relationships/hyperlink" Target="http://en.wikipedia.org/wiki/New_Caledonia" TargetMode="External"/><Relationship Id="rId148" Type="http://schemas.openxmlformats.org/officeDocument/2006/relationships/hyperlink" Target="http://en.wikipedia.org/wiki/Republic_of_the_Congo" TargetMode="External"/><Relationship Id="rId164" Type="http://schemas.openxmlformats.org/officeDocument/2006/relationships/hyperlink" Target="http://en.wikipedia.org/wiki/Mongolia" TargetMode="External"/><Relationship Id="rId169" Type="http://schemas.openxmlformats.org/officeDocument/2006/relationships/hyperlink" Target="http://en.wikipedia.org/wiki/Gibraltar" TargetMode="External"/><Relationship Id="rId185" Type="http://schemas.openxmlformats.org/officeDocument/2006/relationships/hyperlink" Target="http://en.wikipedia.org/wiki/Belgium" TargetMode="External"/><Relationship Id="rId334" Type="http://schemas.openxmlformats.org/officeDocument/2006/relationships/drawing" Target="../drawings/drawing2.xml"/><Relationship Id="rId4" Type="http://schemas.openxmlformats.org/officeDocument/2006/relationships/hyperlink" Target="http://en.wikipedia.org/wiki/Bahrain" TargetMode="External"/><Relationship Id="rId9" Type="http://schemas.openxmlformats.org/officeDocument/2006/relationships/hyperlink" Target="http://en.wikipedia.org/wiki/Mauritius" TargetMode="External"/><Relationship Id="rId180" Type="http://schemas.openxmlformats.org/officeDocument/2006/relationships/hyperlink" Target="http://en.wikipedia.org/wiki/Lebanon" TargetMode="External"/><Relationship Id="rId210" Type="http://schemas.openxmlformats.org/officeDocument/2006/relationships/hyperlink" Target="http://en.wikipedia.org/wiki/Nigeria" TargetMode="External"/><Relationship Id="rId215" Type="http://schemas.openxmlformats.org/officeDocument/2006/relationships/hyperlink" Target="http://en.wikipedia.org/wiki/Malawi" TargetMode="External"/><Relationship Id="rId236" Type="http://schemas.openxmlformats.org/officeDocument/2006/relationships/hyperlink" Target="http://en.wikipedia.org/wiki/Turkey" TargetMode="External"/><Relationship Id="rId257" Type="http://schemas.openxmlformats.org/officeDocument/2006/relationships/hyperlink" Target="http://en.wikipedia.org/wiki/Honduras" TargetMode="External"/><Relationship Id="rId278" Type="http://schemas.openxmlformats.org/officeDocument/2006/relationships/hyperlink" Target="http://en.wikipedia.org/wiki/South_Africa" TargetMode="External"/><Relationship Id="rId26" Type="http://schemas.openxmlformats.org/officeDocument/2006/relationships/hyperlink" Target="http://en.wikipedia.org/wiki/El_Salvador" TargetMode="External"/><Relationship Id="rId231" Type="http://schemas.openxmlformats.org/officeDocument/2006/relationships/hyperlink" Target="http://en.wikipedia.org/wiki/Cuba" TargetMode="External"/><Relationship Id="rId252" Type="http://schemas.openxmlformats.org/officeDocument/2006/relationships/hyperlink" Target="http://en.wikipedia.org/wiki/Jordan" TargetMode="External"/><Relationship Id="rId273" Type="http://schemas.openxmlformats.org/officeDocument/2006/relationships/hyperlink" Target="http://en.wikipedia.org/wiki/Panama" TargetMode="External"/><Relationship Id="rId294" Type="http://schemas.openxmlformats.org/officeDocument/2006/relationships/hyperlink" Target="http://en.wikipedia.org/wiki/Peru" TargetMode="External"/><Relationship Id="rId308" Type="http://schemas.openxmlformats.org/officeDocument/2006/relationships/hyperlink" Target="http://en.wikipedia.org/wiki/Belize" TargetMode="External"/><Relationship Id="rId329" Type="http://schemas.openxmlformats.org/officeDocument/2006/relationships/hyperlink" Target="http://en.wikipedia.org/wiki/Namibia" TargetMode="External"/><Relationship Id="rId47" Type="http://schemas.openxmlformats.org/officeDocument/2006/relationships/hyperlink" Target="http://en.wikipedia.org/wiki/Czech_Republic" TargetMode="External"/><Relationship Id="rId68" Type="http://schemas.openxmlformats.org/officeDocument/2006/relationships/hyperlink" Target="http://en.wikipedia.org/wiki/Austria" TargetMode="External"/><Relationship Id="rId89" Type="http://schemas.openxmlformats.org/officeDocument/2006/relationships/hyperlink" Target="http://en.wikipedia.org/wiki/Kenya" TargetMode="External"/><Relationship Id="rId112" Type="http://schemas.openxmlformats.org/officeDocument/2006/relationships/hyperlink" Target="http://en.wikipedia.org/wiki/South_Africa" TargetMode="External"/><Relationship Id="rId133" Type="http://schemas.openxmlformats.org/officeDocument/2006/relationships/hyperlink" Target="http://en.wikipedia.org/wiki/Sudan" TargetMode="External"/><Relationship Id="rId154" Type="http://schemas.openxmlformats.org/officeDocument/2006/relationships/hyperlink" Target="http://en.wikipedia.org/wiki/Gabon" TargetMode="External"/><Relationship Id="rId175" Type="http://schemas.openxmlformats.org/officeDocument/2006/relationships/hyperlink" Target="http://en.wikipedia.org/wiki/Mauritius" TargetMode="External"/><Relationship Id="rId196" Type="http://schemas.openxmlformats.org/officeDocument/2006/relationships/hyperlink" Target="http://en.wikipedia.org/wiki/United_Kingdom" TargetMode="External"/><Relationship Id="rId200" Type="http://schemas.openxmlformats.org/officeDocument/2006/relationships/hyperlink" Target="http://en.wikipedia.org/wiki/Dominican_Republic" TargetMode="External"/><Relationship Id="rId16" Type="http://schemas.openxmlformats.org/officeDocument/2006/relationships/hyperlink" Target="http://en.wikipedia.org/wiki/Israel" TargetMode="External"/><Relationship Id="rId221" Type="http://schemas.openxmlformats.org/officeDocument/2006/relationships/hyperlink" Target="http://en.wikipedia.org/wiki/Syria" TargetMode="External"/><Relationship Id="rId242" Type="http://schemas.openxmlformats.org/officeDocument/2006/relationships/hyperlink" Target="http://en.wikipedia.org/wiki/Greece" TargetMode="External"/><Relationship Id="rId263" Type="http://schemas.openxmlformats.org/officeDocument/2006/relationships/hyperlink" Target="http://en.wikipedia.org/wiki/Tunisia" TargetMode="External"/><Relationship Id="rId284" Type="http://schemas.openxmlformats.org/officeDocument/2006/relationships/hyperlink" Target="http://en.wikipedia.org/wiki/Zimbabwe" TargetMode="External"/><Relationship Id="rId319" Type="http://schemas.openxmlformats.org/officeDocument/2006/relationships/hyperlink" Target="http://en.wikipedia.org/wiki/Kazakhstan" TargetMode="External"/><Relationship Id="rId37" Type="http://schemas.openxmlformats.org/officeDocument/2006/relationships/hyperlink" Target="http://en.wikipedia.org/wiki/North_Korea" TargetMode="External"/><Relationship Id="rId58" Type="http://schemas.openxmlformats.org/officeDocument/2006/relationships/hyperlink" Target="http://en.wikipedia.org/wiki/Slovakia" TargetMode="External"/><Relationship Id="rId79" Type="http://schemas.openxmlformats.org/officeDocument/2006/relationships/hyperlink" Target="http://en.wikipedia.org/wiki/Turks_and_Caicos_Islands" TargetMode="External"/><Relationship Id="rId102" Type="http://schemas.openxmlformats.org/officeDocument/2006/relationships/hyperlink" Target="http://en.wikipedia.org/wiki/Tajikistan" TargetMode="External"/><Relationship Id="rId123" Type="http://schemas.openxmlformats.org/officeDocument/2006/relationships/hyperlink" Target="http://en.wikipedia.org/wiki/Mozambique" TargetMode="External"/><Relationship Id="rId144" Type="http://schemas.openxmlformats.org/officeDocument/2006/relationships/hyperlink" Target="http://en.wikipedia.org/wiki/Norway" TargetMode="External"/><Relationship Id="rId330" Type="http://schemas.openxmlformats.org/officeDocument/2006/relationships/hyperlink" Target="http://en.wikipedia.org/wiki/Mongolia" TargetMode="External"/><Relationship Id="rId90" Type="http://schemas.openxmlformats.org/officeDocument/2006/relationships/hyperlink" Target="http://en.wikipedia.org/wiki/Bulgaria" TargetMode="External"/><Relationship Id="rId165" Type="http://schemas.openxmlformats.org/officeDocument/2006/relationships/hyperlink" Target="http://en.wikipedia.org/wiki/Tanzania" TargetMode="External"/><Relationship Id="rId186" Type="http://schemas.openxmlformats.org/officeDocument/2006/relationships/hyperlink" Target="http://en.wikipedia.org/wiki/Marshall_Islands" TargetMode="External"/><Relationship Id="rId211" Type="http://schemas.openxmlformats.org/officeDocument/2006/relationships/hyperlink" Target="http://en.wikipedia.org/wiki/British_Virgin_Islands" TargetMode="External"/><Relationship Id="rId232" Type="http://schemas.openxmlformats.org/officeDocument/2006/relationships/hyperlink" Target="http://en.wikipedia.org/wiki/Serbia" TargetMode="External"/><Relationship Id="rId253" Type="http://schemas.openxmlformats.org/officeDocument/2006/relationships/hyperlink" Target="http://en.wikipedia.org/wiki/Iraq" TargetMode="External"/><Relationship Id="rId274" Type="http://schemas.openxmlformats.org/officeDocument/2006/relationships/hyperlink" Target="http://en.wikipedia.org/wiki/Iran" TargetMode="External"/><Relationship Id="rId295" Type="http://schemas.openxmlformats.org/officeDocument/2006/relationships/hyperlink" Target="http://en.wikipedia.org/wiki/Brazil" TargetMode="External"/><Relationship Id="rId309" Type="http://schemas.openxmlformats.org/officeDocument/2006/relationships/hyperlink" Target="http://en.wikipedia.org/wiki/New_Caledonia" TargetMode="External"/><Relationship Id="rId27" Type="http://schemas.openxmlformats.org/officeDocument/2006/relationships/hyperlink" Target="http://en.wikipedia.org/wiki/Saint_Vincent_and_the_Grenadines" TargetMode="External"/><Relationship Id="rId48" Type="http://schemas.openxmlformats.org/officeDocument/2006/relationships/hyperlink" Target="http://en.wikipedia.org/wiki/Guatemala" TargetMode="External"/><Relationship Id="rId69" Type="http://schemas.openxmlformats.org/officeDocument/2006/relationships/hyperlink" Target="http://en.wikipedia.org/wiki/United_Arab_Emirates" TargetMode="External"/><Relationship Id="rId113" Type="http://schemas.openxmlformats.org/officeDocument/2006/relationships/hyperlink" Target="http://en.wikipedia.org/wiki/Cameroon" TargetMode="External"/><Relationship Id="rId134" Type="http://schemas.openxmlformats.org/officeDocument/2006/relationships/hyperlink" Target="http://en.wikipedia.org/wiki/Zambia" TargetMode="External"/><Relationship Id="rId320" Type="http://schemas.openxmlformats.org/officeDocument/2006/relationships/hyperlink" Target="http://en.wikipedia.org/wiki/Gabon" TargetMode="External"/><Relationship Id="rId80" Type="http://schemas.openxmlformats.org/officeDocument/2006/relationships/hyperlink" Target="http://en.wikipedia.org/wiki/Croatia" TargetMode="External"/><Relationship Id="rId155" Type="http://schemas.openxmlformats.org/officeDocument/2006/relationships/hyperlink" Target="http://en.wikipedia.org/wiki/Libya" TargetMode="External"/><Relationship Id="rId176" Type="http://schemas.openxmlformats.org/officeDocument/2006/relationships/hyperlink" Target="http://en.wikipedia.org/wiki/Barbados" TargetMode="External"/><Relationship Id="rId197" Type="http://schemas.openxmlformats.org/officeDocument/2006/relationships/hyperlink" Target="http://en.wikipedia.org/wiki/Jamaica" TargetMode="External"/><Relationship Id="rId201" Type="http://schemas.openxmlformats.org/officeDocument/2006/relationships/hyperlink" Target="http://en.wikipedia.org/wiki/Kuwait" TargetMode="External"/><Relationship Id="rId222" Type="http://schemas.openxmlformats.org/officeDocument/2006/relationships/hyperlink" Target="http://en.wikipedia.org/wiki/Togo" TargetMode="External"/><Relationship Id="rId243" Type="http://schemas.openxmlformats.org/officeDocument/2006/relationships/hyperlink" Target="http://en.wikipedia.org/wiki/Cambodia" TargetMode="External"/><Relationship Id="rId264" Type="http://schemas.openxmlformats.org/officeDocument/2006/relationships/hyperlink" Target="http://en.wikipedia.org/wiki/Uzbekistan" TargetMode="External"/><Relationship Id="rId285" Type="http://schemas.openxmlformats.org/officeDocument/2006/relationships/hyperlink" Target="http://en.wikipedia.org/wiki/Liberia" TargetMode="External"/><Relationship Id="rId17" Type="http://schemas.openxmlformats.org/officeDocument/2006/relationships/hyperlink" Target="http://en.wikipedia.org/wiki/India" TargetMode="External"/><Relationship Id="rId38" Type="http://schemas.openxmlformats.org/officeDocument/2006/relationships/hyperlink" Target="http://en.wikipedia.org/wiki/Nepal" TargetMode="External"/><Relationship Id="rId59" Type="http://schemas.openxmlformats.org/officeDocument/2006/relationships/hyperlink" Target="http://en.wikipedia.org/wiki/Albania" TargetMode="External"/><Relationship Id="rId103" Type="http://schemas.openxmlformats.org/officeDocument/2006/relationships/hyperlink" Target="http://en.wikipedia.org/wiki/Belarus" TargetMode="External"/><Relationship Id="rId124" Type="http://schemas.openxmlformats.org/officeDocument/2006/relationships/hyperlink" Target="http://en.wikipedia.org/wiki/Kyrgyzstan" TargetMode="External"/><Relationship Id="rId310" Type="http://schemas.openxmlformats.org/officeDocument/2006/relationships/hyperlink" Target="http://en.wikipedia.org/wiki/Norway" TargetMode="External"/><Relationship Id="rId70" Type="http://schemas.openxmlformats.org/officeDocument/2006/relationships/hyperlink" Target="http://en.wikipedia.org/wiki/Turkey" TargetMode="External"/><Relationship Id="rId91" Type="http://schemas.openxmlformats.org/officeDocument/2006/relationships/hyperlink" Target="http://en.wikipedia.org/wiki/Honduras" TargetMode="External"/><Relationship Id="rId145" Type="http://schemas.openxmlformats.org/officeDocument/2006/relationships/hyperlink" Target="http://en.wikipedia.org/wiki/Niger" TargetMode="External"/><Relationship Id="rId166" Type="http://schemas.openxmlformats.org/officeDocument/2006/relationships/hyperlink" Target="http://en.wikipedia.org/wiki/Moldova" TargetMode="External"/><Relationship Id="rId187" Type="http://schemas.openxmlformats.org/officeDocument/2006/relationships/hyperlink" Target="http://en.wikipedia.org/wiki/Japan" TargetMode="External"/><Relationship Id="rId331" Type="http://schemas.openxmlformats.org/officeDocument/2006/relationships/hyperlink" Target="http://en.wikipedia.org/wiki/Tanzania" TargetMode="External"/><Relationship Id="rId1" Type="http://schemas.openxmlformats.org/officeDocument/2006/relationships/hyperlink" Target="http://en.wikipedia.org/wiki/Macau" TargetMode="External"/><Relationship Id="rId212" Type="http://schemas.openxmlformats.org/officeDocument/2006/relationships/hyperlink" Target="http://en.wikipedia.org/wiki/Uganda" TargetMode="External"/><Relationship Id="rId233" Type="http://schemas.openxmlformats.org/officeDocument/2006/relationships/hyperlink" Target="http://en.wikipedia.org/wiki/Ghana" TargetMode="External"/><Relationship Id="rId254" Type="http://schemas.openxmlformats.org/officeDocument/2006/relationships/hyperlink" Target="http://en.wikipedia.org/wiki/Brunei" TargetMode="External"/><Relationship Id="rId28" Type="http://schemas.openxmlformats.org/officeDocument/2006/relationships/hyperlink" Target="http://en.wikipedia.org/wiki/Trinidad_and_Tobago" TargetMode="External"/><Relationship Id="rId49" Type="http://schemas.openxmlformats.org/officeDocument/2006/relationships/hyperlink" Target="http://en.wikipedia.org/wiki/Malawi" TargetMode="External"/><Relationship Id="rId114" Type="http://schemas.openxmlformats.org/officeDocument/2006/relationships/hyperlink" Target="http://en.wikipedia.org/wiki/Guinea" TargetMode="External"/><Relationship Id="rId275" Type="http://schemas.openxmlformats.org/officeDocument/2006/relationships/hyperlink" Target="http://en.wikipedia.org/wiki/Montenegro" TargetMode="External"/><Relationship Id="rId296" Type="http://schemas.openxmlformats.org/officeDocument/2006/relationships/hyperlink" Target="http://en.wikipedia.org/wiki/Chile" TargetMode="External"/><Relationship Id="rId300" Type="http://schemas.openxmlformats.org/officeDocument/2006/relationships/hyperlink" Target="http://en.wikipedia.org/wiki/Zambia" TargetMode="External"/><Relationship Id="rId60" Type="http://schemas.openxmlformats.org/officeDocument/2006/relationships/hyperlink" Target="http://en.wikipedia.org/wiki/Armenia" TargetMode="External"/><Relationship Id="rId81" Type="http://schemas.openxmlformats.org/officeDocument/2006/relationships/hyperlink" Target="http://en.wikipedia.org/wiki/Ukraine" TargetMode="External"/><Relationship Id="rId135" Type="http://schemas.openxmlformats.org/officeDocument/2006/relationships/hyperlink" Target="http://en.wikipedia.org/wiki/New_Zealand" TargetMode="External"/><Relationship Id="rId156" Type="http://schemas.openxmlformats.org/officeDocument/2006/relationships/hyperlink" Target="http://en.wikipedia.org/wiki/Guyana" TargetMode="External"/><Relationship Id="rId177" Type="http://schemas.openxmlformats.org/officeDocument/2006/relationships/hyperlink" Target="http://en.wikipedia.org/wiki/Aruba" TargetMode="External"/><Relationship Id="rId198" Type="http://schemas.openxmlformats.org/officeDocument/2006/relationships/hyperlink" Target="http://en.wikipedia.org/wiki/Germany" TargetMode="External"/><Relationship Id="rId321" Type="http://schemas.openxmlformats.org/officeDocument/2006/relationships/hyperlink" Target="http://en.wikipedia.org/wiki/Libya" TargetMode="External"/><Relationship Id="rId202" Type="http://schemas.openxmlformats.org/officeDocument/2006/relationships/hyperlink" Target="http://en.wikipedia.org/wiki/Italy" TargetMode="External"/><Relationship Id="rId223" Type="http://schemas.openxmlformats.org/officeDocument/2006/relationships/hyperlink" Target="http://en.wikipedia.org/wiki/Portugal" TargetMode="External"/><Relationship Id="rId244" Type="http://schemas.openxmlformats.org/officeDocument/2006/relationships/hyperlink" Target="http://en.wikipedia.org/wiki/Benin" TargetMode="External"/><Relationship Id="rId18" Type="http://schemas.openxmlformats.org/officeDocument/2006/relationships/hyperlink" Target="http://en.wikipedia.org/wiki/Haiti" TargetMode="External"/><Relationship Id="rId39" Type="http://schemas.openxmlformats.org/officeDocument/2006/relationships/hyperlink" Target="http://en.wikipedia.org/wiki/Saint_Kitts_and_Nevis" TargetMode="External"/><Relationship Id="rId265" Type="http://schemas.openxmlformats.org/officeDocument/2006/relationships/hyperlink" Target="http://en.wikipedia.org/wiki/Burkina_Faso" TargetMode="External"/><Relationship Id="rId286" Type="http://schemas.openxmlformats.org/officeDocument/2006/relationships/hyperlink" Target="http://en.wikipedia.org/wiki/Venezuela" TargetMode="External"/><Relationship Id="rId50" Type="http://schemas.openxmlformats.org/officeDocument/2006/relationships/hyperlink" Target="http://en.wikipedia.org/wiki/Qatar" TargetMode="External"/><Relationship Id="rId104" Type="http://schemas.openxmlformats.org/officeDocument/2006/relationships/hyperlink" Target="http://en.wikipedia.org/wiki/Lithuania" TargetMode="External"/><Relationship Id="rId125" Type="http://schemas.openxmlformats.org/officeDocument/2006/relationships/hyperlink" Target="http://en.wikipedia.org/wiki/Laos" TargetMode="External"/><Relationship Id="rId146" Type="http://schemas.openxmlformats.org/officeDocument/2006/relationships/hyperlink" Target="http://en.wikipedia.org/wiki/Saudi_Arabia" TargetMode="External"/><Relationship Id="rId167" Type="http://schemas.openxmlformats.org/officeDocument/2006/relationships/hyperlink" Target="http://en.wikipedia.org/wiki/Macau" TargetMode="External"/><Relationship Id="rId188" Type="http://schemas.openxmlformats.org/officeDocument/2006/relationships/hyperlink" Target="http://en.wikipedia.org/wiki/Saint_Lucia" TargetMode="External"/><Relationship Id="rId311" Type="http://schemas.openxmlformats.org/officeDocument/2006/relationships/hyperlink" Target="http://en.wikipedia.org/wiki/Niger" TargetMode="External"/><Relationship Id="rId332" Type="http://schemas.openxmlformats.org/officeDocument/2006/relationships/hyperlink" Target="http://en.wikipedia.org/wiki/Moldova" TargetMode="External"/><Relationship Id="rId71" Type="http://schemas.openxmlformats.org/officeDocument/2006/relationships/hyperlink" Target="http://en.wikipedia.org/wiki/Spain" TargetMode="External"/><Relationship Id="rId92" Type="http://schemas.openxmlformats.org/officeDocument/2006/relationships/hyperlink" Target="http://en.wikipedia.org/wiki/C%C3%B4te_d%27Ivoire" TargetMode="External"/><Relationship Id="rId213" Type="http://schemas.openxmlformats.org/officeDocument/2006/relationships/hyperlink" Target="http://en.wikipedia.org/wiki/Czech_Republic" TargetMode="External"/><Relationship Id="rId234" Type="http://schemas.openxmlformats.org/officeDocument/2006/relationships/hyperlink" Target="http://en.wikipedia.org/wiki/Austria" TargetMode="External"/><Relationship Id="rId2" Type="http://schemas.openxmlformats.org/officeDocument/2006/relationships/hyperlink" Target="http://en.wikipedia.org/wiki/Hong_Kong" TargetMode="External"/><Relationship Id="rId29" Type="http://schemas.openxmlformats.org/officeDocument/2006/relationships/hyperlink" Target="http://en.wikipedia.org/wiki/Vietnam" TargetMode="External"/><Relationship Id="rId255" Type="http://schemas.openxmlformats.org/officeDocument/2006/relationships/hyperlink" Target="http://en.wikipedia.org/wiki/Kenya" TargetMode="External"/><Relationship Id="rId276" Type="http://schemas.openxmlformats.org/officeDocument/2006/relationships/hyperlink" Target="http://en.wikipedia.org/wiki/Yemen" TargetMode="External"/><Relationship Id="rId297" Type="http://schemas.openxmlformats.org/officeDocument/2006/relationships/hyperlink" Target="http://en.wikipedia.org/wiki/Sweden" TargetMode="External"/><Relationship Id="rId40" Type="http://schemas.openxmlformats.org/officeDocument/2006/relationships/hyperlink" Target="http://en.wikipedia.org/wiki/Antigua_and_Barbuda" TargetMode="External"/><Relationship Id="rId115" Type="http://schemas.openxmlformats.org/officeDocument/2006/relationships/hyperlink" Target="http://en.wikipedia.org/wiki/Colombia" TargetMode="External"/><Relationship Id="rId136" Type="http://schemas.openxmlformats.org/officeDocument/2006/relationships/hyperlink" Target="http://en.wikipedia.org/wiki/Finland" TargetMode="External"/><Relationship Id="rId157" Type="http://schemas.openxmlformats.org/officeDocument/2006/relationships/hyperlink" Target="http://en.wikipedia.org/wiki/Canada" TargetMode="External"/><Relationship Id="rId178" Type="http://schemas.openxmlformats.org/officeDocument/2006/relationships/hyperlink" Target="http://en.wikipedia.org/wiki/South_Korea" TargetMode="External"/><Relationship Id="rId301" Type="http://schemas.openxmlformats.org/officeDocument/2006/relationships/hyperlink" Target="http://en.wikipedia.org/wiki/New_Zealand" TargetMode="External"/><Relationship Id="rId322" Type="http://schemas.openxmlformats.org/officeDocument/2006/relationships/hyperlink" Target="http://en.wikipedia.org/wiki/Guyana" TargetMode="External"/><Relationship Id="rId61" Type="http://schemas.openxmlformats.org/officeDocument/2006/relationships/hyperlink" Target="http://en.wikipedia.org/wiki/Hungary" TargetMode="External"/><Relationship Id="rId82" Type="http://schemas.openxmlformats.org/officeDocument/2006/relationships/hyperlink" Target="http://en.wikipedia.org/wiki/Egypt" TargetMode="External"/><Relationship Id="rId199" Type="http://schemas.openxmlformats.org/officeDocument/2006/relationships/hyperlink" Target="http://en.wikipedia.org/wiki/Cayman_Islands" TargetMode="External"/><Relationship Id="rId203" Type="http://schemas.openxmlformats.org/officeDocument/2006/relationships/hyperlink" Target="http://en.wikipedia.org/wiki/North_Korea" TargetMode="External"/><Relationship Id="rId19" Type="http://schemas.openxmlformats.org/officeDocument/2006/relationships/hyperlink" Target="http://en.wikipedia.org/wiki/Belgium" TargetMode="External"/><Relationship Id="rId224" Type="http://schemas.openxmlformats.org/officeDocument/2006/relationships/hyperlink" Target="http://en.wikipedia.org/wiki/Slovakia" TargetMode="External"/><Relationship Id="rId245" Type="http://schemas.openxmlformats.org/officeDocument/2006/relationships/hyperlink" Target="http://en.wikipedia.org/wiki/Turks_and_Caicos_Islands" TargetMode="External"/><Relationship Id="rId266" Type="http://schemas.openxmlformats.org/officeDocument/2006/relationships/hyperlink" Target="http://en.wikipedia.org/wiki/Mexico" TargetMode="External"/><Relationship Id="rId287" Type="http://schemas.openxmlformats.org/officeDocument/2006/relationships/hyperlink" Target="http://en.wikipedia.org/wiki/Estonia" TargetMode="External"/><Relationship Id="rId30" Type="http://schemas.openxmlformats.org/officeDocument/2006/relationships/hyperlink" Target="http://en.wikipedia.org/wiki/United_Kingdom" TargetMode="External"/><Relationship Id="rId105" Type="http://schemas.openxmlformats.org/officeDocument/2006/relationships/hyperlink" Target="http://en.wikipedia.org/wiki/Fiji" TargetMode="External"/><Relationship Id="rId126" Type="http://schemas.openxmlformats.org/officeDocument/2006/relationships/hyperlink" Target="http://en.wikipedia.org/wiki/The_Bahamas" TargetMode="External"/><Relationship Id="rId147" Type="http://schemas.openxmlformats.org/officeDocument/2006/relationships/hyperlink" Target="http://en.wikipedia.org/wiki/Mali" TargetMode="External"/><Relationship Id="rId168" Type="http://schemas.openxmlformats.org/officeDocument/2006/relationships/hyperlink" Target="http://en.wikipedia.org/wiki/Hong_Kong" TargetMode="External"/><Relationship Id="rId312" Type="http://schemas.openxmlformats.org/officeDocument/2006/relationships/hyperlink" Target="http://en.wikipedia.org/wiki/Saudi_Arabia" TargetMode="External"/><Relationship Id="rId333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fitchratings.com/gws/en/sector/entity/sovereigns" TargetMode="External"/><Relationship Id="rId1" Type="http://schemas.openxmlformats.org/officeDocument/2006/relationships/hyperlink" Target="http://www.fitchratings.com/gws/en/sector/entity/sovereigns?Ns=Group+Name|0&amp;Ne=4293330944+4294965802+11+421+14+94&amp;N=4293330737+4294965444+416" TargetMode="External"/><Relationship Id="rId4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en.wikipedia.org/wiki/El_Salvador" TargetMode="External"/><Relationship Id="rId13" Type="http://schemas.openxmlformats.org/officeDocument/2006/relationships/hyperlink" Target="http://en.wikipedia.org/wiki/Dominican_Republic" TargetMode="External"/><Relationship Id="rId18" Type="http://schemas.openxmlformats.org/officeDocument/2006/relationships/hyperlink" Target="http://en.wikipedia.org/wiki/Dominica" TargetMode="External"/><Relationship Id="rId26" Type="http://schemas.openxmlformats.org/officeDocument/2006/relationships/hyperlink" Target="http://en.wikipedia.org/wiki/Nicaragua" TargetMode="External"/><Relationship Id="rId39" Type="http://schemas.openxmlformats.org/officeDocument/2006/relationships/hyperlink" Target="http://en.wikipedia.org/wiki/Canada" TargetMode="External"/><Relationship Id="rId3" Type="http://schemas.openxmlformats.org/officeDocument/2006/relationships/hyperlink" Target="http://en.wikipedia.org/wiki/Aruba" TargetMode="External"/><Relationship Id="rId21" Type="http://schemas.openxmlformats.org/officeDocument/2006/relationships/hyperlink" Target="http://en.wikipedia.org/wiki/Turks_and_Caicos_Islands" TargetMode="External"/><Relationship Id="rId34" Type="http://schemas.openxmlformats.org/officeDocument/2006/relationships/hyperlink" Target="http://en.wikipedia.org/wiki/Paraguay" TargetMode="External"/><Relationship Id="rId7" Type="http://schemas.openxmlformats.org/officeDocument/2006/relationships/hyperlink" Target="http://en.wikipedia.org/wiki/Grenada" TargetMode="External"/><Relationship Id="rId12" Type="http://schemas.openxmlformats.org/officeDocument/2006/relationships/hyperlink" Target="http://en.wikipedia.org/wiki/Cayman_Islands" TargetMode="External"/><Relationship Id="rId17" Type="http://schemas.openxmlformats.org/officeDocument/2006/relationships/hyperlink" Target="http://en.wikipedia.org/wiki/Guatemala" TargetMode="External"/><Relationship Id="rId25" Type="http://schemas.openxmlformats.org/officeDocument/2006/relationships/hyperlink" Target="http://en.wikipedia.org/wiki/Panama" TargetMode="External"/><Relationship Id="rId33" Type="http://schemas.openxmlformats.org/officeDocument/2006/relationships/hyperlink" Target="http://en.wikipedia.org/wiki/Uruguay" TargetMode="External"/><Relationship Id="rId38" Type="http://schemas.openxmlformats.org/officeDocument/2006/relationships/hyperlink" Target="http://en.wikipedia.org/wiki/Guyana" TargetMode="External"/><Relationship Id="rId2" Type="http://schemas.openxmlformats.org/officeDocument/2006/relationships/hyperlink" Target="http://en.wikipedia.org/wiki/Barbados" TargetMode="External"/><Relationship Id="rId16" Type="http://schemas.openxmlformats.org/officeDocument/2006/relationships/hyperlink" Target="http://en.wikipedia.org/wiki/British_Virgin_Islands" TargetMode="External"/><Relationship Id="rId20" Type="http://schemas.openxmlformats.org/officeDocument/2006/relationships/hyperlink" Target="http://en.wikipedia.org/wiki/Costa_Rica" TargetMode="External"/><Relationship Id="rId29" Type="http://schemas.openxmlformats.org/officeDocument/2006/relationships/hyperlink" Target="http://en.wikipedia.org/wiki/The_Bahamas" TargetMode="External"/><Relationship Id="rId1" Type="http://schemas.openxmlformats.org/officeDocument/2006/relationships/hyperlink" Target="http://en.wikipedia.org/wiki/Bermuda" TargetMode="External"/><Relationship Id="rId6" Type="http://schemas.openxmlformats.org/officeDocument/2006/relationships/hyperlink" Target="http://en.wikipedia.org/wiki/Saint_Lucia" TargetMode="External"/><Relationship Id="rId11" Type="http://schemas.openxmlformats.org/officeDocument/2006/relationships/hyperlink" Target="http://en.wikipedia.org/wiki/Jamaica" TargetMode="External"/><Relationship Id="rId24" Type="http://schemas.openxmlformats.org/officeDocument/2006/relationships/hyperlink" Target="http://en.wikipedia.org/wiki/Ecuador" TargetMode="External"/><Relationship Id="rId32" Type="http://schemas.openxmlformats.org/officeDocument/2006/relationships/hyperlink" Target="http://en.wikipedia.org/wiki/Chile" TargetMode="External"/><Relationship Id="rId37" Type="http://schemas.openxmlformats.org/officeDocument/2006/relationships/hyperlink" Target="http://en.wikipedia.org/wiki/Bolivia" TargetMode="External"/><Relationship Id="rId40" Type="http://schemas.openxmlformats.org/officeDocument/2006/relationships/drawing" Target="../drawings/drawing4.xml"/><Relationship Id="rId5" Type="http://schemas.openxmlformats.org/officeDocument/2006/relationships/hyperlink" Target="http://en.wikipedia.org/wiki/Haiti" TargetMode="External"/><Relationship Id="rId15" Type="http://schemas.openxmlformats.org/officeDocument/2006/relationships/hyperlink" Target="http://en.wikipedia.org/wiki/Antigua_and_Barbuda" TargetMode="External"/><Relationship Id="rId23" Type="http://schemas.openxmlformats.org/officeDocument/2006/relationships/hyperlink" Target="http://en.wikipedia.org/wiki/Mexico" TargetMode="External"/><Relationship Id="rId28" Type="http://schemas.openxmlformats.org/officeDocument/2006/relationships/hyperlink" Target="http://en.wikipedia.org/wiki/Venezuela" TargetMode="External"/><Relationship Id="rId36" Type="http://schemas.openxmlformats.org/officeDocument/2006/relationships/hyperlink" Target="http://en.wikipedia.org/wiki/Belize" TargetMode="External"/><Relationship Id="rId10" Type="http://schemas.openxmlformats.org/officeDocument/2006/relationships/hyperlink" Target="http://en.wikipedia.org/wiki/Trinidad_and_Tobago" TargetMode="External"/><Relationship Id="rId19" Type="http://schemas.openxmlformats.org/officeDocument/2006/relationships/hyperlink" Target="http://en.wikipedia.org/wiki/Cuba" TargetMode="External"/><Relationship Id="rId31" Type="http://schemas.openxmlformats.org/officeDocument/2006/relationships/hyperlink" Target="http://en.wikipedia.org/wiki/Brazil" TargetMode="External"/><Relationship Id="rId4" Type="http://schemas.openxmlformats.org/officeDocument/2006/relationships/hyperlink" Target="http://en.wikipedia.org/wiki/Puerto_Rico" TargetMode="External"/><Relationship Id="rId9" Type="http://schemas.openxmlformats.org/officeDocument/2006/relationships/hyperlink" Target="http://en.wikipedia.org/wiki/Saint_Vincent_and_the_Grenadines" TargetMode="External"/><Relationship Id="rId14" Type="http://schemas.openxmlformats.org/officeDocument/2006/relationships/hyperlink" Target="http://en.wikipedia.org/wiki/Saint_Kitts_and_Nevis" TargetMode="External"/><Relationship Id="rId22" Type="http://schemas.openxmlformats.org/officeDocument/2006/relationships/hyperlink" Target="http://en.wikipedia.org/wiki/Honduras" TargetMode="External"/><Relationship Id="rId27" Type="http://schemas.openxmlformats.org/officeDocument/2006/relationships/hyperlink" Target="http://en.wikipedia.org/wiki/Colombia" TargetMode="External"/><Relationship Id="rId30" Type="http://schemas.openxmlformats.org/officeDocument/2006/relationships/hyperlink" Target="http://en.wikipedia.org/wiki/Peru" TargetMode="External"/><Relationship Id="rId35" Type="http://schemas.openxmlformats.org/officeDocument/2006/relationships/hyperlink" Target="http://en.wikipedia.org/wiki/Argentina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ia.gov/the-world-factbook/field/real-gdp-purchasing-power-parity/country-comparison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ia.gov/the-world-factbook/field/real-gdp-growth-rate/country-comparison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en.wikipedia.org/wiki/List_of_countries_by_future_GDP_(PPP)_estimates" TargetMode="External"/><Relationship Id="rId1" Type="http://schemas.openxmlformats.org/officeDocument/2006/relationships/hyperlink" Target="http://www.imf.org/external/data.ht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upload.wikimedia.org/wikipedia/commons/b/b1/Urbanized_population_2006.png" TargetMode="External"/><Relationship Id="rId2" Type="http://schemas.openxmlformats.org/officeDocument/2006/relationships/hyperlink" Target="http://esa.un.org/unpd/wup/Documents/WUP2009_Highlights_Final.pdf" TargetMode="External"/><Relationship Id="rId1" Type="http://schemas.openxmlformats.org/officeDocument/2006/relationships/hyperlink" Target="http://www.nationmaster.com/graph/peo_urb-people-urbanization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population.un.org/wup/Download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esa.un.org/unpd/wpp/Documentation/pdf/WPP2012_Volume-I_Comprehensive-Tables.pdf" TargetMode="External"/><Relationship Id="rId1" Type="http://schemas.openxmlformats.org/officeDocument/2006/relationships/hyperlink" Target="http://en.wikipedia.org/wiki/List_of_sovereign_states_and_dependent_territories_by_population_density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Z182"/>
  <sheetViews>
    <sheetView tabSelected="1" zoomScaleNormal="100" workbookViewId="0">
      <pane xSplit="2" ySplit="7" topLeftCell="C17" activePane="bottomRight" state="frozen"/>
      <selection activeCell="B1" sqref="B1"/>
      <selection pane="topRight" activeCell="C1" sqref="C1"/>
      <selection pane="bottomLeft" activeCell="B8" sqref="B8"/>
      <selection pane="bottomRight" activeCell="D6" sqref="D6"/>
    </sheetView>
  </sheetViews>
  <sheetFormatPr defaultColWidth="29.5546875" defaultRowHeight="14.4" x14ac:dyDescent="0.3"/>
  <cols>
    <col min="1" max="1" width="29.5546875" hidden="1" customWidth="1"/>
    <col min="3" max="3" width="15.44140625" customWidth="1"/>
    <col min="4" max="4" width="15.44140625" style="85" customWidth="1"/>
    <col min="5" max="8" width="15.44140625" style="101" customWidth="1"/>
    <col min="9" max="9" width="15.44140625" style="355" customWidth="1"/>
    <col min="10" max="10" width="15.44140625" customWidth="1"/>
    <col min="11" max="11" width="15.44140625" style="85" customWidth="1"/>
    <col min="12" max="12" width="15.44140625" style="355" customWidth="1"/>
    <col min="13" max="13" width="12" style="85" customWidth="1"/>
    <col min="14" max="14" width="12" style="428" customWidth="1"/>
    <col min="15" max="15" width="12" style="429" customWidth="1"/>
    <col min="16" max="16" width="12" style="872" customWidth="1"/>
    <col min="17" max="17" width="12" style="756" customWidth="1"/>
    <col min="18" max="18" width="12" style="832" customWidth="1"/>
    <col min="19" max="19" width="12" style="880" customWidth="1"/>
    <col min="20" max="20" width="12" style="832" customWidth="1"/>
    <col min="21" max="21" width="12" style="756" customWidth="1"/>
    <col min="22" max="22" width="12" style="832" customWidth="1"/>
    <col min="23" max="23" width="12" style="756" customWidth="1"/>
    <col min="24" max="24" width="12" style="839" customWidth="1"/>
    <col min="25" max="25" width="12" style="766" customWidth="1"/>
    <col min="26" max="26" width="12" style="839" customWidth="1"/>
    <col min="27" max="27" width="12" style="766" customWidth="1"/>
    <col min="28" max="28" width="12" style="1220" customWidth="1"/>
    <col min="29" max="29" width="12" style="766" customWidth="1"/>
    <col min="30" max="30" width="12" style="355" customWidth="1"/>
    <col min="31" max="31" width="12" style="756" customWidth="1"/>
    <col min="32" max="32" width="12" style="428" customWidth="1"/>
    <col min="33" max="33" width="12" style="429" customWidth="1"/>
    <col min="34" max="34" width="12" customWidth="1"/>
    <col min="35" max="39" width="12" style="44" customWidth="1"/>
    <col min="40" max="40" width="12" style="442" customWidth="1"/>
    <col min="41" max="41" width="12" style="443" customWidth="1"/>
    <col min="42" max="42" width="13" style="32" customWidth="1"/>
    <col min="43" max="46" width="12" customWidth="1"/>
  </cols>
  <sheetData>
    <row r="1" spans="1:48" ht="63" customHeight="1" x14ac:dyDescent="0.3">
      <c r="B1" s="460" t="s">
        <v>663</v>
      </c>
      <c r="C1" s="23"/>
      <c r="D1" s="88"/>
      <c r="E1" s="23"/>
      <c r="F1" s="23"/>
      <c r="G1" s="23"/>
      <c r="H1" s="23"/>
      <c r="I1" s="703"/>
      <c r="J1" s="11"/>
      <c r="K1" s="82"/>
      <c r="L1" s="13"/>
      <c r="M1" s="82"/>
      <c r="N1" s="11"/>
      <c r="O1" s="82"/>
      <c r="P1" s="11"/>
      <c r="Q1" s="750"/>
      <c r="R1" s="826"/>
      <c r="S1" s="874"/>
      <c r="T1" s="826"/>
      <c r="U1" s="750"/>
      <c r="V1" s="826"/>
      <c r="W1" s="750"/>
      <c r="X1" s="1379"/>
      <c r="Y1" s="1380"/>
      <c r="Z1" s="840"/>
      <c r="AA1" s="767"/>
      <c r="AB1" s="1213"/>
      <c r="AC1" s="767"/>
      <c r="AD1" s="13"/>
      <c r="AE1" s="750"/>
      <c r="AF1" s="14"/>
      <c r="AG1" s="82"/>
      <c r="AH1" s="13"/>
      <c r="AI1" s="42"/>
      <c r="AJ1" s="42"/>
      <c r="AK1" s="42"/>
      <c r="AL1" s="42"/>
      <c r="AM1" s="42"/>
      <c r="AN1" s="42"/>
      <c r="AO1" s="12"/>
      <c r="AP1" s="14"/>
      <c r="AQ1" s="31"/>
    </row>
    <row r="2" spans="1:48" x14ac:dyDescent="0.3">
      <c r="B2" s="453" t="s">
        <v>664</v>
      </c>
      <c r="C2" s="22"/>
      <c r="D2" s="87"/>
      <c r="E2" s="22"/>
      <c r="F2" s="22"/>
      <c r="G2" s="22"/>
      <c r="H2" s="22"/>
      <c r="I2" s="704"/>
      <c r="J2" s="16"/>
      <c r="K2" s="83"/>
      <c r="L2" s="354"/>
      <c r="M2" s="83"/>
      <c r="N2" s="16"/>
      <c r="O2" s="83"/>
      <c r="P2" s="16"/>
      <c r="Q2" s="751"/>
      <c r="R2" s="827"/>
      <c r="S2" s="875"/>
      <c r="T2" s="827"/>
      <c r="U2" s="751"/>
      <c r="V2" s="834"/>
      <c r="W2" s="758"/>
      <c r="X2" s="835"/>
      <c r="Y2" s="761"/>
      <c r="Z2" s="835"/>
      <c r="AA2" s="761"/>
      <c r="AB2" s="1214"/>
      <c r="AC2" s="761"/>
      <c r="AD2" s="354"/>
      <c r="AE2" s="751"/>
      <c r="AF2" s="17"/>
      <c r="AG2" s="112"/>
      <c r="AH2" s="18"/>
      <c r="AI2" s="43"/>
      <c r="AJ2" s="43"/>
      <c r="AK2" s="43"/>
      <c r="AL2" s="43"/>
      <c r="AM2" s="43"/>
      <c r="AN2" s="43"/>
      <c r="AO2" s="19"/>
      <c r="AP2" s="17"/>
    </row>
    <row r="3" spans="1:48" ht="15" thickBot="1" x14ac:dyDescent="0.35">
      <c r="A3" s="21"/>
      <c r="B3" s="15"/>
      <c r="C3" s="24"/>
      <c r="D3" s="90"/>
      <c r="E3" s="24"/>
      <c r="F3" s="24"/>
      <c r="G3" s="24"/>
      <c r="H3" s="24"/>
      <c r="I3" s="705"/>
      <c r="J3" s="20"/>
      <c r="K3" s="83"/>
      <c r="L3" s="354"/>
      <c r="M3" s="83"/>
      <c r="N3" s="16"/>
      <c r="O3" s="83"/>
      <c r="P3" s="16"/>
      <c r="Q3" s="751"/>
      <c r="R3" s="827"/>
      <c r="S3" s="875"/>
      <c r="T3" s="827"/>
      <c r="U3" s="751"/>
      <c r="V3" s="834"/>
      <c r="W3" s="758"/>
      <c r="X3" s="835"/>
      <c r="Y3" s="761"/>
      <c r="Z3" s="835"/>
      <c r="AA3" s="761"/>
      <c r="AB3" s="1214"/>
      <c r="AC3" s="761"/>
      <c r="AD3" s="354"/>
      <c r="AE3" s="751"/>
      <c r="AF3" s="17"/>
      <c r="AG3" s="112"/>
      <c r="AH3" s="18"/>
      <c r="AI3" s="43"/>
      <c r="AJ3" s="43"/>
      <c r="AK3" s="43"/>
      <c r="AL3" s="43"/>
      <c r="AM3" s="43"/>
      <c r="AN3" s="43"/>
      <c r="AO3" s="19"/>
      <c r="AP3" s="17"/>
    </row>
    <row r="4" spans="1:48" ht="27.75" customHeight="1" thickTop="1" thickBot="1" x14ac:dyDescent="0.35">
      <c r="A4" s="1427"/>
      <c r="B4" s="1429" t="s">
        <v>396</v>
      </c>
      <c r="C4" s="1433" t="s">
        <v>283</v>
      </c>
      <c r="D4" s="1434"/>
      <c r="E4" s="1434"/>
      <c r="F4" s="1434"/>
      <c r="G4" s="1434"/>
      <c r="H4" s="1434"/>
      <c r="I4" s="1434"/>
      <c r="J4" s="1434"/>
      <c r="K4" s="1434"/>
      <c r="L4" s="1434"/>
      <c r="M4" s="1434"/>
      <c r="N4" s="1434"/>
      <c r="O4" s="1435"/>
      <c r="P4" s="1438" t="s">
        <v>37</v>
      </c>
      <c r="Q4" s="1439"/>
      <c r="R4" s="1439"/>
      <c r="S4" s="1439"/>
      <c r="T4" s="1439"/>
      <c r="U4" s="1439"/>
      <c r="V4" s="1439"/>
      <c r="W4" s="1439"/>
      <c r="X4" s="1439"/>
      <c r="Y4" s="1439"/>
      <c r="Z4" s="1439"/>
      <c r="AA4" s="1439"/>
      <c r="AB4" s="1439"/>
      <c r="AC4" s="1439"/>
      <c r="AD4" s="1439"/>
      <c r="AE4" s="1439"/>
      <c r="AF4" s="1439"/>
      <c r="AG4" s="1440"/>
      <c r="AH4" s="1384" t="s">
        <v>284</v>
      </c>
      <c r="AI4" s="1385"/>
      <c r="AJ4" s="1385"/>
      <c r="AK4" s="1385"/>
      <c r="AL4" s="1385"/>
      <c r="AM4" s="1385"/>
      <c r="AN4" s="1385"/>
      <c r="AO4" s="1386"/>
      <c r="AP4" s="199" t="s">
        <v>6</v>
      </c>
    </row>
    <row r="5" spans="1:48" ht="81.75" customHeight="1" thickTop="1" x14ac:dyDescent="0.3">
      <c r="A5" s="1428"/>
      <c r="B5" s="1430"/>
      <c r="C5" s="1454" t="s">
        <v>2</v>
      </c>
      <c r="D5" s="1453"/>
      <c r="E5" s="1459" t="s">
        <v>4</v>
      </c>
      <c r="F5" s="1453"/>
      <c r="G5" s="1431" t="s">
        <v>109</v>
      </c>
      <c r="H5" s="1432"/>
      <c r="I5" s="1441" t="s">
        <v>798</v>
      </c>
      <c r="J5" s="1442"/>
      <c r="K5" s="1442"/>
      <c r="L5" s="1443" t="s">
        <v>461</v>
      </c>
      <c r="M5" s="1444"/>
      <c r="N5" s="1447" t="s">
        <v>23</v>
      </c>
      <c r="O5" s="1449" t="s">
        <v>22</v>
      </c>
      <c r="P5" s="1436" t="s">
        <v>651</v>
      </c>
      <c r="Q5" s="1437"/>
      <c r="R5" s="1445" t="s">
        <v>656</v>
      </c>
      <c r="S5" s="1446"/>
      <c r="T5" s="1451" t="s">
        <v>476</v>
      </c>
      <c r="U5" s="1394"/>
      <c r="V5" s="1415" t="s">
        <v>767</v>
      </c>
      <c r="W5" s="1416"/>
      <c r="X5" s="1421" t="s">
        <v>772</v>
      </c>
      <c r="Y5" s="1422"/>
      <c r="Z5" s="1452" t="s">
        <v>479</v>
      </c>
      <c r="AA5" s="1453"/>
      <c r="AB5" s="1436" t="s">
        <v>667</v>
      </c>
      <c r="AC5" s="1394"/>
      <c r="AD5" s="1436" t="s">
        <v>783</v>
      </c>
      <c r="AE5" s="1394"/>
      <c r="AF5" s="1417" t="s">
        <v>277</v>
      </c>
      <c r="AG5" s="1387" t="s">
        <v>278</v>
      </c>
      <c r="AH5" s="1413" t="s">
        <v>0</v>
      </c>
      <c r="AI5" s="1414"/>
      <c r="AJ5" s="1408" t="s">
        <v>108</v>
      </c>
      <c r="AK5" s="1409"/>
      <c r="AL5" s="1393" t="s">
        <v>303</v>
      </c>
      <c r="AM5" s="1394"/>
      <c r="AN5" s="1419" t="s">
        <v>25</v>
      </c>
      <c r="AO5" s="1403" t="s">
        <v>24</v>
      </c>
      <c r="AP5" s="1381" t="s">
        <v>306</v>
      </c>
    </row>
    <row r="6" spans="1:48" s="26" customFormat="1" ht="48.75" customHeight="1" thickBot="1" x14ac:dyDescent="0.25">
      <c r="A6" s="1428"/>
      <c r="B6" s="1430"/>
      <c r="C6" s="86" t="s">
        <v>305</v>
      </c>
      <c r="D6" s="93" t="s">
        <v>1</v>
      </c>
      <c r="E6" s="25" t="s">
        <v>3</v>
      </c>
      <c r="F6" s="27" t="s">
        <v>1</v>
      </c>
      <c r="G6" s="211" t="s">
        <v>236</v>
      </c>
      <c r="H6" s="212" t="s">
        <v>1</v>
      </c>
      <c r="I6" s="455" t="s">
        <v>454</v>
      </c>
      <c r="J6" s="28" t="s">
        <v>799</v>
      </c>
      <c r="K6" s="84" t="s">
        <v>1</v>
      </c>
      <c r="L6" s="455" t="s">
        <v>627</v>
      </c>
      <c r="M6" s="106" t="s">
        <v>1</v>
      </c>
      <c r="N6" s="1448"/>
      <c r="O6" s="1450"/>
      <c r="P6" s="828" t="s">
        <v>655</v>
      </c>
      <c r="Q6" s="752" t="s">
        <v>1</v>
      </c>
      <c r="R6" s="828" t="s">
        <v>451</v>
      </c>
      <c r="S6" s="876" t="s">
        <v>1</v>
      </c>
      <c r="T6" s="828" t="s">
        <v>356</v>
      </c>
      <c r="U6" s="757" t="s">
        <v>1</v>
      </c>
      <c r="V6" s="741" t="s">
        <v>356</v>
      </c>
      <c r="W6" s="759" t="s">
        <v>1</v>
      </c>
      <c r="X6" s="741" t="s">
        <v>356</v>
      </c>
      <c r="Y6" s="762" t="s">
        <v>1</v>
      </c>
      <c r="Z6" s="741" t="s">
        <v>356</v>
      </c>
      <c r="AA6" s="768" t="s">
        <v>1</v>
      </c>
      <c r="AB6" s="1215" t="s">
        <v>764</v>
      </c>
      <c r="AC6" s="769" t="s">
        <v>1</v>
      </c>
      <c r="AD6" s="1215" t="s">
        <v>793</v>
      </c>
      <c r="AE6" s="769" t="s">
        <v>1</v>
      </c>
      <c r="AF6" s="1418"/>
      <c r="AG6" s="1388"/>
      <c r="AH6" s="134" t="s">
        <v>5</v>
      </c>
      <c r="AI6" s="135" t="s">
        <v>1</v>
      </c>
      <c r="AJ6" s="134" t="s">
        <v>5</v>
      </c>
      <c r="AK6" s="135" t="s">
        <v>1</v>
      </c>
      <c r="AL6" s="203" t="s">
        <v>302</v>
      </c>
      <c r="AM6" s="204" t="s">
        <v>1</v>
      </c>
      <c r="AN6" s="1420"/>
      <c r="AO6" s="1404"/>
      <c r="AP6" s="1382"/>
    </row>
    <row r="7" spans="1:48" s="29" customFormat="1" ht="22.65" customHeight="1" thickTop="1" thickBot="1" x14ac:dyDescent="0.35">
      <c r="A7" s="194"/>
      <c r="B7" s="384" t="s">
        <v>304</v>
      </c>
      <c r="C7" s="1457">
        <f>'Global Opportunity Ranking'!W3</f>
        <v>0.25</v>
      </c>
      <c r="D7" s="1458"/>
      <c r="E7" s="1460">
        <f>'Global Opportunity Ranking'!W4</f>
        <v>0.2</v>
      </c>
      <c r="F7" s="1461"/>
      <c r="G7" s="1460">
        <f>'Global Opportunity Ranking'!W5</f>
        <v>0.25</v>
      </c>
      <c r="H7" s="1461"/>
      <c r="I7" s="1455">
        <f>'Global Opportunity Ranking'!W6</f>
        <v>0.05</v>
      </c>
      <c r="J7" s="1456"/>
      <c r="K7" s="1456"/>
      <c r="L7" s="1399">
        <f>1-(C7+E7+I7+G7)</f>
        <v>0.25</v>
      </c>
      <c r="M7" s="1400"/>
      <c r="N7" s="1401">
        <f>'Global Opportunity Ranking'!U3</f>
        <v>0.15</v>
      </c>
      <c r="O7" s="1402"/>
      <c r="P7" s="1406">
        <f>'Global Opportunity Ranking'!W9</f>
        <v>0.1</v>
      </c>
      <c r="Q7" s="1392"/>
      <c r="R7" s="1389">
        <f>'Global Opportunity Ranking'!W10</f>
        <v>0.15</v>
      </c>
      <c r="S7" s="1407"/>
      <c r="T7" s="1389">
        <f>'Global Opportunity Ranking'!W11</f>
        <v>0.15</v>
      </c>
      <c r="U7" s="1405"/>
      <c r="V7" s="1410">
        <f>'Global Opportunity Ranking'!W12</f>
        <v>0.1</v>
      </c>
      <c r="W7" s="1407"/>
      <c r="X7" s="1423">
        <f>'Global Opportunity Ranking'!W13</f>
        <v>0.15</v>
      </c>
      <c r="Y7" s="1424"/>
      <c r="Z7" s="1423">
        <v>0.05</v>
      </c>
      <c r="AA7" s="1425"/>
      <c r="AB7" s="1423">
        <f>'Global Opportunity Ranking'!W15</f>
        <v>0.15</v>
      </c>
      <c r="AC7" s="1426"/>
      <c r="AD7" s="1399">
        <f>1-(P7+R7+T7+V7+X7+Z7+AB7)</f>
        <v>0.14999999999999991</v>
      </c>
      <c r="AE7" s="1400"/>
      <c r="AF7" s="1397">
        <f>'Global Opportunity Ranking'!U9</f>
        <v>0.5</v>
      </c>
      <c r="AG7" s="1398"/>
      <c r="AH7" s="1389">
        <f>'Global Opportunity Ranking'!W19</f>
        <v>0.35</v>
      </c>
      <c r="AI7" s="1390"/>
      <c r="AJ7" s="1391">
        <f>'Global Opportunity Ranking'!W20</f>
        <v>0.4</v>
      </c>
      <c r="AK7" s="1392"/>
      <c r="AL7" s="1411">
        <f>(1-(AH7+AJ7))</f>
        <v>0.25</v>
      </c>
      <c r="AM7" s="1412"/>
      <c r="AN7" s="1395">
        <f>(1-(N7+AF7))</f>
        <v>0.35</v>
      </c>
      <c r="AO7" s="1396"/>
      <c r="AP7" s="1383"/>
    </row>
    <row r="8" spans="1:48" ht="17.399999999999999" customHeight="1" thickTop="1" x14ac:dyDescent="0.3">
      <c r="A8" s="281" t="s">
        <v>126</v>
      </c>
      <c r="B8" s="348" t="s">
        <v>126</v>
      </c>
      <c r="C8" s="393">
        <f>'Macro - Wealth'!E4</f>
        <v>2065</v>
      </c>
      <c r="D8" s="394">
        <f>'Macro - Wealth'!L4</f>
        <v>-23.208300648933893</v>
      </c>
      <c r="E8" s="395">
        <f>'Macro - GDP Growth'!F4</f>
        <v>2.7</v>
      </c>
      <c r="F8" s="394">
        <f>'Macro - GDP Growth'!M4</f>
        <v>0.77803203661327125</v>
      </c>
      <c r="G8" s="395">
        <f>'Macro - GDP Growth Projection'!G4</f>
        <v>0.21291831594098595</v>
      </c>
      <c r="H8" s="396">
        <f>'Macro - GDP Growth Projection'!M4</f>
        <v>4.2509347611954542</v>
      </c>
      <c r="I8" s="456">
        <f>'Macro - Population'!G4</f>
        <v>38928.341</v>
      </c>
      <c r="J8" s="397">
        <f>('Macro - Population'!G5)/1000</f>
        <v>2.8778000000000001</v>
      </c>
      <c r="K8" s="706">
        <f>'Macro - Population'!N4</f>
        <v>-3.5581041060741998</v>
      </c>
      <c r="L8" s="708">
        <f>'Economy Size'!E4</f>
        <v>78.557000000000002</v>
      </c>
      <c r="M8" s="398">
        <f>'Economy Size'!L4</f>
        <v>-5.8133211839746011</v>
      </c>
      <c r="N8" s="423">
        <f t="shared" ref="N8:N39" si="0">D8+F8+K8+M8+H8</f>
        <v>-27.55075914117397</v>
      </c>
      <c r="O8" s="424">
        <f>N8*$N$7</f>
        <v>-4.1326138711760949</v>
      </c>
      <c r="P8" s="868">
        <f>'1-Military Spending'!E4</f>
        <v>279.57695492519326</v>
      </c>
      <c r="Q8" s="753">
        <f>'1-Military Spending'!K4</f>
        <v>-9.4641110325257998</v>
      </c>
      <c r="R8" s="829">
        <f>'2-Natural Gas Production'!E4</f>
        <v>164.2</v>
      </c>
      <c r="S8" s="877">
        <f>'2-Natural Gas Production'!K4</f>
        <v>3.1866995314597931E-3</v>
      </c>
      <c r="T8" s="833">
        <f>'3-IT Development Index'!D4</f>
        <v>1.73</v>
      </c>
      <c r="U8" s="754">
        <f>'3-IT Development Index'!J4</f>
        <v>-12.58313122287465</v>
      </c>
      <c r="V8" s="829">
        <f>'4- Motor Vehicle Production'!D4</f>
        <v>1.593</v>
      </c>
      <c r="W8" s="760">
        <f>'4- Motor Vehicle Production'!J4</f>
        <v>-9.8933869664025984</v>
      </c>
      <c r="X8" s="836">
        <f>'5- Aircraft Exports'!F4</f>
        <v>0.63900000000000001</v>
      </c>
      <c r="Y8" s="763">
        <f>'5- Aircraft Exports'!L4</f>
        <v>-5.4204204204204194</v>
      </c>
      <c r="Z8" s="836" t="str">
        <f>'6-Network Readiness Index'!D4</f>
        <v>use median</v>
      </c>
      <c r="AA8" s="763">
        <f>'6-Network Readiness Index'!J4</f>
        <v>0</v>
      </c>
      <c r="AB8" s="1216">
        <f>'7-Crude Oil Production'!E4</f>
        <v>0.01</v>
      </c>
      <c r="AC8" s="763">
        <f>'7-Crude Oil Production'!J4</f>
        <v>-15</v>
      </c>
      <c r="AD8" s="708">
        <f>'8-Commercial Banking Branches'!G4</f>
        <v>584.94568660000004</v>
      </c>
      <c r="AE8" s="760">
        <f>'8-Commercial Banking Branches'!M4</f>
        <v>0.33166147775660831</v>
      </c>
      <c r="AF8" s="430">
        <f>(Q8+S8+U8+W8+AE8+Y8+AA8+AC8)</f>
        <v>-52.026201464935397</v>
      </c>
      <c r="AG8" s="431">
        <f t="shared" ref="AG8:AG16" si="1">AF8*$AF$7</f>
        <v>-26.013100732467699</v>
      </c>
      <c r="AH8" s="419" t="str">
        <f>'Risk - Country'!E4</f>
        <v>E</v>
      </c>
      <c r="AI8" s="394">
        <f>'Risk - Country'!M4</f>
        <v>-35</v>
      </c>
      <c r="AJ8" s="400" t="str">
        <f>'Risk - Business Climate'!B4</f>
        <v>E</v>
      </c>
      <c r="AK8" s="400">
        <f>'Risk - Business Climate'!K4</f>
        <v>-40</v>
      </c>
      <c r="AL8" s="395" t="str">
        <f>'Risk - Banking'!E4</f>
        <v>-</v>
      </c>
      <c r="AM8" s="394">
        <f>'Risk - Banking'!M4</f>
        <v>0</v>
      </c>
      <c r="AN8" s="436">
        <f t="shared" ref="AN8:AN39" si="2">AI8+AK8+AM8</f>
        <v>-75</v>
      </c>
      <c r="AO8" s="437">
        <f>AN8*$AN$7</f>
        <v>-26.25</v>
      </c>
      <c r="AP8" s="401">
        <f t="shared" ref="AP8:AP39" si="3">SUM(O8,AG8,AO8)</f>
        <v>-56.395714603643796</v>
      </c>
      <c r="AQ8" s="31"/>
    </row>
    <row r="9" spans="1:48" x14ac:dyDescent="0.3">
      <c r="A9" s="281" t="s">
        <v>127</v>
      </c>
      <c r="B9" s="348" t="s">
        <v>127</v>
      </c>
      <c r="C9" s="402">
        <f>'Macro - Wealth'!E5</f>
        <v>13965</v>
      </c>
      <c r="D9" s="396">
        <f>'Macro - Wealth'!L5</f>
        <v>-1.993154103972046</v>
      </c>
      <c r="E9" s="403">
        <f>'Macro - GDP Growth'!F5</f>
        <v>2.2400000000000002</v>
      </c>
      <c r="F9" s="396">
        <f>'Macro - GDP Growth'!M5</f>
        <v>-0.10527667223006805</v>
      </c>
      <c r="G9" s="403">
        <f>'Macro - GDP Growth Projection'!G5</f>
        <v>0.19518747273436962</v>
      </c>
      <c r="H9" s="396">
        <f>'Macro - GDP Growth Projection'!M5</f>
        <v>3.8368999677245363</v>
      </c>
      <c r="I9" s="456">
        <f>'Macro - Population'!G5</f>
        <v>2877.8</v>
      </c>
      <c r="J9" s="404" t="e">
        <f>('Macro - Population'!#REF!)/1000</f>
        <v>#REF!</v>
      </c>
      <c r="K9" s="707">
        <f>'Macro - Population'!N5</f>
        <v>0.11874205903854516</v>
      </c>
      <c r="L9" s="708">
        <f>'Economy Size'!E5</f>
        <v>39.859000000000002</v>
      </c>
      <c r="M9" s="398">
        <f>'Economy Size'!L5</f>
        <v>-15.292270460401905</v>
      </c>
      <c r="N9" s="423">
        <f t="shared" si="0"/>
        <v>-13.435059209840938</v>
      </c>
      <c r="O9" s="425">
        <f t="shared" ref="O9:O39" si="4">N9*$N$7</f>
        <v>-2.0152588814761407</v>
      </c>
      <c r="P9" s="869">
        <f>'1-Military Spending'!E5</f>
        <v>222.02269127343723</v>
      </c>
      <c r="Q9" s="760">
        <f>'1-Military Spending'!K5</f>
        <v>-9.5744341389542065</v>
      </c>
      <c r="R9" s="830">
        <f>'2-Natural Gas Production'!E5</f>
        <v>50.97</v>
      </c>
      <c r="S9" s="878">
        <f>'2-Natural Gas Production'!K5</f>
        <v>9.8891220396079161E-4</v>
      </c>
      <c r="T9" s="830">
        <f>'3-IT Development Index'!D5</f>
        <v>4.92</v>
      </c>
      <c r="U9" s="754">
        <f>'3-IT Development Index'!J5</f>
        <v>-0.90159880010212889</v>
      </c>
      <c r="V9" s="830">
        <f>'4- Motor Vehicle Production'!D5</f>
        <v>0.27300000000000002</v>
      </c>
      <c r="W9" s="760">
        <f>'4- Motor Vehicle Production'!J5</f>
        <v>-9.9817292164644762</v>
      </c>
      <c r="X9" s="837">
        <f>'5- Aircraft Exports'!F5</f>
        <v>1.169</v>
      </c>
      <c r="Y9" s="764">
        <f>'5- Aircraft Exports'!L5</f>
        <v>8.7209707352087966E-5</v>
      </c>
      <c r="Z9" s="837">
        <f>'6-Network Readiness Index'!D5</f>
        <v>3.9</v>
      </c>
      <c r="AA9" s="998">
        <f>'6-Network Readiness Index'!J5</f>
        <v>-0.62499999999999933</v>
      </c>
      <c r="AB9" s="1217">
        <f>'7-Crude Oil Production'!E5</f>
        <v>14331</v>
      </c>
      <c r="AC9" s="770">
        <f>'7-Crude Oil Production'!J5</f>
        <v>2.0836063983427248E-2</v>
      </c>
      <c r="AD9" s="708">
        <f>'8-Commercial Banking Branches'!G5</f>
        <v>595.9907723</v>
      </c>
      <c r="AE9" s="760">
        <f>'8-Commercial Banking Branches'!M5</f>
        <v>2.9197252155381093E-2</v>
      </c>
      <c r="AF9" s="430">
        <f>(Q9+S9+U9+W9+AE9+Y9+AA9+AC9)</f>
        <v>-21.031652717470692</v>
      </c>
      <c r="AG9" s="431">
        <f t="shared" si="1"/>
        <v>-10.515826358735346</v>
      </c>
      <c r="AH9" s="420" t="str">
        <f>'Risk - Country'!E5</f>
        <v>C</v>
      </c>
      <c r="AI9" s="398">
        <f>'Risk - Country'!M5</f>
        <v>-6.9999999999999973</v>
      </c>
      <c r="AJ9" s="400" t="str">
        <f>'Risk - Business Climate'!B5</f>
        <v>B</v>
      </c>
      <c r="AK9" s="400">
        <f>'Risk - Business Climate'!K5</f>
        <v>4.4444444444444411</v>
      </c>
      <c r="AL9" s="399" t="str">
        <f>'Risk - Banking'!E5</f>
        <v>-</v>
      </c>
      <c r="AM9" s="398">
        <f>'Risk - Banking'!M5</f>
        <v>0</v>
      </c>
      <c r="AN9" s="436">
        <f t="shared" si="2"/>
        <v>-2.5555555555555562</v>
      </c>
      <c r="AO9" s="438">
        <f t="shared" ref="AO9:AO16" si="5">AN9*$AN$7</f>
        <v>-0.8944444444444446</v>
      </c>
      <c r="AP9" s="401">
        <f t="shared" si="3"/>
        <v>-13.425529684655931</v>
      </c>
      <c r="AQ9" s="31"/>
    </row>
    <row r="10" spans="1:48" x14ac:dyDescent="0.3">
      <c r="A10" s="281" t="s">
        <v>30</v>
      </c>
      <c r="B10" s="348" t="s">
        <v>30</v>
      </c>
      <c r="C10" s="402">
        <f>'Macro - Wealth'!E6</f>
        <v>11511</v>
      </c>
      <c r="D10" s="396">
        <f>'Macro - Wealth'!L6</f>
        <v>-6.3681095343364458</v>
      </c>
      <c r="E10" s="403">
        <f>'Macro - GDP Growth'!F6</f>
        <v>1.4</v>
      </c>
      <c r="F10" s="396">
        <f>'Macro - GDP Growth'!M6</f>
        <v>-0.53665425600205441</v>
      </c>
      <c r="G10" s="403">
        <f>'Macro - GDP Growth Projection'!G6</f>
        <v>0.11965078057612658</v>
      </c>
      <c r="H10" s="396">
        <f>'Macro - GDP Growth Projection'!M6</f>
        <v>2.0730346865999469</v>
      </c>
      <c r="I10" s="456">
        <f>'Macro - Population'!G6</f>
        <v>43851.042999999998</v>
      </c>
      <c r="J10" s="404">
        <f>('Macro - Population'!G6)/1000</f>
        <v>43.851042999999997</v>
      </c>
      <c r="K10" s="707">
        <f>'Macro - Population'!N6</f>
        <v>0.11874205903854516</v>
      </c>
      <c r="L10" s="708">
        <f>'Economy Size'!E6</f>
        <v>495.56400000000002</v>
      </c>
      <c r="M10" s="398">
        <f>'Economy Size'!L6</f>
        <v>0.43844795973209683</v>
      </c>
      <c r="N10" s="423">
        <f t="shared" si="0"/>
        <v>-4.2745390849679126</v>
      </c>
      <c r="O10" s="425">
        <f t="shared" si="4"/>
        <v>-0.64118086274518682</v>
      </c>
      <c r="P10" s="870">
        <f>'1-Military Spending'!E6</f>
        <v>9708.2774402272553</v>
      </c>
      <c r="Q10" s="754">
        <f>'1-Military Spending'!K6</f>
        <v>0.6637133972587258</v>
      </c>
      <c r="R10" s="830">
        <f>'2-Natural Gas Production'!E6</f>
        <v>93500</v>
      </c>
      <c r="S10" s="878">
        <f>'2-Natural Gas Production'!K6</f>
        <v>1.8148288300797359</v>
      </c>
      <c r="T10" s="830">
        <f>'3-IT Development Index'!D6</f>
        <v>4.4000000000000004</v>
      </c>
      <c r="U10" s="754">
        <f>'3-IT Development Index'!J6</f>
        <v>-2.8057984426857359</v>
      </c>
      <c r="V10" s="830">
        <f>'4- Motor Vehicle Production'!D6</f>
        <v>9.0069999999999997</v>
      </c>
      <c r="W10" s="760">
        <f>'4- Motor Vehicle Production'!J6</f>
        <v>-9.3971979952217186</v>
      </c>
      <c r="X10" s="837">
        <f>'5- Aircraft Exports'!F6</f>
        <v>2.8940000000000001</v>
      </c>
      <c r="Y10" s="764">
        <f>'5- Aircraft Exports'!L6</f>
        <v>9.773679628689619E-4</v>
      </c>
      <c r="Z10" s="837">
        <f>'6-Network Readiness Index'!D6</f>
        <v>3.2</v>
      </c>
      <c r="AA10" s="998">
        <f>'6-Network Readiness Index'!J6</f>
        <v>-2.8124999999999991</v>
      </c>
      <c r="AB10" s="1217">
        <f>'7-Crude Oil Production'!E6</f>
        <v>1122432</v>
      </c>
      <c r="AC10" s="770">
        <f>'7-Crude Oil Production'!J6</f>
        <v>1.7057563979321768</v>
      </c>
      <c r="AD10" s="708">
        <f>'8-Commercial Banking Branches'!G6</f>
        <v>2088.2839281000001</v>
      </c>
      <c r="AE10" s="760">
        <f>'8-Commercial Banking Branches'!M6</f>
        <v>0.4247681018518803</v>
      </c>
      <c r="AF10" s="430">
        <f>(Q10+S10+U10+W10+AE10+Y10+AA10+AC10)</f>
        <v>-10.405452342822066</v>
      </c>
      <c r="AG10" s="431">
        <f t="shared" si="1"/>
        <v>-5.2027261714110331</v>
      </c>
      <c r="AH10" s="421" t="str">
        <f>'Risk - Country'!E6</f>
        <v>C</v>
      </c>
      <c r="AI10" s="396">
        <f>'Risk - Country'!M6</f>
        <v>-6.9999999999999973</v>
      </c>
      <c r="AJ10" s="400" t="str">
        <f>'Risk - Business Climate'!B6</f>
        <v>B</v>
      </c>
      <c r="AK10" s="400">
        <f>'Risk - Business Climate'!K6</f>
        <v>4.4444444444444411</v>
      </c>
      <c r="AL10" s="399" t="str">
        <f>'Risk - Banking'!E6</f>
        <v>-</v>
      </c>
      <c r="AM10" s="396">
        <f>'Risk - Banking'!M6</f>
        <v>0</v>
      </c>
      <c r="AN10" s="436">
        <f t="shared" si="2"/>
        <v>-2.5555555555555562</v>
      </c>
      <c r="AO10" s="438">
        <f t="shared" si="5"/>
        <v>-0.8944444444444446</v>
      </c>
      <c r="AP10" s="401">
        <f t="shared" si="3"/>
        <v>-6.7383514786006646</v>
      </c>
      <c r="AQ10" s="31"/>
    </row>
    <row r="11" spans="1:48" x14ac:dyDescent="0.3">
      <c r="A11" s="281" t="s">
        <v>128</v>
      </c>
      <c r="B11" s="348" t="s">
        <v>128</v>
      </c>
      <c r="C11" s="402">
        <f>'Macro - Wealth'!E7</f>
        <v>49900</v>
      </c>
      <c r="D11" s="396">
        <f>'Macro - Wealth'!L7</f>
        <v>7.9942047354016275</v>
      </c>
      <c r="E11" s="403">
        <f>'Macro - GDP Growth'!F7</f>
        <v>-1.1000000000000001</v>
      </c>
      <c r="F11" s="396">
        <f>'Macro - GDP Growth'!M7</f>
        <v>-1.8205161124662987</v>
      </c>
      <c r="G11" s="403" t="str">
        <f>'Macro - GDP Growth Projection'!G7</f>
        <v>use median</v>
      </c>
      <c r="H11" s="396">
        <f>'Macro - GDP Growth Projection'!M7</f>
        <v>0</v>
      </c>
      <c r="I11" s="456">
        <f>'Macro - Population'!G7</f>
        <v>77.265000000000001</v>
      </c>
      <c r="J11" s="404">
        <f>('Macro - Population'!G7)/1000</f>
        <v>7.7265E-2</v>
      </c>
      <c r="K11" s="707">
        <f>'Macro - Population'!N7</f>
        <v>-4.9761868376223664</v>
      </c>
      <c r="L11" s="708">
        <f>'Economy Size'!E7</f>
        <v>3.327</v>
      </c>
      <c r="M11" s="398">
        <f>'Economy Size'!L7</f>
        <v>-24.240665079411734</v>
      </c>
      <c r="N11" s="423">
        <f t="shared" si="0"/>
        <v>-23.043163294098772</v>
      </c>
      <c r="O11" s="425">
        <f t="shared" si="4"/>
        <v>-3.4564744941148158</v>
      </c>
      <c r="P11" s="870">
        <f>'1-Military Spending'!E7</f>
        <v>993.59440462587861</v>
      </c>
      <c r="Q11" s="754">
        <f>'1-Military Spending'!K7</f>
        <v>-8.0954440025434931</v>
      </c>
      <c r="R11" s="830">
        <f>'2-Natural Gas Production'!E7</f>
        <v>9.9999999999999995E-7</v>
      </c>
      <c r="S11" s="878">
        <f>'2-Natural Gas Production'!K7</f>
        <v>-15</v>
      </c>
      <c r="T11" s="830">
        <f>'3-IT Development Index'!D7</f>
        <v>7.61</v>
      </c>
      <c r="U11" s="754">
        <f>'3-IT Development Index'!J7</f>
        <v>9.9779394758846411</v>
      </c>
      <c r="V11" s="830">
        <f>'4- Motor Vehicle Production'!D7</f>
        <v>0</v>
      </c>
      <c r="W11" s="760">
        <f>'4- Motor Vehicle Production'!J7</f>
        <v>-10</v>
      </c>
      <c r="X11" s="837">
        <f>'5- Aircraft Exports'!F7</f>
        <v>3.0000000000000001E-3</v>
      </c>
      <c r="Y11" s="764">
        <f>'5- Aircraft Exports'!L7</f>
        <v>-14.96996996996997</v>
      </c>
      <c r="Z11" s="837" t="str">
        <f>'6-Network Readiness Index'!D7</f>
        <v>use median</v>
      </c>
      <c r="AA11" s="998">
        <f>'6-Network Readiness Index'!J7</f>
        <v>0</v>
      </c>
      <c r="AB11" s="1217">
        <f>'7-Crude Oil Production'!E7</f>
        <v>0.01</v>
      </c>
      <c r="AC11" s="770">
        <f>'7-Crude Oil Production'!J7</f>
        <v>-15</v>
      </c>
      <c r="AD11" s="708">
        <f>'8-Commercial Banking Branches'!G7</f>
        <v>0.01</v>
      </c>
      <c r="AE11" s="760">
        <f>'8-Commercial Banking Branches'!M7</f>
        <v>-12.996131497724791</v>
      </c>
      <c r="AF11" s="430">
        <f t="shared" ref="AF11:AF72" si="6">(Q11+S11+U11+W11+AE11+Y11+AA11+AC11)</f>
        <v>-66.083605994353618</v>
      </c>
      <c r="AG11" s="431">
        <f t="shared" si="1"/>
        <v>-33.041802997176809</v>
      </c>
      <c r="AH11" s="421" t="str">
        <f>'Risk - Country'!E7</f>
        <v>na</v>
      </c>
      <c r="AI11" s="396">
        <f>'Risk - Country'!M7</f>
        <v>0</v>
      </c>
      <c r="AJ11" s="400">
        <f>'Risk - Business Climate'!B7</f>
        <v>0</v>
      </c>
      <c r="AK11" s="400">
        <f>'Risk - Business Climate'!K7</f>
        <v>-3.6363636363636331</v>
      </c>
      <c r="AL11" s="399" t="str">
        <f>'Risk - Banking'!E7</f>
        <v>A-</v>
      </c>
      <c r="AM11" s="396">
        <f>'Risk - Banking'!M7</f>
        <v>3.7500000000000027</v>
      </c>
      <c r="AN11" s="436">
        <f t="shared" si="2"/>
        <v>0.11363636363636953</v>
      </c>
      <c r="AO11" s="438">
        <f t="shared" si="5"/>
        <v>3.9772727272729333E-2</v>
      </c>
      <c r="AP11" s="401">
        <f t="shared" si="3"/>
        <v>-36.458504764018898</v>
      </c>
      <c r="AQ11" s="31"/>
    </row>
    <row r="12" spans="1:48" x14ac:dyDescent="0.3">
      <c r="A12" s="281" t="s">
        <v>129</v>
      </c>
      <c r="B12" s="348" t="s">
        <v>129</v>
      </c>
      <c r="C12" s="402">
        <f>'Macro - Wealth'!E8</f>
        <v>6670</v>
      </c>
      <c r="D12" s="396">
        <f>'Macro - Wealth'!L8</f>
        <v>-14.998573771660842</v>
      </c>
      <c r="E12" s="403">
        <f>'Macro - GDP Growth'!F8</f>
        <v>-2.5</v>
      </c>
      <c r="F12" s="396">
        <f>'Macro - GDP Growth'!M8</f>
        <v>-2.5394787520862763</v>
      </c>
      <c r="G12" s="403">
        <f>'Macro - GDP Growth Projection'!G8</f>
        <v>0.17324338954062254</v>
      </c>
      <c r="H12" s="396">
        <f>'Macro - GDP Growth Projection'!M8</f>
        <v>3.3244813620689784</v>
      </c>
      <c r="I12" s="456">
        <f>'Macro - Population'!G8</f>
        <v>32866.267999999996</v>
      </c>
      <c r="J12" s="404">
        <f>('Macro - Population'!G8)/1000</f>
        <v>32.866267999999998</v>
      </c>
      <c r="K12" s="707">
        <f>'Macro - Population'!N8</f>
        <v>8.0318147909876264E-2</v>
      </c>
      <c r="L12" s="708">
        <f>'Economy Size'!E8</f>
        <v>212.285</v>
      </c>
      <c r="M12" s="398">
        <f>'Economy Size'!L8</f>
        <v>0.12262972718952175</v>
      </c>
      <c r="N12" s="423">
        <f t="shared" si="0"/>
        <v>-14.010623286578744</v>
      </c>
      <c r="O12" s="425">
        <f t="shared" si="4"/>
        <v>-2.1015934929868116</v>
      </c>
      <c r="P12" s="870">
        <f>'1-Military Spending'!E8</f>
        <v>0</v>
      </c>
      <c r="Q12" s="754">
        <f>'1-Military Spending'!K8</f>
        <v>-0.77092350027046419</v>
      </c>
      <c r="R12" s="830">
        <f>'2-Natural Gas Production'!E8</f>
        <v>3115</v>
      </c>
      <c r="S12" s="878">
        <f>'2-Natural Gas Production'!K8</f>
        <v>6.0461545826470411E-2</v>
      </c>
      <c r="T12" s="830">
        <f>'3-IT Development Index'!D8</f>
        <v>2.0299999999999998</v>
      </c>
      <c r="U12" s="754">
        <f>'3-IT Development Index'!J8</f>
        <v>-11.484554505999494</v>
      </c>
      <c r="V12" s="830">
        <f>'4- Motor Vehicle Production'!D8</f>
        <v>0.72899999999999998</v>
      </c>
      <c r="W12" s="760">
        <f>'4- Motor Vehicle Production'!J8</f>
        <v>-9.9512109846249182</v>
      </c>
      <c r="X12" s="837">
        <f>'5- Aircraft Exports'!F8</f>
        <v>1.7649999999999999</v>
      </c>
      <c r="Y12" s="764">
        <f>'5- Aircraft Exports'!L8</f>
        <v>3.9476583505530929E-4</v>
      </c>
      <c r="Z12" s="837" t="str">
        <f>'6-Network Readiness Index'!D8</f>
        <v>use median</v>
      </c>
      <c r="AA12" s="998">
        <f>'6-Network Readiness Index'!J8</f>
        <v>0</v>
      </c>
      <c r="AB12" s="1217">
        <f>'7-Crude Oil Production'!E8</f>
        <v>1249678</v>
      </c>
      <c r="AC12" s="770">
        <f>'7-Crude Oil Production'!J8</f>
        <v>1.8992399998905205</v>
      </c>
      <c r="AD12" s="708">
        <f>'8-Commercial Banking Branches'!G8</f>
        <v>2089.7574383999995</v>
      </c>
      <c r="AE12" s="760">
        <f>'8-Commercial Banking Branches'!M8</f>
        <v>0.23322767058706761</v>
      </c>
      <c r="AF12" s="430">
        <f t="shared" si="6"/>
        <v>-20.013365008755763</v>
      </c>
      <c r="AG12" s="431">
        <f t="shared" si="1"/>
        <v>-10.006682504377881</v>
      </c>
      <c r="AH12" s="421" t="str">
        <f>'Risk - Country'!E8</f>
        <v>D</v>
      </c>
      <c r="AI12" s="396">
        <f>'Risk - Country'!M8</f>
        <v>-20.999999999999993</v>
      </c>
      <c r="AJ12" s="400" t="str">
        <f>'Risk - Business Climate'!B8</f>
        <v>D</v>
      </c>
      <c r="AK12" s="400">
        <f>'Risk - Business Climate'!K8</f>
        <v>-25.454545454545453</v>
      </c>
      <c r="AL12" s="399" t="str">
        <f>'Risk - Banking'!E8</f>
        <v>B</v>
      </c>
      <c r="AM12" s="396">
        <f>'Risk - Banking'!M8</f>
        <v>-20.19230769230769</v>
      </c>
      <c r="AN12" s="436">
        <f t="shared" si="2"/>
        <v>-66.646853146853132</v>
      </c>
      <c r="AO12" s="438">
        <f t="shared" si="5"/>
        <v>-23.326398601398594</v>
      </c>
      <c r="AP12" s="401">
        <f t="shared" si="3"/>
        <v>-35.434674598763287</v>
      </c>
      <c r="AQ12" s="31"/>
    </row>
    <row r="13" spans="1:48" ht="15.75" customHeight="1" x14ac:dyDescent="0.3">
      <c r="A13" s="281" t="s">
        <v>110</v>
      </c>
      <c r="B13" s="348" t="s">
        <v>110</v>
      </c>
      <c r="C13" s="402">
        <f>'Macro - Wealth'!E9</f>
        <v>21910</v>
      </c>
      <c r="D13" s="396">
        <f>'Macro - Wealth'!L9</f>
        <v>1.5675226391873773</v>
      </c>
      <c r="E13" s="403">
        <f>'Macro - GDP Growth'!F9</f>
        <v>2.8</v>
      </c>
      <c r="F13" s="396">
        <f>'Macro - GDP Growth'!M9</f>
        <v>1.0831426392067109</v>
      </c>
      <c r="G13" s="403">
        <f>'Macro - GDP Growth Projection'!G9</f>
        <v>0.34423503325942351</v>
      </c>
      <c r="H13" s="396">
        <f>'Macro - GDP Growth Projection'!M9</f>
        <v>7.3173253045357569</v>
      </c>
      <c r="I13" s="456">
        <f>'Macro - Population'!G9</f>
        <v>97.927999999999997</v>
      </c>
      <c r="J13" s="404">
        <f>('Macro - Population'!G9)/1000</f>
        <v>9.7928000000000001E-2</v>
      </c>
      <c r="K13" s="707">
        <f>'Macro - Population'!N9</f>
        <v>-4.9657238926914946</v>
      </c>
      <c r="L13" s="708">
        <f>'Economy Size'!E9</f>
        <v>2.1269999999999998</v>
      </c>
      <c r="M13" s="398">
        <f>'Economy Size'!L9</f>
        <v>-24.534601177703966</v>
      </c>
      <c r="N13" s="423">
        <f t="shared" si="0"/>
        <v>-19.532334487465615</v>
      </c>
      <c r="O13" s="425">
        <f t="shared" si="4"/>
        <v>-2.9298501731198421</v>
      </c>
      <c r="P13" s="870">
        <f>'1-Military Spending'!E9</f>
        <v>0</v>
      </c>
      <c r="Q13" s="754">
        <f>'1-Military Spending'!K9</f>
        <v>-10</v>
      </c>
      <c r="R13" s="830">
        <f>'2-Natural Gas Production'!E9</f>
        <v>9.9999999999999995E-7</v>
      </c>
      <c r="S13" s="878">
        <f>'2-Natural Gas Production'!K9</f>
        <v>-15</v>
      </c>
      <c r="T13" s="830">
        <f>'3-IT Development Index'!D9</f>
        <v>5.38</v>
      </c>
      <c r="U13" s="754">
        <f>'3-IT Development Index'!J9</f>
        <v>0.87290291590313607</v>
      </c>
      <c r="V13" s="830">
        <f>'4- Motor Vehicle Production'!D9</f>
        <v>2.093</v>
      </c>
      <c r="W13" s="760">
        <f>'4- Motor Vehicle Production'!J9</f>
        <v>-9.859923992894311</v>
      </c>
      <c r="X13" s="837">
        <f>'5- Aircraft Exports'!F9</f>
        <v>0.01</v>
      </c>
      <c r="Y13" s="764">
        <f>'5- Aircraft Exports'!L9</f>
        <v>-14.864864864864863</v>
      </c>
      <c r="Z13" s="837" t="str">
        <f>'6-Network Readiness Index'!D9</f>
        <v>use median</v>
      </c>
      <c r="AA13" s="998">
        <f>'6-Network Readiness Index'!J9</f>
        <v>0</v>
      </c>
      <c r="AB13" s="1217">
        <f>'7-Crude Oil Production'!E9</f>
        <v>0.01</v>
      </c>
      <c r="AC13" s="770">
        <f>'7-Crude Oil Production'!J9</f>
        <v>-15</v>
      </c>
      <c r="AD13" s="708">
        <f>'8-Commercial Banking Branches'!G9</f>
        <v>21.5894625</v>
      </c>
      <c r="AE13" s="760">
        <f>'8-Commercial Banking Branches'!M9</f>
        <v>-12.640823943468366</v>
      </c>
      <c r="AF13" s="430">
        <f t="shared" si="6"/>
        <v>-76.492709885324416</v>
      </c>
      <c r="AG13" s="431">
        <f t="shared" si="1"/>
        <v>-38.246354942662208</v>
      </c>
      <c r="AH13" s="421" t="str">
        <f>'Risk - Country'!E9</f>
        <v>na</v>
      </c>
      <c r="AI13" s="396">
        <f>'Risk - Country'!M9</f>
        <v>0</v>
      </c>
      <c r="AJ13" s="400">
        <f>'Risk - Business Climate'!B9</f>
        <v>0</v>
      </c>
      <c r="AK13" s="400">
        <f>'Risk - Business Climate'!K9</f>
        <v>-3.6363636363636331</v>
      </c>
      <c r="AL13" s="399" t="str">
        <f>'Risk - Banking'!E9</f>
        <v>-</v>
      </c>
      <c r="AM13" s="396">
        <f>'Risk - Banking'!M9</f>
        <v>0</v>
      </c>
      <c r="AN13" s="436">
        <f t="shared" si="2"/>
        <v>-3.6363636363636331</v>
      </c>
      <c r="AO13" s="438">
        <f t="shared" si="5"/>
        <v>-1.2727272727272716</v>
      </c>
      <c r="AP13" s="401">
        <f t="shared" si="3"/>
        <v>-42.448932388509327</v>
      </c>
      <c r="AQ13" s="31"/>
    </row>
    <row r="14" spans="1:48" x14ac:dyDescent="0.3">
      <c r="A14" s="281" t="s">
        <v>38</v>
      </c>
      <c r="B14" s="348" t="s">
        <v>38</v>
      </c>
      <c r="C14" s="402">
        <f>'Macro - Wealth'!E10</f>
        <v>22064</v>
      </c>
      <c r="D14" s="396">
        <f>'Macro - Wealth'!L10</f>
        <v>1.6028820190665121</v>
      </c>
      <c r="E14" s="403">
        <f>'Macro - GDP Growth'!F10</f>
        <v>-2.0299999999999998</v>
      </c>
      <c r="F14" s="396">
        <f>'Macro - GDP Growth'!M10</f>
        <v>-2.2981127230709979</v>
      </c>
      <c r="G14" s="403">
        <f>'Macro - GDP Growth Projection'!G10</f>
        <v>0.13573390554557205</v>
      </c>
      <c r="H14" s="396">
        <f>'Macro - GDP Growth Projection'!M10</f>
        <v>2.4485934373877534</v>
      </c>
      <c r="I14" s="456">
        <f>'Macro - Population'!G10</f>
        <v>45195.777000000002</v>
      </c>
      <c r="J14" s="404">
        <f>('Macro - Population'!G10)/1000</f>
        <v>45.195777</v>
      </c>
      <c r="K14" s="707">
        <f>'Macro - Population'!N10</f>
        <v>0.12344583674065557</v>
      </c>
      <c r="L14" s="708">
        <f>'Economy Size'!E10</f>
        <v>991.52300000000002</v>
      </c>
      <c r="M14" s="398">
        <f>'Economy Size'!L10</f>
        <v>0.99137597343442874</v>
      </c>
      <c r="N14" s="423">
        <f t="shared" si="0"/>
        <v>2.868184543558352</v>
      </c>
      <c r="O14" s="425">
        <f t="shared" si="4"/>
        <v>0.43022768153375279</v>
      </c>
      <c r="P14" s="870">
        <f>'1-Military Spending'!E10</f>
        <v>2907.1853741496598</v>
      </c>
      <c r="Q14" s="754">
        <f>'1-Military Spending'!K10</f>
        <v>-4.4273699660378218</v>
      </c>
      <c r="R14" s="830">
        <f>'2-Natural Gas Production'!E10</f>
        <v>40920</v>
      </c>
      <c r="S14" s="878">
        <f>'2-Natural Gas Production'!K10</f>
        <v>0.79425426786214781</v>
      </c>
      <c r="T14" s="830">
        <f>'3-IT Development Index'!D10</f>
        <v>6.52</v>
      </c>
      <c r="U14" s="754">
        <f>'3-IT Development Index'!J10</f>
        <v>5.5274955967905415</v>
      </c>
      <c r="V14" s="830">
        <f>'4- Motor Vehicle Production'!D10</f>
        <v>140.03299999999999</v>
      </c>
      <c r="W14" s="760">
        <f>'4- Motor Vehicle Production'!J10</f>
        <v>-0.62815886142809763</v>
      </c>
      <c r="X14" s="837">
        <f>'5- Aircraft Exports'!F10</f>
        <v>1.8640000000000001</v>
      </c>
      <c r="Y14" s="764">
        <f>'5- Aircraft Exports'!L10</f>
        <v>4.4585317841540817E-4</v>
      </c>
      <c r="Z14" s="837">
        <f>'6-Network Readiness Index'!D10</f>
        <v>3.8</v>
      </c>
      <c r="AA14" s="998">
        <f>'6-Network Readiness Index'!J10</f>
        <v>-0.93749999999999967</v>
      </c>
      <c r="AB14" s="1217">
        <f>'7-Crude Oil Production'!E10</f>
        <v>440335</v>
      </c>
      <c r="AC14" s="770">
        <f>'7-Crude Oil Production'!J10</f>
        <v>0.66859543063276983</v>
      </c>
      <c r="AD14" s="708">
        <f>'8-Commercial Banking Branches'!G10</f>
        <v>5622.5203124999998</v>
      </c>
      <c r="AE14" s="760">
        <f>'8-Commercial Banking Branches'!M10</f>
        <v>0.44494499022474299</v>
      </c>
      <c r="AF14" s="430">
        <f t="shared" si="6"/>
        <v>1.4427073112226987</v>
      </c>
      <c r="AG14" s="431">
        <f t="shared" si="1"/>
        <v>0.72135365561134934</v>
      </c>
      <c r="AH14" s="421" t="str">
        <f>'Risk - Country'!E10</f>
        <v>B</v>
      </c>
      <c r="AI14" s="396">
        <f>'Risk - Country'!M10</f>
        <v>7</v>
      </c>
      <c r="AJ14" s="400" t="str">
        <f>'Risk - Business Climate'!B10</f>
        <v>B</v>
      </c>
      <c r="AK14" s="400">
        <f>'Risk - Business Climate'!K10</f>
        <v>4.4444444444444411</v>
      </c>
      <c r="AL14" s="399" t="str">
        <f>'Risk - Banking'!E10</f>
        <v>B</v>
      </c>
      <c r="AM14" s="396">
        <f>'Risk - Banking'!M10</f>
        <v>-20.19230769230769</v>
      </c>
      <c r="AN14" s="436">
        <f t="shared" si="2"/>
        <v>-8.7478632478632488</v>
      </c>
      <c r="AO14" s="438">
        <f t="shared" si="5"/>
        <v>-3.061752136752137</v>
      </c>
      <c r="AP14" s="401">
        <f t="shared" si="3"/>
        <v>-1.9101707996070347</v>
      </c>
      <c r="AQ14" s="31"/>
    </row>
    <row r="15" spans="1:48" x14ac:dyDescent="0.3">
      <c r="A15" s="281" t="s">
        <v>130</v>
      </c>
      <c r="B15" s="348" t="s">
        <v>130</v>
      </c>
      <c r="C15" s="402">
        <f>'Macro - Wealth'!E11</f>
        <v>13654</v>
      </c>
      <c r="D15" s="396">
        <f>'Macro - Wealth'!L11</f>
        <v>-2.5476003708193673</v>
      </c>
      <c r="E15" s="403">
        <f>'Macro - GDP Growth'!F11</f>
        <v>7.5</v>
      </c>
      <c r="F15" s="396">
        <f>'Macro - GDP Growth'!M11</f>
        <v>15.423340961098399</v>
      </c>
      <c r="G15" s="403">
        <f>'Macro - GDP Growth Projection'!G11</f>
        <v>0.21814814814814815</v>
      </c>
      <c r="H15" s="396">
        <f>'Macro - GDP Growth Projection'!M11</f>
        <v>4.3730571257410906</v>
      </c>
      <c r="I15" s="456">
        <f>'Macro - Population'!G11</f>
        <v>2963.2339999999999</v>
      </c>
      <c r="J15" s="404">
        <f>('Macro - Population'!G11)/1000</f>
        <v>2.9632339999999999</v>
      </c>
      <c r="K15" s="707">
        <f>'Macro - Population'!N11</f>
        <v>-3.5148436290271046</v>
      </c>
      <c r="L15" s="708">
        <f>'Economy Size'!E11</f>
        <v>40.384</v>
      </c>
      <c r="M15" s="398">
        <f>'Economy Size'!L11</f>
        <v>-15.163673417399057</v>
      </c>
      <c r="N15" s="423">
        <f t="shared" si="0"/>
        <v>-1.4297193304060398</v>
      </c>
      <c r="O15" s="425">
        <f t="shared" si="4"/>
        <v>-0.21445789956090597</v>
      </c>
      <c r="P15" s="870">
        <f>'1-Military Spending'!E11</f>
        <v>633.96040011525952</v>
      </c>
      <c r="Q15" s="754">
        <f>'1-Military Spending'!K11</f>
        <v>-8.7848097947107995</v>
      </c>
      <c r="R15" s="830">
        <f>'2-Natural Gas Production'!E11</f>
        <v>9.9999999999999995E-7</v>
      </c>
      <c r="S15" s="878">
        <f>'2-Natural Gas Production'!K11</f>
        <v>-15</v>
      </c>
      <c r="T15" s="830">
        <f>'3-IT Development Index'!D11</f>
        <v>5.6</v>
      </c>
      <c r="U15" s="754">
        <f>'3-IT Development Index'!J11</f>
        <v>1.7711576437936869</v>
      </c>
      <c r="V15" s="830">
        <f>'4- Motor Vehicle Production'!D11</f>
        <v>1.595</v>
      </c>
      <c r="W15" s="760">
        <f>'4- Motor Vehicle Production'!J11</f>
        <v>-9.8932531145085658</v>
      </c>
      <c r="X15" s="837">
        <f>'5- Aircraft Exports'!F11</f>
        <v>2E-3</v>
      </c>
      <c r="Y15" s="764">
        <f>'5- Aircraft Exports'!L11</f>
        <v>-14.984984984984985</v>
      </c>
      <c r="Z15" s="837">
        <f>'6-Network Readiness Index'!D11</f>
        <v>4.3</v>
      </c>
      <c r="AA15" s="998">
        <f>'6-Network Readiness Index'!J11</f>
        <v>0.5263157894736844</v>
      </c>
      <c r="AB15" s="1217">
        <f>'7-Crude Oil Production'!E11</f>
        <v>0.01</v>
      </c>
      <c r="AC15" s="770">
        <f>'7-Crude Oil Production'!J11</f>
        <v>-15</v>
      </c>
      <c r="AD15" s="708">
        <f>'8-Commercial Banking Branches'!G11</f>
        <v>723.31917599999986</v>
      </c>
      <c r="AE15" s="760">
        <f>'8-Commercial Banking Branches'!M11</f>
        <v>2.7028787160739646E-2</v>
      </c>
      <c r="AF15" s="430">
        <f t="shared" si="6"/>
        <v>-61.338545673776238</v>
      </c>
      <c r="AG15" s="431">
        <f t="shared" si="1"/>
        <v>-30.669272836888119</v>
      </c>
      <c r="AH15" s="421" t="str">
        <f>'Risk - Country'!E11</f>
        <v>D</v>
      </c>
      <c r="AI15" s="396">
        <f>'Risk - Country'!M11</f>
        <v>-20.999999999999993</v>
      </c>
      <c r="AJ15" s="400" t="str">
        <f>'Risk - Business Climate'!B11</f>
        <v>C</v>
      </c>
      <c r="AK15" s="400">
        <f>'Risk - Business Climate'!K11</f>
        <v>-10.909090909090912</v>
      </c>
      <c r="AL15" s="399" t="str">
        <f>'Risk - Banking'!E11</f>
        <v>BB-</v>
      </c>
      <c r="AM15" s="396">
        <f>'Risk - Banking'!M11</f>
        <v>-14.423076923076922</v>
      </c>
      <c r="AN15" s="436">
        <f t="shared" si="2"/>
        <v>-46.332167832167826</v>
      </c>
      <c r="AO15" s="438">
        <f t="shared" si="5"/>
        <v>-16.216258741258738</v>
      </c>
      <c r="AP15" s="401">
        <f t="shared" si="3"/>
        <v>-47.099989477707766</v>
      </c>
      <c r="AQ15" s="31"/>
    </row>
    <row r="16" spans="1:48" s="143" customFormat="1" ht="14.25" customHeight="1" x14ac:dyDescent="0.3">
      <c r="A16" s="281" t="s">
        <v>255</v>
      </c>
      <c r="B16" s="348" t="s">
        <v>255</v>
      </c>
      <c r="C16" s="402">
        <f>'Macro - Wealth'!E12</f>
        <v>37500</v>
      </c>
      <c r="D16" s="396">
        <f>'Macro - Wealth'!L12</f>
        <v>5.1470858360426881</v>
      </c>
      <c r="E16" s="403">
        <f>'Macro - GDP Growth'!F12</f>
        <v>1.2</v>
      </c>
      <c r="F16" s="396">
        <f>'Macro - GDP Growth'!M12</f>
        <v>-0.63936320451919393</v>
      </c>
      <c r="G16" s="403">
        <f>'Macro - GDP Growth Projection'!G12</f>
        <v>0.36524721348956846</v>
      </c>
      <c r="H16" s="396">
        <f>'Macro - GDP Growth Projection'!M12</f>
        <v>7.8079829456069598</v>
      </c>
      <c r="I16" s="456">
        <f>'Macro - Population'!G12</f>
        <v>106.76600000000001</v>
      </c>
      <c r="J16" s="404">
        <f>('Macro - Population'!G12)/1000</f>
        <v>0.106766</v>
      </c>
      <c r="K16" s="707">
        <f>'Macro - Population'!N12</f>
        <v>-4.9612486709280024</v>
      </c>
      <c r="L16" s="708">
        <f>'Economy Size'!E12</f>
        <v>4.1580000000000004</v>
      </c>
      <c r="M16" s="398">
        <f>'Economy Size'!L12</f>
        <v>-24.037114331344366</v>
      </c>
      <c r="N16" s="423">
        <f t="shared" si="0"/>
        <v>-16.682657425141915</v>
      </c>
      <c r="O16" s="425">
        <f t="shared" si="4"/>
        <v>-2.502398613771287</v>
      </c>
      <c r="P16" s="870">
        <f>'1-Military Spending'!E12</f>
        <v>0</v>
      </c>
      <c r="Q16" s="754">
        <f>'1-Military Spending'!K12</f>
        <v>-10</v>
      </c>
      <c r="R16" s="830">
        <f>'2-Natural Gas Production'!E12</f>
        <v>9.9999999999999995E-7</v>
      </c>
      <c r="S16" s="878">
        <f>'2-Natural Gas Production'!K12</f>
        <v>-15</v>
      </c>
      <c r="T16" s="830" t="str">
        <f>'3-IT Development Index'!D12</f>
        <v>use median</v>
      </c>
      <c r="U16" s="754">
        <f>'3-IT Development Index'!J12</f>
        <v>0</v>
      </c>
      <c r="V16" s="830">
        <f>'4- Motor Vehicle Production'!D12</f>
        <v>3.63</v>
      </c>
      <c r="W16" s="760">
        <f>'4- Motor Vehicle Production'!J12</f>
        <v>-9.7570588123298378</v>
      </c>
      <c r="X16" s="837">
        <f>'5- Aircraft Exports'!F12</f>
        <v>0.01</v>
      </c>
      <c r="Y16" s="764">
        <f>'5- Aircraft Exports'!L12</f>
        <v>-14.864864864864863</v>
      </c>
      <c r="Z16" s="837" t="str">
        <f>'6-Network Readiness Index'!D12</f>
        <v>use median</v>
      </c>
      <c r="AA16" s="998">
        <f>'6-Network Readiness Index'!J12</f>
        <v>0</v>
      </c>
      <c r="AB16" s="1217">
        <f>'7-Crude Oil Production'!E12</f>
        <v>0.01</v>
      </c>
      <c r="AC16" s="770">
        <f>'7-Crude Oil Production'!J12</f>
        <v>-15</v>
      </c>
      <c r="AD16" s="708">
        <f>'8-Commercial Banking Branches'!G12</f>
        <v>15.349160400000001</v>
      </c>
      <c r="AE16" s="760">
        <f>'8-Commercial Banking Branches'!M12</f>
        <v>-12.22675017233121</v>
      </c>
      <c r="AF16" s="430">
        <f t="shared" si="6"/>
        <v>-76.848673849525909</v>
      </c>
      <c r="AG16" s="431">
        <f t="shared" si="1"/>
        <v>-38.424336924762954</v>
      </c>
      <c r="AH16" s="421" t="str">
        <f>'Risk - Country'!E12</f>
        <v>na</v>
      </c>
      <c r="AI16" s="396">
        <f>'Risk - Country'!M12</f>
        <v>0</v>
      </c>
      <c r="AJ16" s="400">
        <f>'Risk - Business Climate'!B12</f>
        <v>0</v>
      </c>
      <c r="AK16" s="400">
        <f>'Risk - Business Climate'!K12</f>
        <v>-3.6363636363636331</v>
      </c>
      <c r="AL16" s="399" t="str">
        <f>'Risk - Banking'!E12</f>
        <v>BBB</v>
      </c>
      <c r="AM16" s="396">
        <f>'Risk - Banking'!M12</f>
        <v>-2.8846153846153837</v>
      </c>
      <c r="AN16" s="436">
        <f t="shared" si="2"/>
        <v>-6.5209790209790164</v>
      </c>
      <c r="AO16" s="438">
        <f t="shared" si="5"/>
        <v>-2.2823426573426557</v>
      </c>
      <c r="AP16" s="401">
        <f t="shared" si="3"/>
        <v>-43.209078195876891</v>
      </c>
      <c r="AQ16" s="171"/>
      <c r="AR16" s="144"/>
      <c r="AS16" s="144"/>
      <c r="AT16" s="144"/>
      <c r="AU16" s="144"/>
      <c r="AV16" s="144"/>
    </row>
    <row r="17" spans="1:43" x14ac:dyDescent="0.3">
      <c r="A17" s="281" t="s">
        <v>39</v>
      </c>
      <c r="B17" s="348" t="s">
        <v>39</v>
      </c>
      <c r="C17" s="402">
        <f>'Macro - Wealth'!E13</f>
        <v>49854</v>
      </c>
      <c r="D17" s="396">
        <f>'Macro - Wealth'!L13</f>
        <v>7.9836428427104558</v>
      </c>
      <c r="E17" s="403">
        <f>'Macro - GDP Growth'!F13</f>
        <v>1.84</v>
      </c>
      <c r="F17" s="396">
        <f>'Macro - GDP Growth'!M13</f>
        <v>-0.3106945692643473</v>
      </c>
      <c r="G17" s="403">
        <f>'Macro - GDP Growth Projection'!G13</f>
        <v>0.14786120585151924</v>
      </c>
      <c r="H17" s="396">
        <f>'Macro - GDP Growth Projection'!M13</f>
        <v>2.7317793084160957</v>
      </c>
      <c r="I17" s="456">
        <f>'Macro - Population'!G13</f>
        <v>25499.881000000001</v>
      </c>
      <c r="J17" s="404">
        <f>('Macro - Population'!G13)/1000</f>
        <v>25.499881000000002</v>
      </c>
      <c r="K17" s="707">
        <f>'Macro - Population'!N13</f>
        <v>5.4551084003025052E-2</v>
      </c>
      <c r="L17" s="708">
        <f>'Economy Size'!E13</f>
        <v>1264.5139999999999</v>
      </c>
      <c r="M17" s="398">
        <f>'Economy Size'!L13</f>
        <v>1.2957244606856195</v>
      </c>
      <c r="N17" s="423">
        <f t="shared" si="0"/>
        <v>11.755003126550848</v>
      </c>
      <c r="O17" s="425">
        <f t="shared" si="4"/>
        <v>1.7632504689826272</v>
      </c>
      <c r="P17" s="870">
        <f>'1-Military Spending'!E13</f>
        <v>27536.235375086027</v>
      </c>
      <c r="Q17" s="754">
        <f>'1-Military Spending'!K13</f>
        <v>3.2982356143710292</v>
      </c>
      <c r="R17" s="830">
        <f>'2-Natural Gas Production'!E13</f>
        <v>105200</v>
      </c>
      <c r="S17" s="878">
        <f>'2-Natural Gas Production'!K13</f>
        <v>2.0419251096146498</v>
      </c>
      <c r="T17" s="830">
        <f>'3-IT Development Index'!D13</f>
        <v>8.19</v>
      </c>
      <c r="U17" s="754">
        <f>'3-IT Development Index'!J13</f>
        <v>12.346065576687003</v>
      </c>
      <c r="V17" s="830">
        <f>'4- Motor Vehicle Production'!D13</f>
        <v>851.18399999999997</v>
      </c>
      <c r="W17" s="760">
        <f>'4- Motor Vehicle Production'!J13</f>
        <v>2.4003827248658531</v>
      </c>
      <c r="X17" s="837">
        <f>'5- Aircraft Exports'!F13</f>
        <v>1361.2439999999999</v>
      </c>
      <c r="Y17" s="764">
        <f>'5- Aircraft Exports'!L13</f>
        <v>0.70193184122741725</v>
      </c>
      <c r="Z17" s="837">
        <f>'6-Network Readiness Index'!D13</f>
        <v>5.5</v>
      </c>
      <c r="AA17" s="998">
        <f>'6-Network Readiness Index'!J13</f>
        <v>3.6842105263157894</v>
      </c>
      <c r="AB17" s="1217">
        <f>'7-Crude Oil Production'!E13</f>
        <v>351180</v>
      </c>
      <c r="AC17" s="770">
        <f>'7-Crude Oil Production'!J13</f>
        <v>0.53303100791931612</v>
      </c>
      <c r="AD17" s="708">
        <f>'8-Commercial Banking Branches'!G13</f>
        <v>6245.4536667000002</v>
      </c>
      <c r="AE17" s="760">
        <f>'8-Commercial Banking Branches'!M13</f>
        <v>0.24929991029266318</v>
      </c>
      <c r="AF17" s="430">
        <f t="shared" si="6"/>
        <v>25.255082311293723</v>
      </c>
      <c r="AG17" s="431">
        <f t="shared" ref="AG17:AG57" si="7">AF17*$AF$7</f>
        <v>12.627541155646862</v>
      </c>
      <c r="AH17" s="421" t="str">
        <f>'Risk - Country'!E13</f>
        <v>A2</v>
      </c>
      <c r="AI17" s="396">
        <f>'Risk - Country'!M13</f>
        <v>28</v>
      </c>
      <c r="AJ17" s="400" t="str">
        <f>'Risk - Business Climate'!B13</f>
        <v>A1</v>
      </c>
      <c r="AK17" s="400">
        <f>'Risk - Business Climate'!K13</f>
        <v>40</v>
      </c>
      <c r="AL17" s="399" t="str">
        <f>'Risk - Banking'!E13</f>
        <v>AAA</v>
      </c>
      <c r="AM17" s="396">
        <f>'Risk - Banking'!M13</f>
        <v>25</v>
      </c>
      <c r="AN17" s="436">
        <f t="shared" si="2"/>
        <v>93</v>
      </c>
      <c r="AO17" s="438">
        <f t="shared" ref="AO17:AO57" si="8">AN17*$AN$7</f>
        <v>32.549999999999997</v>
      </c>
      <c r="AP17" s="401">
        <f t="shared" si="3"/>
        <v>46.940791624629483</v>
      </c>
      <c r="AQ17" s="31"/>
    </row>
    <row r="18" spans="1:43" x14ac:dyDescent="0.3">
      <c r="A18" s="281" t="s">
        <v>40</v>
      </c>
      <c r="B18" s="348" t="s">
        <v>40</v>
      </c>
      <c r="C18" s="402">
        <f>'Macro - Wealth'!E14</f>
        <v>56188</v>
      </c>
      <c r="D18" s="396">
        <f>'Macro - Wealth'!L14</f>
        <v>9.4379695450120309</v>
      </c>
      <c r="E18" s="403">
        <f>'Macro - GDP Growth'!F14</f>
        <v>1.42</v>
      </c>
      <c r="F18" s="396">
        <f>'Macro - GDP Growth'!M14</f>
        <v>-0.52638336115034035</v>
      </c>
      <c r="G18" s="403">
        <f>'Macro - GDP Growth Projection'!G14</f>
        <v>0.15861622832425751</v>
      </c>
      <c r="H18" s="396">
        <f>'Macro - GDP Growth Projection'!M14</f>
        <v>2.9829209747421292</v>
      </c>
      <c r="I18" s="456">
        <f>'Macro - Population'!G14</f>
        <v>9006.4</v>
      </c>
      <c r="J18" s="404">
        <f>('Macro - Population'!G14)/1000</f>
        <v>9.0063999999999993</v>
      </c>
      <c r="K18" s="707">
        <f>'Macro - Population'!N14</f>
        <v>-0.4548178309281678</v>
      </c>
      <c r="L18" s="708">
        <f>'Economy Size'!E14</f>
        <v>498.78</v>
      </c>
      <c r="M18" s="398">
        <f>'Economy Size'!L14</f>
        <v>0.4420333700020318</v>
      </c>
      <c r="N18" s="423">
        <f t="shared" si="0"/>
        <v>11.881722697677683</v>
      </c>
      <c r="O18" s="425">
        <f t="shared" si="4"/>
        <v>1.7822584046516523</v>
      </c>
      <c r="P18" s="870">
        <f>'1-Military Spending'!E14</f>
        <v>3601.6186025304914</v>
      </c>
      <c r="Q18" s="754">
        <f>'1-Military Spending'!K14</f>
        <v>-3.0962430242418693</v>
      </c>
      <c r="R18" s="830">
        <f>'2-Natural Gas Production'!E14</f>
        <v>1274</v>
      </c>
      <c r="S18" s="878">
        <f>'2-Natural Gas Production'!K14</f>
        <v>2.4727849191959583E-2</v>
      </c>
      <c r="T18" s="830">
        <f>'3-IT Development Index'!D14</f>
        <v>7.69</v>
      </c>
      <c r="U18" s="754">
        <f>'3-IT Development Index'!J14</f>
        <v>10.304577558753936</v>
      </c>
      <c r="V18" s="830">
        <f>'4- Motor Vehicle Production'!D14</f>
        <v>52.991999999999997</v>
      </c>
      <c r="W18" s="760">
        <f>'4- Motor Vehicle Production'!J14</f>
        <v>-6.4534602156977137</v>
      </c>
      <c r="X18" s="837">
        <f>'5- Aircraft Exports'!F14</f>
        <v>1018.101</v>
      </c>
      <c r="Y18" s="764">
        <f>'5- Aircraft Exports'!L14</f>
        <v>0.52485846483737275</v>
      </c>
      <c r="Z18" s="837">
        <f>'6-Network Readiness Index'!D14</f>
        <v>5.4</v>
      </c>
      <c r="AA18" s="998">
        <f>'6-Network Readiness Index'!J14</f>
        <v>3.4210526315789496</v>
      </c>
      <c r="AB18" s="1217">
        <f>'7-Crude Oil Production'!E14</f>
        <v>10822</v>
      </c>
      <c r="AC18" s="770">
        <f>'7-Crude Oil Production'!J14</f>
        <v>1.5500462398530054E-2</v>
      </c>
      <c r="AD18" s="708">
        <f>'8-Commercial Banking Branches'!G14</f>
        <v>1012.0871222999999</v>
      </c>
      <c r="AE18" s="760">
        <f>'8-Commercial Banking Branches'!M14</f>
        <v>8.669717138913248E-2</v>
      </c>
      <c r="AF18" s="430">
        <f t="shared" si="6"/>
        <v>4.8277108982102979</v>
      </c>
      <c r="AG18" s="431">
        <f t="shared" si="7"/>
        <v>2.4138554491051489</v>
      </c>
      <c r="AH18" s="421" t="str">
        <f>'Risk - Country'!E14</f>
        <v>A1</v>
      </c>
      <c r="AI18" s="396">
        <f>'Risk - Country'!M14</f>
        <v>35</v>
      </c>
      <c r="AJ18" s="400" t="str">
        <f>'Risk - Business Climate'!B14</f>
        <v>A1</v>
      </c>
      <c r="AK18" s="400">
        <f>'Risk - Business Climate'!K14</f>
        <v>40</v>
      </c>
      <c r="AL18" s="399" t="str">
        <f>'Risk - Banking'!E14</f>
        <v>AAA</v>
      </c>
      <c r="AM18" s="396">
        <f>'Risk - Banking'!M14</f>
        <v>25</v>
      </c>
      <c r="AN18" s="436">
        <f t="shared" si="2"/>
        <v>100</v>
      </c>
      <c r="AO18" s="438">
        <f t="shared" si="8"/>
        <v>35</v>
      </c>
      <c r="AP18" s="401">
        <f t="shared" si="3"/>
        <v>39.196113853756799</v>
      </c>
      <c r="AQ18" s="31"/>
    </row>
    <row r="19" spans="1:43" x14ac:dyDescent="0.3">
      <c r="A19" s="281" t="s">
        <v>41</v>
      </c>
      <c r="B19" s="348" t="s">
        <v>41</v>
      </c>
      <c r="C19" s="402">
        <f>'Macro - Wealth'!E15</f>
        <v>14404</v>
      </c>
      <c r="D19" s="396">
        <f>'Macro - Wealth'!L15</f>
        <v>-1.2105113028595866</v>
      </c>
      <c r="E19" s="403">
        <f>'Macro - GDP Growth'!F15</f>
        <v>0.1</v>
      </c>
      <c r="F19" s="396">
        <f>'Macro - GDP Growth'!M15</f>
        <v>-1.2042624213634614</v>
      </c>
      <c r="G19" s="403">
        <f>'Macro - GDP Growth Projection'!G15</f>
        <v>0.12319413166870793</v>
      </c>
      <c r="H19" s="396">
        <f>'Macro - GDP Growth Projection'!M15</f>
        <v>2.1557758524157062</v>
      </c>
      <c r="I19" s="456">
        <f>'Macro - Population'!G15</f>
        <v>10139.174999999999</v>
      </c>
      <c r="J19" s="404">
        <f>('Macro - Population'!G15)/1000</f>
        <v>10.139175</v>
      </c>
      <c r="K19" s="707">
        <f>'Macro - Population'!N15</f>
        <v>8.204976034300569E-4</v>
      </c>
      <c r="L19" s="708">
        <f>'Economy Size'!E15</f>
        <v>144.374</v>
      </c>
      <c r="M19" s="398">
        <f>'Economy Size'!L15</f>
        <v>4.6918036629336184E-2</v>
      </c>
      <c r="N19" s="423">
        <f t="shared" si="0"/>
        <v>-0.21125933757457549</v>
      </c>
      <c r="O19" s="425">
        <f t="shared" si="4"/>
        <v>-3.1688900636186325E-2</v>
      </c>
      <c r="P19" s="870">
        <f>'1-Military Spending'!E15</f>
        <v>2237.7647058823527</v>
      </c>
      <c r="Q19" s="754">
        <f>'1-Military Spending'!K15</f>
        <v>-5.710551488044409</v>
      </c>
      <c r="R19" s="830">
        <f>'2-Natural Gas Production'!E15</f>
        <v>16960</v>
      </c>
      <c r="S19" s="878">
        <f>'2-Natural Gas Production'!K15</f>
        <v>0.32919214327611868</v>
      </c>
      <c r="T19" s="830">
        <f>'3-IT Development Index'!D15</f>
        <v>6.28</v>
      </c>
      <c r="U19" s="754">
        <f>'3-IT Development Index'!J15</f>
        <v>4.5475813481826686</v>
      </c>
      <c r="V19" s="830">
        <f>'4- Motor Vehicle Production'!D15</f>
        <v>3.5670000000000002</v>
      </c>
      <c r="W19" s="760">
        <f>'4- Motor Vehicle Production'!J15</f>
        <v>-9.7612751469918813</v>
      </c>
      <c r="X19" s="837">
        <f>'5- Aircraft Exports'!F15</f>
        <v>0.01</v>
      </c>
      <c r="Y19" s="764">
        <f>'5- Aircraft Exports'!L15</f>
        <v>-14.864864864864863</v>
      </c>
      <c r="Z19" s="837">
        <f>'6-Network Readiness Index'!D15</f>
        <v>4.3</v>
      </c>
      <c r="AA19" s="998">
        <f>'6-Network Readiness Index'!J15</f>
        <v>0.5263157894736844</v>
      </c>
      <c r="AB19" s="1217">
        <f>'7-Crude Oil Production'!E15</f>
        <v>693880</v>
      </c>
      <c r="AC19" s="770">
        <f>'7-Crude Oil Production'!J15</f>
        <v>1.0541226759570097</v>
      </c>
      <c r="AD19" s="708">
        <f>'8-Commercial Banking Branches'!G15</f>
        <v>0.01</v>
      </c>
      <c r="AE19" s="760">
        <f>'8-Commercial Banking Branches'!M15</f>
        <v>9.7338640196931489E-2</v>
      </c>
      <c r="AF19" s="430">
        <f t="shared" si="6"/>
        <v>-23.782140902814739</v>
      </c>
      <c r="AG19" s="431">
        <f t="shared" si="7"/>
        <v>-11.891070451407369</v>
      </c>
      <c r="AH19" s="421" t="str">
        <f>'Risk - Country'!E15</f>
        <v>C</v>
      </c>
      <c r="AI19" s="396">
        <f>'Risk - Country'!M15</f>
        <v>-6.9999999999999973</v>
      </c>
      <c r="AJ19" s="400" t="str">
        <f>'Risk - Business Climate'!B15</f>
        <v>C</v>
      </c>
      <c r="AK19" s="400">
        <f>'Risk - Business Climate'!K15</f>
        <v>-10.909090909090912</v>
      </c>
      <c r="AL19" s="399" t="str">
        <f>'Risk - Banking'!E15</f>
        <v>BB+</v>
      </c>
      <c r="AM19" s="396">
        <f>'Risk - Banking'!M15</f>
        <v>-8.6538461538461551</v>
      </c>
      <c r="AN19" s="436">
        <f t="shared" si="2"/>
        <v>-26.562937062937067</v>
      </c>
      <c r="AO19" s="438">
        <f t="shared" si="8"/>
        <v>-9.2970279720279727</v>
      </c>
      <c r="AP19" s="401">
        <f t="shared" si="3"/>
        <v>-21.219787324071529</v>
      </c>
      <c r="AQ19" s="31"/>
    </row>
    <row r="20" spans="1:43" ht="15.75" customHeight="1" x14ac:dyDescent="0.3">
      <c r="A20" s="281" t="s">
        <v>111</v>
      </c>
      <c r="B20" s="348" t="s">
        <v>111</v>
      </c>
      <c r="C20" s="402">
        <f>'Macro - Wealth'!E16</f>
        <v>37101</v>
      </c>
      <c r="D20" s="396">
        <f>'Macro - Wealth'!L16</f>
        <v>5.055472897264929</v>
      </c>
      <c r="E20" s="403">
        <f>'Macro - GDP Growth'!F16</f>
        <v>1.4</v>
      </c>
      <c r="F20" s="396">
        <f>'Macro - GDP Growth'!M16</f>
        <v>-0.53665425600205441</v>
      </c>
      <c r="G20" s="403">
        <f>'Macro - GDP Growth Projection'!G16</f>
        <v>0.24694431869624264</v>
      </c>
      <c r="H20" s="396">
        <f>'Macro - GDP Growth Projection'!M16</f>
        <v>5.045479547320264</v>
      </c>
      <c r="I20" s="456">
        <f>'Macro - Population'!G16</f>
        <v>393.24799999999999</v>
      </c>
      <c r="J20" s="404">
        <f>('Macro - Population'!G16)/1000</f>
        <v>0.39324799999999999</v>
      </c>
      <c r="K20" s="707">
        <f>'Macro - Population'!N16</f>
        <v>-4.8161852537240097</v>
      </c>
      <c r="L20" s="708">
        <f>'Economy Size'!E16</f>
        <v>14.45</v>
      </c>
      <c r="M20" s="398">
        <f>'Economy Size'!L16</f>
        <v>-21.516122394991331</v>
      </c>
      <c r="N20" s="423">
        <f t="shared" si="0"/>
        <v>-16.768009460132205</v>
      </c>
      <c r="O20" s="425">
        <f t="shared" si="4"/>
        <v>-2.5152014190198306</v>
      </c>
      <c r="P20" s="870">
        <f>'1-Military Spending'!E16</f>
        <v>0</v>
      </c>
      <c r="Q20" s="754">
        <f>'1-Military Spending'!K16</f>
        <v>-10</v>
      </c>
      <c r="R20" s="830">
        <f>'2-Natural Gas Production'!E16</f>
        <v>9.9999999999999995E-7</v>
      </c>
      <c r="S20" s="878">
        <f>'2-Natural Gas Production'!K16</f>
        <v>-15</v>
      </c>
      <c r="T20" s="830">
        <f>'3-IT Development Index'!D16</f>
        <v>5.98</v>
      </c>
      <c r="U20" s="754">
        <f>'3-IT Development Index'!J16</f>
        <v>3.3226885374228257</v>
      </c>
      <c r="V20" s="830">
        <f>'4- Motor Vehicle Production'!D16</f>
        <v>10.451000000000001</v>
      </c>
      <c r="W20" s="760">
        <f>'4- Motor Vehicle Production'!J16</f>
        <v>-9.3005569277297848</v>
      </c>
      <c r="X20" s="837">
        <f>'5- Aircraft Exports'!F16</f>
        <v>4.4999999999999998E-2</v>
      </c>
      <c r="Y20" s="764">
        <f>'5- Aircraft Exports'!L16</f>
        <v>-14.33933933933934</v>
      </c>
      <c r="Z20" s="837" t="str">
        <f>'6-Network Readiness Index'!D16</f>
        <v>use median</v>
      </c>
      <c r="AA20" s="998">
        <f>'6-Network Readiness Index'!J16</f>
        <v>0</v>
      </c>
      <c r="AB20" s="1217">
        <f>'7-Crude Oil Production'!E16</f>
        <v>0.01</v>
      </c>
      <c r="AC20" s="770">
        <f>'7-Crude Oil Production'!J16</f>
        <v>-15</v>
      </c>
      <c r="AD20" s="708">
        <f>'8-Commercial Banking Branches'!G16</f>
        <v>93.270809800000009</v>
      </c>
      <c r="AE20" s="760">
        <f>'8-Commercial Banking Branches'!M16</f>
        <v>-3.0006524332486118</v>
      </c>
      <c r="AF20" s="430">
        <f t="shared" si="6"/>
        <v>-63.31786016289491</v>
      </c>
      <c r="AG20" s="431">
        <f t="shared" si="7"/>
        <v>-31.658930081447455</v>
      </c>
      <c r="AH20" s="421" t="str">
        <f>'Risk - Country'!E16</f>
        <v>na</v>
      </c>
      <c r="AI20" s="396">
        <f>'Risk - Country'!M16</f>
        <v>0</v>
      </c>
      <c r="AJ20" s="400">
        <f>'Risk - Business Climate'!B16</f>
        <v>0</v>
      </c>
      <c r="AK20" s="400">
        <f>'Risk - Business Climate'!K16</f>
        <v>-3.6363636363636331</v>
      </c>
      <c r="AL20" s="399" t="str">
        <f>'Risk - Banking'!E16</f>
        <v>-</v>
      </c>
      <c r="AM20" s="396">
        <f>'Risk - Banking'!M16</f>
        <v>0</v>
      </c>
      <c r="AN20" s="436">
        <f t="shared" si="2"/>
        <v>-3.6363636363636331</v>
      </c>
      <c r="AO20" s="438">
        <f t="shared" si="8"/>
        <v>-1.2727272727272716</v>
      </c>
      <c r="AP20" s="401">
        <f t="shared" si="3"/>
        <v>-35.446858773194556</v>
      </c>
      <c r="AQ20" s="31"/>
    </row>
    <row r="21" spans="1:43" x14ac:dyDescent="0.3">
      <c r="A21" s="281" t="s">
        <v>42</v>
      </c>
      <c r="B21" s="348" t="s">
        <v>42</v>
      </c>
      <c r="C21" s="402">
        <f>'Macro - Wealth'!E17</f>
        <v>45011</v>
      </c>
      <c r="D21" s="396">
        <f>'Macro - Wealth'!L17</f>
        <v>6.8716592274205093</v>
      </c>
      <c r="E21" s="403">
        <f>'Macro - GDP Growth'!F17</f>
        <v>2.4900000000000002</v>
      </c>
      <c r="F21" s="396">
        <f>'Macro - GDP Growth'!M17</f>
        <v>0.13729977116704728</v>
      </c>
      <c r="G21" s="403">
        <f>'Macro - GDP Growth Projection'!G17</f>
        <v>0.16980573018654024</v>
      </c>
      <c r="H21" s="396">
        <f>'Macro - GDP Growth Projection'!M17</f>
        <v>3.2442082152081615</v>
      </c>
      <c r="I21" s="456">
        <f>'Macro - Population'!G17</f>
        <v>1701.5830000000001</v>
      </c>
      <c r="J21" s="404">
        <f>('Macro - Population'!G17)/1000</f>
        <v>1.7015830000000001</v>
      </c>
      <c r="K21" s="707">
        <f>'Macro - Population'!N17</f>
        <v>-4.1536949543419013</v>
      </c>
      <c r="L21" s="708">
        <f>'Economy Size'!E17</f>
        <v>73.87</v>
      </c>
      <c r="M21" s="398">
        <f>'Economy Size'!L17</f>
        <v>-6.9613865945543418</v>
      </c>
      <c r="N21" s="423">
        <f t="shared" si="0"/>
        <v>-0.86191433510052518</v>
      </c>
      <c r="O21" s="425">
        <f t="shared" si="4"/>
        <v>-0.12928715026507878</v>
      </c>
      <c r="P21" s="870">
        <f>'1-Military Spending'!E17</f>
        <v>1404.7872340425533</v>
      </c>
      <c r="Q21" s="754">
        <f>'1-Military Spending'!K17</f>
        <v>-7.3072474832236072</v>
      </c>
      <c r="R21" s="830">
        <f>'2-Natural Gas Production'!E17</f>
        <v>15890</v>
      </c>
      <c r="S21" s="878">
        <f>'2-Natural Gas Production'!K17</f>
        <v>0.30842350916480604</v>
      </c>
      <c r="T21" s="830">
        <f>'3-IT Development Index'!D17</f>
        <v>7.46</v>
      </c>
      <c r="U21" s="754">
        <f>'3-IT Development Index'!J17</f>
        <v>9.365493070504721</v>
      </c>
      <c r="V21" s="830">
        <f>'4- Motor Vehicle Production'!D17</f>
        <v>5.56</v>
      </c>
      <c r="W21" s="760">
        <f>'4- Motor Vehicle Production'!J17</f>
        <v>-9.6278917345878483</v>
      </c>
      <c r="X21" s="837">
        <f>'5- Aircraft Exports'!F17</f>
        <v>5.5839999999999996</v>
      </c>
      <c r="Y21" s="764">
        <f>'5- Aircraft Exports'!L17</f>
        <v>2.3654988077039707E-3</v>
      </c>
      <c r="Z21" s="837">
        <f>'6-Network Readiness Index'!D17</f>
        <v>5.0999999999999996</v>
      </c>
      <c r="AA21" s="998">
        <f>'6-Network Readiness Index'!J17</f>
        <v>2.6315789473684199</v>
      </c>
      <c r="AB21" s="1217">
        <f>'7-Crude Oil Production'!E17</f>
        <v>43000</v>
      </c>
      <c r="AC21" s="770">
        <f>'7-Crude Oil Production'!J17</f>
        <v>6.442864358941687E-2</v>
      </c>
      <c r="AD21" s="708">
        <f>'8-Commercial Banking Branches'!G17</f>
        <v>0.01</v>
      </c>
      <c r="AE21" s="760">
        <f>'8-Commercial Banking Branches'!M17</f>
        <v>9.3742978176773947E-3</v>
      </c>
      <c r="AF21" s="430">
        <f t="shared" si="6"/>
        <v>-4.5534752505587113</v>
      </c>
      <c r="AG21" s="431">
        <f t="shared" si="7"/>
        <v>-2.2767376252793556</v>
      </c>
      <c r="AH21" s="421" t="str">
        <f>'Risk - Country'!E17</f>
        <v>B</v>
      </c>
      <c r="AI21" s="396">
        <f>'Risk - Country'!M17</f>
        <v>7</v>
      </c>
      <c r="AJ21" s="400" t="str">
        <f>'Risk - Business Climate'!B17</f>
        <v>A4</v>
      </c>
      <c r="AK21" s="400">
        <f>'Risk - Business Climate'!K17</f>
        <v>13.333333333333323</v>
      </c>
      <c r="AL21" s="399" t="str">
        <f>'Risk - Banking'!E17</f>
        <v>BBB+</v>
      </c>
      <c r="AM21" s="396">
        <f>'Risk - Banking'!M17</f>
        <v>0</v>
      </c>
      <c r="AN21" s="436">
        <f t="shared" si="2"/>
        <v>20.333333333333321</v>
      </c>
      <c r="AO21" s="438">
        <f t="shared" si="8"/>
        <v>7.1166666666666618</v>
      </c>
      <c r="AP21" s="401">
        <f t="shared" si="3"/>
        <v>4.7106418911222274</v>
      </c>
      <c r="AQ21" s="31"/>
    </row>
    <row r="22" spans="1:43" ht="16.5" customHeight="1" x14ac:dyDescent="0.3">
      <c r="A22" s="281" t="s">
        <v>43</v>
      </c>
      <c r="B22" s="348" t="s">
        <v>43</v>
      </c>
      <c r="C22" s="402">
        <f>'Macro - Wealth'!E18</f>
        <v>4754</v>
      </c>
      <c r="D22" s="396">
        <f>'Macro - Wealth'!L18</f>
        <v>-18.414390643942095</v>
      </c>
      <c r="E22" s="403">
        <f>'Macro - GDP Growth'!F18</f>
        <v>7.4</v>
      </c>
      <c r="F22" s="396">
        <f>'Macro - GDP Growth'!M18</f>
        <v>15.11823035850496</v>
      </c>
      <c r="G22" s="403">
        <f>'Macro - GDP Growth Projection'!G18</f>
        <v>0.32027087849268226</v>
      </c>
      <c r="H22" s="396">
        <f>'Macro - GDP Growth Projection'!M18</f>
        <v>6.7577357941028673</v>
      </c>
      <c r="I22" s="456">
        <f>'Macro - Population'!G18</f>
        <v>164689.383</v>
      </c>
      <c r="J22" s="404">
        <f>('Macro - Population'!G18)/1000</f>
        <v>164.68938299999999</v>
      </c>
      <c r="K22" s="707">
        <f>'Macro - Population'!N18</f>
        <v>0.54142542188356257</v>
      </c>
      <c r="L22" s="708">
        <f>'Economy Size'!E18</f>
        <v>775.07600000000002</v>
      </c>
      <c r="M22" s="398">
        <f>'Economy Size'!L18</f>
        <v>0.75006649063075215</v>
      </c>
      <c r="N22" s="423">
        <f t="shared" si="0"/>
        <v>4.7530674211800461</v>
      </c>
      <c r="O22" s="425">
        <f t="shared" si="4"/>
        <v>0.71296011317700692</v>
      </c>
      <c r="P22" s="870">
        <f>'1-Military Spending'!E18</f>
        <v>4558.1714676347183</v>
      </c>
      <c r="Q22" s="754">
        <f>'1-Military Spending'!K18</f>
        <v>-1.2626710723909955</v>
      </c>
      <c r="R22" s="830">
        <f>'2-Natural Gas Production'!E18</f>
        <v>29530</v>
      </c>
      <c r="S22" s="878">
        <f>'2-Natural Gas Production'!K18</f>
        <v>0.57317506923798778</v>
      </c>
      <c r="T22" s="830">
        <f>'3-IT Development Index'!D18</f>
        <v>2.35</v>
      </c>
      <c r="U22" s="754">
        <f>'3-IT Development Index'!J18</f>
        <v>-10.312739341332655</v>
      </c>
      <c r="V22" s="830">
        <f>'4- Motor Vehicle Production'!D18</f>
        <v>9.1910000000000007</v>
      </c>
      <c r="W22" s="760">
        <f>'4- Motor Vehicle Production'!J18</f>
        <v>-9.384883620970669</v>
      </c>
      <c r="X22" s="837">
        <f>'5- Aircraft Exports'!F18</f>
        <v>24.308</v>
      </c>
      <c r="Y22" s="764">
        <f>'5- Aircraft Exports'!L18</f>
        <v>1.2027715141789739E-2</v>
      </c>
      <c r="Z22" s="837">
        <f>'6-Network Readiness Index'!D18</f>
        <v>3.3</v>
      </c>
      <c r="AA22" s="998">
        <f>'6-Network Readiness Index'!J18</f>
        <v>-2.5</v>
      </c>
      <c r="AB22" s="1217">
        <f>'7-Crude Oil Production'!E18</f>
        <v>3000</v>
      </c>
      <c r="AC22" s="770">
        <f>'7-Crude Oil Production'!J18</f>
        <v>3.6067389453907492E-3</v>
      </c>
      <c r="AD22" s="708">
        <f>'8-Commercial Banking Branches'!G18</f>
        <v>14266.131300000001</v>
      </c>
      <c r="AE22" s="760">
        <f>'8-Commercial Banking Branches'!M18</f>
        <v>1.7014069932061888</v>
      </c>
      <c r="AF22" s="430">
        <f t="shared" si="6"/>
        <v>-21.170077518162962</v>
      </c>
      <c r="AG22" s="431">
        <f t="shared" si="7"/>
        <v>-10.585038759081481</v>
      </c>
      <c r="AH22" s="421" t="str">
        <f>'Risk - Country'!E18</f>
        <v>C</v>
      </c>
      <c r="AI22" s="396">
        <f>'Risk - Country'!M18</f>
        <v>-6.9999999999999973</v>
      </c>
      <c r="AJ22" s="400" t="str">
        <f>'Risk - Business Climate'!B18</f>
        <v>C</v>
      </c>
      <c r="AK22" s="400">
        <f>'Risk - Business Climate'!K18</f>
        <v>-10.909090909090912</v>
      </c>
      <c r="AL22" s="399" t="str">
        <f>'Risk - Banking'!E18</f>
        <v>BB-</v>
      </c>
      <c r="AM22" s="396">
        <f>'Risk - Banking'!M18</f>
        <v>-14.423076923076922</v>
      </c>
      <c r="AN22" s="436">
        <f t="shared" si="2"/>
        <v>-32.332167832167833</v>
      </c>
      <c r="AO22" s="438">
        <f t="shared" si="8"/>
        <v>-11.316258741258741</v>
      </c>
      <c r="AP22" s="401">
        <f t="shared" si="3"/>
        <v>-21.188337387163216</v>
      </c>
      <c r="AQ22" s="31"/>
    </row>
    <row r="23" spans="1:43" x14ac:dyDescent="0.3">
      <c r="A23" s="281" t="s">
        <v>112</v>
      </c>
      <c r="B23" s="348" t="s">
        <v>112</v>
      </c>
      <c r="C23" s="402">
        <f>'Macro - Wealth'!E19</f>
        <v>15639</v>
      </c>
      <c r="D23" s="396">
        <f>'Macro - Wealth'!L19</f>
        <v>0.12766113774544957</v>
      </c>
      <c r="E23" s="403">
        <f>'Macro - GDP Growth'!F19</f>
        <v>-0.2</v>
      </c>
      <c r="F23" s="396">
        <f>'Macro - GDP Growth'!M19</f>
        <v>-1.3583258441391708</v>
      </c>
      <c r="G23" s="403">
        <f>'Macro - GDP Growth Projection'!G19</f>
        <v>0.2374274661508704</v>
      </c>
      <c r="H23" s="396">
        <f>'Macro - GDP Growth Projection'!M19</f>
        <v>4.8232505178149996</v>
      </c>
      <c r="I23" s="456">
        <f>'Macro - Population'!G19</f>
        <v>287.37099999999998</v>
      </c>
      <c r="J23" s="404">
        <f>('Macro - Population'!G19)/1000</f>
        <v>0.28737099999999999</v>
      </c>
      <c r="K23" s="707">
        <f>'Macro - Population'!N19</f>
        <v>-4.8697972762011883</v>
      </c>
      <c r="L23" s="708">
        <f>'Economy Size'!E19</f>
        <v>4.4880000000000004</v>
      </c>
      <c r="M23" s="398">
        <f>'Economy Size'!L19</f>
        <v>-23.956281904314004</v>
      </c>
      <c r="N23" s="423">
        <f t="shared" si="0"/>
        <v>-25.233493369093914</v>
      </c>
      <c r="O23" s="425">
        <f t="shared" si="4"/>
        <v>-3.7850240053640869</v>
      </c>
      <c r="P23" s="870">
        <f>'1-Military Spending'!E19</f>
        <v>0</v>
      </c>
      <c r="Q23" s="754">
        <f>'1-Military Spending'!K19</f>
        <v>-10</v>
      </c>
      <c r="R23" s="830">
        <f>'2-Natural Gas Production'!E19</f>
        <v>14.16</v>
      </c>
      <c r="S23" s="878">
        <f>'2-Natural Gas Production'!K19</f>
        <v>2.7443237065479285E-4</v>
      </c>
      <c r="T23" s="830">
        <f>'3-IT Development Index'!D19</f>
        <v>7.18</v>
      </c>
      <c r="U23" s="754">
        <f>'3-IT Development Index'!J19</f>
        <v>8.2222597804621973</v>
      </c>
      <c r="V23" s="830">
        <f>'4- Motor Vehicle Production'!D19</f>
        <v>5.601</v>
      </c>
      <c r="W23" s="760">
        <f>'4- Motor Vehicle Production'!J19</f>
        <v>-9.6251477707601705</v>
      </c>
      <c r="X23" s="837">
        <f>'5- Aircraft Exports'!F19</f>
        <v>0.91700000000000004</v>
      </c>
      <c r="Y23" s="764">
        <f>'5- Aircraft Exports'!L19</f>
        <v>-1.2462462462462456</v>
      </c>
      <c r="Z23" s="837" t="str">
        <f>'6-Network Readiness Index'!D19</f>
        <v>use median</v>
      </c>
      <c r="AA23" s="998">
        <f>'6-Network Readiness Index'!J19</f>
        <v>0</v>
      </c>
      <c r="AB23" s="1217">
        <f>'7-Crude Oil Production'!E19</f>
        <v>1000</v>
      </c>
      <c r="AC23" s="770">
        <f>'7-Crude Oil Production'!J19</f>
        <v>5.6564371318944305E-4</v>
      </c>
      <c r="AD23" s="708">
        <f>'8-Commercial Banking Branches'!G19</f>
        <v>44.45465639999999</v>
      </c>
      <c r="AE23" s="760">
        <f>'8-Commercial Banking Branches'!M19</f>
        <v>-6.1903227145059248</v>
      </c>
      <c r="AF23" s="430">
        <f t="shared" si="6"/>
        <v>-18.838616874966295</v>
      </c>
      <c r="AG23" s="431">
        <f t="shared" si="7"/>
        <v>-9.4193084374831475</v>
      </c>
      <c r="AH23" s="421" t="str">
        <f>'Risk - Country'!E19</f>
        <v>na</v>
      </c>
      <c r="AI23" s="396">
        <f>'Risk - Country'!M19</f>
        <v>0</v>
      </c>
      <c r="AJ23" s="400">
        <f>'Risk - Business Climate'!B19</f>
        <v>0</v>
      </c>
      <c r="AK23" s="400">
        <f>'Risk - Business Climate'!K19</f>
        <v>-3.6363636363636331</v>
      </c>
      <c r="AL23" s="399" t="str">
        <f>'Risk - Banking'!E19</f>
        <v>-</v>
      </c>
      <c r="AM23" s="396">
        <f>'Risk - Banking'!M19</f>
        <v>0</v>
      </c>
      <c r="AN23" s="436">
        <f t="shared" si="2"/>
        <v>-3.6363636363636331</v>
      </c>
      <c r="AO23" s="438">
        <f t="shared" si="8"/>
        <v>-1.2727272727272716</v>
      </c>
      <c r="AP23" s="401">
        <f t="shared" si="3"/>
        <v>-14.477059715574507</v>
      </c>
      <c r="AQ23" s="31"/>
    </row>
    <row r="24" spans="1:43" x14ac:dyDescent="0.3">
      <c r="A24" s="281" t="s">
        <v>133</v>
      </c>
      <c r="B24" s="348" t="s">
        <v>133</v>
      </c>
      <c r="C24" s="402">
        <f>'Macro - Wealth'!E20</f>
        <v>19150</v>
      </c>
      <c r="D24" s="396">
        <f>'Macro - Wealth'!L20</f>
        <v>0.93380907771716193</v>
      </c>
      <c r="E24" s="403">
        <f>'Macro - GDP Growth'!F20</f>
        <v>1.22</v>
      </c>
      <c r="F24" s="396">
        <f>'Macro - GDP Growth'!M20</f>
        <v>-0.62909230966748009</v>
      </c>
      <c r="G24" s="403">
        <f>'Macro - GDP Growth Projection'!G20</f>
        <v>0.11325054769345778</v>
      </c>
      <c r="H24" s="396">
        <f>'Macro - GDP Growth Projection'!M20</f>
        <v>1.9235821721954027</v>
      </c>
      <c r="I24" s="456">
        <f>'Macro - Population'!G20</f>
        <v>9449.3209999999999</v>
      </c>
      <c r="J24" s="404">
        <f>('Macro - Population'!G20)/1000</f>
        <v>9.4493209999999994</v>
      </c>
      <c r="K24" s="707">
        <f>'Macro - Population'!N20</f>
        <v>-0.23053974779760655</v>
      </c>
      <c r="L24" s="708">
        <f>'Economy Size'!E20</f>
        <v>181.286</v>
      </c>
      <c r="M24" s="398">
        <f>'Economy Size'!L20</f>
        <v>8.8069984354411213E-2</v>
      </c>
      <c r="N24" s="423">
        <f t="shared" si="0"/>
        <v>2.0858291768018891</v>
      </c>
      <c r="O24" s="425">
        <f t="shared" si="4"/>
        <v>0.31287437652028333</v>
      </c>
      <c r="P24" s="870">
        <f>'1-Military Spending'!E20</f>
        <v>844.51294094623029</v>
      </c>
      <c r="Q24" s="754">
        <f>'1-Military Spending'!K20</f>
        <v>-8.3812113660797394</v>
      </c>
      <c r="R24" s="830">
        <f>'2-Natural Gas Production'!E20</f>
        <v>59.46</v>
      </c>
      <c r="S24" s="878">
        <f>'2-Natural Gas Production'!K20</f>
        <v>1.1537025811617677E-3</v>
      </c>
      <c r="T24" s="830">
        <f>'3-IT Development Index'!D20</f>
        <v>7.26</v>
      </c>
      <c r="U24" s="754">
        <f>'3-IT Development Index'!J20</f>
        <v>8.54889786333149</v>
      </c>
      <c r="V24" s="830">
        <f>'4- Motor Vehicle Production'!D20</f>
        <v>5.0380000000000003</v>
      </c>
      <c r="W24" s="760">
        <f>'4- Motor Vehicle Production'!J20</f>
        <v>-9.6628270789305013</v>
      </c>
      <c r="X24" s="837">
        <f>'5- Aircraft Exports'!F20</f>
        <v>9.8699999999999992</v>
      </c>
      <c r="Y24" s="764">
        <f>'5- Aircraft Exports'!L20</f>
        <v>4.5772195515563314E-3</v>
      </c>
      <c r="Z24" s="837" t="str">
        <f>'6-Network Readiness Index'!D20</f>
        <v>use median</v>
      </c>
      <c r="AA24" s="998">
        <f>'6-Network Readiness Index'!J20</f>
        <v>0</v>
      </c>
      <c r="AB24" s="1217">
        <f>'7-Crude Oil Production'!E20</f>
        <v>34249</v>
      </c>
      <c r="AC24" s="770">
        <f>'7-Crude Oil Production'!J20</f>
        <v>5.1122331400920047E-2</v>
      </c>
      <c r="AD24" s="708">
        <f>'8-Commercial Banking Branches'!G20</f>
        <v>0.01</v>
      </c>
      <c r="AE24" s="760">
        <f>'8-Commercial Banking Branches'!M20</f>
        <v>9.5107141871718912E-2</v>
      </c>
      <c r="AF24" s="430">
        <f t="shared" si="6"/>
        <v>-9.3431801862733934</v>
      </c>
      <c r="AG24" s="431">
        <f t="shared" si="7"/>
        <v>-4.6715900931366967</v>
      </c>
      <c r="AH24" s="421" t="str">
        <f>'Risk - Country'!E20</f>
        <v>D</v>
      </c>
      <c r="AI24" s="396">
        <f>'Risk - Country'!M20</f>
        <v>-20.999999999999993</v>
      </c>
      <c r="AJ24" s="400" t="str">
        <f>'Risk - Business Climate'!B20</f>
        <v>D</v>
      </c>
      <c r="AK24" s="400">
        <f>'Risk - Business Climate'!K20</f>
        <v>-25.454545454545453</v>
      </c>
      <c r="AL24" s="399" t="str">
        <f>'Risk - Banking'!E20</f>
        <v>B-</v>
      </c>
      <c r="AM24" s="396">
        <f>'Risk - Banking'!M20</f>
        <v>-23.076923076923077</v>
      </c>
      <c r="AN24" s="436">
        <f t="shared" si="2"/>
        <v>-69.531468531468519</v>
      </c>
      <c r="AO24" s="438">
        <f t="shared" si="8"/>
        <v>-24.336013986013981</v>
      </c>
      <c r="AP24" s="401">
        <f t="shared" si="3"/>
        <v>-28.694729702630394</v>
      </c>
      <c r="AQ24" s="31"/>
    </row>
    <row r="25" spans="1:43" x14ac:dyDescent="0.3">
      <c r="A25" s="281" t="s">
        <v>134</v>
      </c>
      <c r="B25" s="348" t="s">
        <v>134</v>
      </c>
      <c r="C25" s="402">
        <f>'Macro - Wealth'!E21</f>
        <v>51934</v>
      </c>
      <c r="D25" s="396">
        <f>'Macro - Wealth'!L21</f>
        <v>8.461224077441635</v>
      </c>
      <c r="E25" s="403">
        <f>'Macro - GDP Growth'!F21</f>
        <v>1.41</v>
      </c>
      <c r="F25" s="396">
        <f>'Macro - GDP Growth'!M21</f>
        <v>-0.53151880857619738</v>
      </c>
      <c r="G25" s="403">
        <f>'Macro - GDP Growth Projection'!G21</f>
        <v>0.14171423074456488</v>
      </c>
      <c r="H25" s="396">
        <f>'Macro - GDP Growth Projection'!M21</f>
        <v>2.5882406430959373</v>
      </c>
      <c r="I25" s="456">
        <f>'Macro - Population'!G21</f>
        <v>11589.616</v>
      </c>
      <c r="J25" s="404">
        <f>('Macro - Population'!G21)/1000</f>
        <v>11.589615999999999</v>
      </c>
      <c r="K25" s="707">
        <f>'Macro - Population'!N21</f>
        <v>5.8940303868851296E-3</v>
      </c>
      <c r="L25" s="708">
        <f>'Economy Size'!E21</f>
        <v>596.41399999999999</v>
      </c>
      <c r="M25" s="398">
        <f>'Economy Size'!L21</f>
        <v>0.5508822338996795</v>
      </c>
      <c r="N25" s="423">
        <f t="shared" si="0"/>
        <v>11.074722176247938</v>
      </c>
      <c r="O25" s="425">
        <f t="shared" si="4"/>
        <v>1.6612083264371906</v>
      </c>
      <c r="P25" s="870">
        <f>'1-Military Spending'!E21</f>
        <v>5461.1877350963186</v>
      </c>
      <c r="Q25" s="754">
        <f>'1-Military Spending'!K21</f>
        <v>3.6100732526183066E-2</v>
      </c>
      <c r="R25" s="830">
        <f>'2-Natural Gas Production'!E21</f>
        <v>9.9999999999999995E-7</v>
      </c>
      <c r="S25" s="878">
        <f>'2-Natural Gas Production'!K21</f>
        <v>-15</v>
      </c>
      <c r="T25" s="830">
        <f>'3-IT Development Index'!D21</f>
        <v>7.83</v>
      </c>
      <c r="U25" s="754">
        <f>'3-IT Development Index'!J21</f>
        <v>10.876194203775194</v>
      </c>
      <c r="V25" s="830">
        <f>'4- Motor Vehicle Production'!D21</f>
        <v>2965.549</v>
      </c>
      <c r="W25" s="760">
        <f>'4- Motor Vehicle Production'!J21</f>
        <v>9.6325535330606016</v>
      </c>
      <c r="X25" s="837">
        <f>'5- Aircraft Exports'!F21</f>
        <v>715.92600000000004</v>
      </c>
      <c r="Y25" s="764">
        <f>'5- Aircraft Exports'!L21</f>
        <v>0.36892595999052558</v>
      </c>
      <c r="Z25" s="837">
        <f>'6-Network Readiness Index'!D21</f>
        <v>5.4</v>
      </c>
      <c r="AA25" s="998">
        <f>'6-Network Readiness Index'!J21</f>
        <v>3.4210526315789496</v>
      </c>
      <c r="AB25" s="1217">
        <f>'7-Crude Oil Production'!E21</f>
        <v>0.01</v>
      </c>
      <c r="AC25" s="770">
        <f>'7-Crude Oil Production'!J21</f>
        <v>-15</v>
      </c>
      <c r="AD25" s="708">
        <f>'8-Commercial Banking Branches'!G21</f>
        <v>3303.2060879999999</v>
      </c>
      <c r="AE25" s="760">
        <f>'8-Commercial Banking Branches'!M21</f>
        <v>0.1148817473302433</v>
      </c>
      <c r="AF25" s="430">
        <f t="shared" si="6"/>
        <v>-5.5502911917383031</v>
      </c>
      <c r="AG25" s="431">
        <f t="shared" si="7"/>
        <v>-2.7751455958691515</v>
      </c>
      <c r="AH25" s="421" t="str">
        <f>'Risk - Country'!E21</f>
        <v>A2</v>
      </c>
      <c r="AI25" s="396">
        <f>'Risk - Country'!M21</f>
        <v>28</v>
      </c>
      <c r="AJ25" s="400" t="str">
        <f>'Risk - Business Climate'!B21</f>
        <v>A1</v>
      </c>
      <c r="AK25" s="400">
        <f>'Risk - Business Climate'!K21</f>
        <v>40</v>
      </c>
      <c r="AL25" s="399" t="str">
        <f>'Risk - Banking'!E21</f>
        <v>AAA</v>
      </c>
      <c r="AM25" s="396">
        <f>'Risk - Banking'!M21</f>
        <v>25</v>
      </c>
      <c r="AN25" s="436">
        <f t="shared" si="2"/>
        <v>93</v>
      </c>
      <c r="AO25" s="438">
        <f t="shared" si="8"/>
        <v>32.549999999999997</v>
      </c>
      <c r="AP25" s="401">
        <f t="shared" si="3"/>
        <v>31.436062730568036</v>
      </c>
      <c r="AQ25" s="31"/>
    </row>
    <row r="26" spans="1:43" x14ac:dyDescent="0.3">
      <c r="A26" s="281" t="s">
        <v>135</v>
      </c>
      <c r="B26" s="348" t="s">
        <v>135</v>
      </c>
      <c r="C26" s="402">
        <f>'Macro - Wealth'!E22</f>
        <v>7005</v>
      </c>
      <c r="D26" s="396">
        <f>'Macro - Wealth'!L22</f>
        <v>-14.401340654638805</v>
      </c>
      <c r="E26" s="403">
        <f>'Macro - GDP Growth'!F22</f>
        <v>0.8</v>
      </c>
      <c r="F26" s="396">
        <f>'Macro - GDP Growth'!M22</f>
        <v>-0.84478110155347308</v>
      </c>
      <c r="G26" s="403">
        <f>'Macro - GDP Growth Projection'!G22</f>
        <v>0.20715917745620716</v>
      </c>
      <c r="H26" s="396">
        <f>'Macro - GDP Growth Projection'!M22</f>
        <v>4.1164525098253648</v>
      </c>
      <c r="I26" s="456">
        <f>'Macro - Population'!G22</f>
        <v>397.62099999999998</v>
      </c>
      <c r="J26" s="404">
        <f>('Macro - Population'!G22)/1000</f>
        <v>0.397621</v>
      </c>
      <c r="K26" s="707">
        <f>'Macro - Population'!N22</f>
        <v>-4.8139709354651563</v>
      </c>
      <c r="L26" s="708">
        <f>'Economy Size'!E22</f>
        <v>2.734</v>
      </c>
      <c r="M26" s="398">
        <f>'Economy Size'!L22</f>
        <v>-24.385918501317814</v>
      </c>
      <c r="N26" s="423">
        <f t="shared" si="0"/>
        <v>-40.329558683149884</v>
      </c>
      <c r="O26" s="425">
        <f t="shared" si="4"/>
        <v>-6.0494338024724827</v>
      </c>
      <c r="P26" s="870">
        <f>'1-Military Spending'!E22</f>
        <v>24.507024999999999</v>
      </c>
      <c r="Q26" s="754">
        <f>'1-Military Spending'!K22</f>
        <v>-9.9530427856291084</v>
      </c>
      <c r="R26" s="830">
        <f>'2-Natural Gas Production'!E22</f>
        <v>9.9999999999999995E-7</v>
      </c>
      <c r="S26" s="878">
        <f>'2-Natural Gas Production'!K22</f>
        <v>-15</v>
      </c>
      <c r="T26" s="830">
        <f>'3-IT Development Index'!D22</f>
        <v>3.66</v>
      </c>
      <c r="U26" s="754">
        <f>'3-IT Development Index'!J22</f>
        <v>-5.515621010977795</v>
      </c>
      <c r="V26" s="830">
        <f>'4- Motor Vehicle Production'!D22</f>
        <v>5.4489999999999998</v>
      </c>
      <c r="W26" s="760">
        <f>'4- Motor Vehicle Production'!J22</f>
        <v>-9.6353205147066898</v>
      </c>
      <c r="X26" s="837">
        <f>'5- Aircraft Exports'!F22</f>
        <v>0.53700000000000003</v>
      </c>
      <c r="Y26" s="764">
        <f>'5- Aircraft Exports'!L22</f>
        <v>-6.9519519519519513</v>
      </c>
      <c r="Z26" s="837" t="str">
        <f>'6-Network Readiness Index'!D22</f>
        <v>use median</v>
      </c>
      <c r="AA26" s="998">
        <f>'6-Network Readiness Index'!J22</f>
        <v>0</v>
      </c>
      <c r="AB26" s="1217">
        <f>'7-Crude Oil Production'!E22</f>
        <v>1700</v>
      </c>
      <c r="AC26" s="770">
        <f>'7-Crude Oil Production'!J22</f>
        <v>1.6300270444599E-3</v>
      </c>
      <c r="AD26" s="708">
        <f>'8-Commercial Banking Branches'!G22</f>
        <v>63.161012199999995</v>
      </c>
      <c r="AE26" s="760">
        <f>'8-Commercial Banking Branches'!M22</f>
        <v>-4.4157019514235198</v>
      </c>
      <c r="AF26" s="430">
        <f t="shared" si="6"/>
        <v>-51.470008187644602</v>
      </c>
      <c r="AG26" s="431">
        <f t="shared" si="7"/>
        <v>-25.735004093822301</v>
      </c>
      <c r="AH26" s="421" t="str">
        <f>'Risk - Country'!E22</f>
        <v>na</v>
      </c>
      <c r="AI26" s="396">
        <f>'Risk - Country'!M22</f>
        <v>0</v>
      </c>
      <c r="AJ26" s="400">
        <f>'Risk - Business Climate'!B22</f>
        <v>0</v>
      </c>
      <c r="AK26" s="400">
        <f>'Risk - Business Climate'!K22</f>
        <v>-3.6363636363636331</v>
      </c>
      <c r="AL26" s="399" t="str">
        <f>'Risk - Banking'!E22</f>
        <v>-</v>
      </c>
      <c r="AM26" s="396">
        <f>'Risk - Banking'!M22</f>
        <v>0</v>
      </c>
      <c r="AN26" s="436">
        <f t="shared" si="2"/>
        <v>-3.6363636363636331</v>
      </c>
      <c r="AO26" s="438">
        <f t="shared" si="8"/>
        <v>-1.2727272727272716</v>
      </c>
      <c r="AP26" s="401">
        <f t="shared" si="3"/>
        <v>-33.057165169022056</v>
      </c>
      <c r="AQ26" s="31"/>
    </row>
    <row r="27" spans="1:43" x14ac:dyDescent="0.3">
      <c r="A27" s="281" t="s">
        <v>136</v>
      </c>
      <c r="B27" s="348" t="s">
        <v>136</v>
      </c>
      <c r="C27" s="402">
        <f>'Macro - Wealth'!E23</f>
        <v>3287</v>
      </c>
      <c r="D27" s="396">
        <f>'Macro - Wealth'!L23</f>
        <v>-21.029736860871424</v>
      </c>
      <c r="E27" s="403">
        <f>'Macro - GDP Growth'!F23</f>
        <v>5.6</v>
      </c>
      <c r="F27" s="396">
        <f>'Macro - GDP Growth'!M23</f>
        <v>9.6262395118230337</v>
      </c>
      <c r="G27" s="403">
        <f>'Macro - GDP Growth Projection'!G23</f>
        <v>0.28456159225389993</v>
      </c>
      <c r="H27" s="396">
        <f>'Macro - GDP Growth Projection'!M23</f>
        <v>5.9238844774688646</v>
      </c>
      <c r="I27" s="456">
        <f>'Macro - Population'!G23</f>
        <v>12123.198</v>
      </c>
      <c r="J27" s="404">
        <f>('Macro - Population'!G23)/1000</f>
        <v>12.123198</v>
      </c>
      <c r="K27" s="707">
        <f>'Macro - Population'!N23</f>
        <v>7.7604598174248951E-3</v>
      </c>
      <c r="L27" s="708">
        <f>'Economy Size'!E23</f>
        <v>38.793999999999997</v>
      </c>
      <c r="M27" s="398">
        <f>'Economy Size'!L23</f>
        <v>-15.553138747636265</v>
      </c>
      <c r="N27" s="423">
        <f t="shared" si="0"/>
        <v>-21.024991159398365</v>
      </c>
      <c r="O27" s="425">
        <f t="shared" si="4"/>
        <v>-3.1537486739097544</v>
      </c>
      <c r="P27" s="870">
        <f>'1-Military Spending'!E23</f>
        <v>71.817818478808633</v>
      </c>
      <c r="Q27" s="754">
        <f>'1-Military Spending'!K23</f>
        <v>-9.8623549134715152</v>
      </c>
      <c r="R27" s="830">
        <f>'2-Natural Gas Production'!E23</f>
        <v>9.9999999999999995E-7</v>
      </c>
      <c r="S27" s="878">
        <f>'2-Natural Gas Production'!K23</f>
        <v>-15</v>
      </c>
      <c r="T27" s="830">
        <f>'3-IT Development Index'!D23</f>
        <v>1.92</v>
      </c>
      <c r="U27" s="754">
        <f>'3-IT Development Index'!J23</f>
        <v>-11.887365968853718</v>
      </c>
      <c r="V27" s="830">
        <f>'4- Motor Vehicle Production'!D23</f>
        <v>6.6000000000000003E-2</v>
      </c>
      <c r="W27" s="760">
        <f>'4- Motor Vehicle Production'!J23</f>
        <v>-9.9955828874969086</v>
      </c>
      <c r="X27" s="837">
        <f>'5- Aircraft Exports'!F23</f>
        <v>1.0999999999999999E-2</v>
      </c>
      <c r="Y27" s="764">
        <f>'5- Aircraft Exports'!L23</f>
        <v>-14.84984984984985</v>
      </c>
      <c r="Z27" s="837">
        <f>'6-Network Readiness Index'!D23</f>
        <v>2.9</v>
      </c>
      <c r="AA27" s="998">
        <f>'6-Network Readiness Index'!J23</f>
        <v>-3.75</v>
      </c>
      <c r="AB27" s="1217">
        <f>'7-Crude Oil Production'!E23</f>
        <v>0.01</v>
      </c>
      <c r="AC27" s="770">
        <f>'7-Crude Oil Production'!J23</f>
        <v>-15</v>
      </c>
      <c r="AD27" s="708">
        <f>'8-Commercial Banking Branches'!G23</f>
        <v>417.62069400000001</v>
      </c>
      <c r="AE27" s="760">
        <f>'8-Commercial Banking Branches'!M23</f>
        <v>0.10901539512503301</v>
      </c>
      <c r="AF27" s="430">
        <f t="shared" si="6"/>
        <v>-80.236138224546963</v>
      </c>
      <c r="AG27" s="431">
        <f t="shared" si="7"/>
        <v>-40.118069112273481</v>
      </c>
      <c r="AH27" s="421" t="str">
        <f>'Risk - Country'!E23</f>
        <v>B</v>
      </c>
      <c r="AI27" s="396">
        <f>'Risk - Country'!M23</f>
        <v>7</v>
      </c>
      <c r="AJ27" s="400" t="str">
        <f>'Risk - Business Climate'!B23</f>
        <v>C</v>
      </c>
      <c r="AK27" s="400">
        <f>'Risk - Business Climate'!K23</f>
        <v>-10.909090909090912</v>
      </c>
      <c r="AL27" s="399" t="str">
        <f>'Risk - Banking'!E23</f>
        <v>-</v>
      </c>
      <c r="AM27" s="396">
        <f>'Risk - Banking'!M23</f>
        <v>0</v>
      </c>
      <c r="AN27" s="436">
        <f t="shared" si="2"/>
        <v>-3.9090909090909118</v>
      </c>
      <c r="AO27" s="438">
        <f t="shared" si="8"/>
        <v>-1.3681818181818191</v>
      </c>
      <c r="AP27" s="401">
        <f t="shared" si="3"/>
        <v>-44.639999604365052</v>
      </c>
      <c r="AQ27" s="31"/>
    </row>
    <row r="28" spans="1:43" ht="14.55" customHeight="1" x14ac:dyDescent="0.3">
      <c r="A28" s="281" t="s">
        <v>254</v>
      </c>
      <c r="B28" s="348" t="s">
        <v>254</v>
      </c>
      <c r="C28" s="402">
        <f>'Macro - Wealth'!E24</f>
        <v>81798</v>
      </c>
      <c r="D28" s="396">
        <f>'Macro - Wealth'!L24</f>
        <v>15.318188497639646</v>
      </c>
      <c r="E28" s="403">
        <f>'Macro - GDP Growth'!F24</f>
        <v>-0.1</v>
      </c>
      <c r="F28" s="396">
        <f>'Macro - GDP Growth'!M24</f>
        <v>-1.3069713698806011</v>
      </c>
      <c r="G28" s="403" t="str">
        <f>'Macro - GDP Growth Projection'!G24</f>
        <v>use median</v>
      </c>
      <c r="H28" s="396">
        <f>'Macro - GDP Growth Projection'!M24</f>
        <v>0</v>
      </c>
      <c r="I28" s="456">
        <f>'Macro - Population'!G24</f>
        <v>62.273000000000003</v>
      </c>
      <c r="J28" s="404">
        <f>('Macro - Population'!G24)/1000</f>
        <v>6.2273000000000002E-2</v>
      </c>
      <c r="K28" s="707">
        <f>'Macro - Population'!N24</f>
        <v>-4.9837782072397321</v>
      </c>
      <c r="L28" s="708">
        <f>'Economy Size'!E24</f>
        <v>5.2279999999999998</v>
      </c>
      <c r="M28" s="398">
        <f>'Economy Size'!L24</f>
        <v>-23.77502131036713</v>
      </c>
      <c r="N28" s="423">
        <f t="shared" si="0"/>
        <v>-14.747582389847818</v>
      </c>
      <c r="O28" s="425">
        <f t="shared" si="4"/>
        <v>-2.2121373584771726</v>
      </c>
      <c r="P28" s="870">
        <f>'1-Military Spending'!E24</f>
        <v>0</v>
      </c>
      <c r="Q28" s="754">
        <f>'1-Military Spending'!K24</f>
        <v>-10</v>
      </c>
      <c r="R28" s="830">
        <f>'2-Natural Gas Production'!E24</f>
        <v>9.9999999999999995E-7</v>
      </c>
      <c r="S28" s="878">
        <f>'2-Natural Gas Production'!K24</f>
        <v>-15</v>
      </c>
      <c r="T28" s="830" t="str">
        <f>'3-IT Development Index'!D24</f>
        <v>use median</v>
      </c>
      <c r="U28" s="754">
        <f>'3-IT Development Index'!J24</f>
        <v>0</v>
      </c>
      <c r="V28" s="830">
        <f>'4- Motor Vehicle Production'!D24</f>
        <v>4.2089999999999996</v>
      </c>
      <c r="W28" s="760">
        <f>'4- Motor Vehicle Production'!J24</f>
        <v>-9.718308689007241</v>
      </c>
      <c r="X28" s="837">
        <f>'5- Aircraft Exports'!F24</f>
        <v>0.121</v>
      </c>
      <c r="Y28" s="764">
        <f>'5- Aircraft Exports'!L24</f>
        <v>-13.198198198198199</v>
      </c>
      <c r="Z28" s="837" t="str">
        <f>'6-Network Readiness Index'!D24</f>
        <v>use median</v>
      </c>
      <c r="AA28" s="998">
        <f>'6-Network Readiness Index'!J24</f>
        <v>0</v>
      </c>
      <c r="AB28" s="1217">
        <f>'7-Crude Oil Production'!E24</f>
        <v>0.01</v>
      </c>
      <c r="AC28" s="770">
        <f>'7-Crude Oil Production'!J24</f>
        <v>-15</v>
      </c>
      <c r="AD28" s="708">
        <f>'8-Commercial Banking Branches'!G24</f>
        <v>0.01</v>
      </c>
      <c r="AE28" s="760">
        <f>'8-Commercial Banking Branches'!M24</f>
        <v>-13.481729505830407</v>
      </c>
      <c r="AF28" s="430">
        <f t="shared" si="6"/>
        <v>-76.398236393035859</v>
      </c>
      <c r="AG28" s="431">
        <f t="shared" si="7"/>
        <v>-38.199118196517929</v>
      </c>
      <c r="AH28" s="421" t="str">
        <f>'Risk - Country'!E24</f>
        <v>na</v>
      </c>
      <c r="AI28" s="396">
        <f>'Risk - Country'!M24</f>
        <v>0</v>
      </c>
      <c r="AJ28" s="400">
        <f>'Risk - Business Climate'!B24</f>
        <v>0</v>
      </c>
      <c r="AK28" s="400">
        <f>'Risk - Business Climate'!K24</f>
        <v>-3.6363636363636331</v>
      </c>
      <c r="AL28" s="399" t="str">
        <f>'Risk - Banking'!E24</f>
        <v>-</v>
      </c>
      <c r="AM28" s="396">
        <f>'Risk - Banking'!M24</f>
        <v>0</v>
      </c>
      <c r="AN28" s="436">
        <f t="shared" si="2"/>
        <v>-3.6363636363636331</v>
      </c>
      <c r="AO28" s="438">
        <f t="shared" si="8"/>
        <v>-1.2727272727272716</v>
      </c>
      <c r="AP28" s="401">
        <f t="shared" si="3"/>
        <v>-41.683982827722375</v>
      </c>
      <c r="AQ28" s="31"/>
    </row>
    <row r="29" spans="1:43" x14ac:dyDescent="0.3">
      <c r="A29" s="281" t="s">
        <v>34</v>
      </c>
      <c r="B29" s="348" t="s">
        <v>34</v>
      </c>
      <c r="C29" s="402">
        <f>'Macro - Wealth'!E25</f>
        <v>8724</v>
      </c>
      <c r="D29" s="396">
        <f>'Macro - Wealth'!L25</f>
        <v>-11.336732510874988</v>
      </c>
      <c r="E29" s="403">
        <f>'Macro - GDP Growth'!F25</f>
        <v>2.2200000000000002</v>
      </c>
      <c r="F29" s="396">
        <f>'Macro - GDP Growth'!M25</f>
        <v>-0.11554756708178204</v>
      </c>
      <c r="G29" s="403">
        <f>'Macro - GDP Growth Projection'!G25</f>
        <v>0.19750054729067321</v>
      </c>
      <c r="H29" s="396">
        <f>'Macro - GDP Growth Projection'!M25</f>
        <v>3.8909128161289837</v>
      </c>
      <c r="I29" s="456">
        <f>'Macro - Population'!G25</f>
        <v>11673.029</v>
      </c>
      <c r="J29" s="404">
        <f>('Macro - Population'!G25)/1000</f>
        <v>11.673029</v>
      </c>
      <c r="K29" s="707">
        <f>'Macro - Population'!N25</f>
        <v>6.185802744441444E-3</v>
      </c>
      <c r="L29" s="708">
        <f>'Economy Size'!E25</f>
        <v>100.44499999999999</v>
      </c>
      <c r="M29" s="398">
        <f>'Economy Size'!L25</f>
        <v>-0.45192675112430447</v>
      </c>
      <c r="N29" s="423">
        <f t="shared" si="0"/>
        <v>-8.0071082102076492</v>
      </c>
      <c r="O29" s="425">
        <f t="shared" si="4"/>
        <v>-1.2010662315311473</v>
      </c>
      <c r="P29" s="870">
        <f>'1-Military Spending'!E25</f>
        <v>608.9684149521878</v>
      </c>
      <c r="Q29" s="754">
        <f>'1-Military Spending'!K25</f>
        <v>-8.8327157753291203</v>
      </c>
      <c r="R29" s="830">
        <f>'2-Natural Gas Production'!E25</f>
        <v>18690</v>
      </c>
      <c r="S29" s="878">
        <f>'2-Natural Gas Production'!K25</f>
        <v>0.36277133674581113</v>
      </c>
      <c r="T29" s="830">
        <f>'3-IT Development Index'!D25</f>
        <v>4.0199999999999996</v>
      </c>
      <c r="U29" s="754">
        <f>'3-IT Development Index'!J25</f>
        <v>-4.1973289507276066</v>
      </c>
      <c r="V29" s="830">
        <f>'4- Motor Vehicle Production'!D25</f>
        <v>11.641</v>
      </c>
      <c r="W29" s="760">
        <f>'4- Motor Vehicle Production'!J25</f>
        <v>-9.2209150507800626</v>
      </c>
      <c r="X29" s="837">
        <f>'5- Aircraft Exports'!F25</f>
        <v>26.893999999999998</v>
      </c>
      <c r="Y29" s="764">
        <f>'5- Aircraft Exports'!L25</f>
        <v>1.3362178474408078E-2</v>
      </c>
      <c r="Z29" s="837">
        <f>'6-Network Readiness Index'!D25</f>
        <v>3.3</v>
      </c>
      <c r="AA29" s="998">
        <f>'6-Network Readiness Index'!J25</f>
        <v>-2.5</v>
      </c>
      <c r="AB29" s="1217">
        <f>'7-Crude Oil Production'!E25</f>
        <v>60161</v>
      </c>
      <c r="AC29" s="770">
        <f>'7-Crude Oil Production'!J25</f>
        <v>9.0522761229320181E-2</v>
      </c>
      <c r="AD29" s="708">
        <f>'8-Commercial Banking Branches'!G25</f>
        <v>4865.1773040000007</v>
      </c>
      <c r="AE29" s="760">
        <f>'8-Commercial Banking Branches'!M25</f>
        <v>0.11168695330001926</v>
      </c>
      <c r="AF29" s="430">
        <f t="shared" si="6"/>
        <v>-24.17261654708723</v>
      </c>
      <c r="AG29" s="431">
        <f t="shared" si="7"/>
        <v>-12.086308273543615</v>
      </c>
      <c r="AH29" s="421" t="str">
        <f>'Risk - Country'!E25</f>
        <v>C</v>
      </c>
      <c r="AI29" s="396">
        <f>'Risk - Country'!M25</f>
        <v>-6.9999999999999973</v>
      </c>
      <c r="AJ29" s="400" t="str">
        <f>'Risk - Business Climate'!B25</f>
        <v>C</v>
      </c>
      <c r="AK29" s="400">
        <f>'Risk - Business Climate'!K25</f>
        <v>-10.909090909090912</v>
      </c>
      <c r="AL29" s="399" t="str">
        <f>'Risk - Banking'!E25</f>
        <v>BB-</v>
      </c>
      <c r="AM29" s="396">
        <f>'Risk - Banking'!M25</f>
        <v>-14.423076923076922</v>
      </c>
      <c r="AN29" s="436">
        <f t="shared" si="2"/>
        <v>-32.332167832167833</v>
      </c>
      <c r="AO29" s="438">
        <f t="shared" si="8"/>
        <v>-11.316258741258741</v>
      </c>
      <c r="AP29" s="401">
        <f t="shared" si="3"/>
        <v>-24.603633246333501</v>
      </c>
      <c r="AQ29" s="31"/>
    </row>
    <row r="30" spans="1:43" ht="15" customHeight="1" x14ac:dyDescent="0.3">
      <c r="A30" s="281" t="s">
        <v>138</v>
      </c>
      <c r="B30" s="348" t="s">
        <v>138</v>
      </c>
      <c r="C30" s="402">
        <f>'Macro - Wealth'!E26</f>
        <v>14912</v>
      </c>
      <c r="D30" s="396">
        <f>'Macro - Wealth'!L26</f>
        <v>-0.30485630749483128</v>
      </c>
      <c r="E30" s="403">
        <f>'Macro - GDP Growth'!F26</f>
        <v>3</v>
      </c>
      <c r="F30" s="396">
        <f>'Macro - GDP Growth'!M26</f>
        <v>1.6933638443935912</v>
      </c>
      <c r="G30" s="403">
        <f>'Macro - GDP Growth Projection'!G26</f>
        <v>0.16949380721593968</v>
      </c>
      <c r="H30" s="396">
        <f>'Macro - GDP Growth Projection'!M26</f>
        <v>3.2369244689583918</v>
      </c>
      <c r="I30" s="456">
        <f>'Macro - Population'!G26</f>
        <v>3280.8150000000001</v>
      </c>
      <c r="J30" s="404">
        <f>('Macro - Population'!G26)/1000</f>
        <v>3.280815</v>
      </c>
      <c r="K30" s="707">
        <f>'Macro - Population'!N26</f>
        <v>-3.3540328796639294</v>
      </c>
      <c r="L30" s="708">
        <f>'Economy Size'!E26</f>
        <v>49.223999999999997</v>
      </c>
      <c r="M30" s="398">
        <f>'Economy Size'!L26</f>
        <v>-12.998344159979622</v>
      </c>
      <c r="N30" s="423">
        <f t="shared" si="0"/>
        <v>-11.7269450337864</v>
      </c>
      <c r="O30" s="425">
        <f t="shared" si="4"/>
        <v>-1.75904175506796</v>
      </c>
      <c r="P30" s="870">
        <f>'1-Military Spending'!E26</f>
        <v>167.52186588921282</v>
      </c>
      <c r="Q30" s="754">
        <f>'1-Military Spending'!K26</f>
        <v>-9.6789042507721739</v>
      </c>
      <c r="R30" s="830">
        <f>'2-Natural Gas Production'!E26</f>
        <v>9.9999999999999995E-7</v>
      </c>
      <c r="S30" s="878">
        <f>'2-Natural Gas Production'!K26</f>
        <v>-15</v>
      </c>
      <c r="T30" s="830">
        <f>'3-IT Development Index'!D26</f>
        <v>5.25</v>
      </c>
      <c r="U30" s="754">
        <f>'3-IT Development Index'!J26</f>
        <v>0.34211603124053752</v>
      </c>
      <c r="V30" s="830">
        <f>'4- Motor Vehicle Production'!D26</f>
        <v>0.95</v>
      </c>
      <c r="W30" s="760">
        <f>'4- Motor Vehicle Production'!J26</f>
        <v>-9.9364203503342559</v>
      </c>
      <c r="X30" s="837">
        <f>'5- Aircraft Exports'!F26</f>
        <v>0.96199999999999997</v>
      </c>
      <c r="Y30" s="764">
        <f>'5- Aircraft Exports'!L26</f>
        <v>-0.57057057057057103</v>
      </c>
      <c r="Z30" s="837">
        <f>'6-Network Readiness Index'!D26</f>
        <v>3.6</v>
      </c>
      <c r="AA30" s="998">
        <f>'6-Network Readiness Index'!J26</f>
        <v>-1.5624999999999991</v>
      </c>
      <c r="AB30" s="1217">
        <f>'7-Crude Oil Production'!E26</f>
        <v>0.01</v>
      </c>
      <c r="AC30" s="770">
        <f>'7-Crude Oil Production'!J26</f>
        <v>-15</v>
      </c>
      <c r="AD30" s="708">
        <f>'8-Commercial Banking Branches'!G26</f>
        <v>1147.8062746000003</v>
      </c>
      <c r="AE30" s="760">
        <f>'8-Commercial Banking Branches'!M26</f>
        <v>3.6080136584761571E-2</v>
      </c>
      <c r="AF30" s="430">
        <f t="shared" si="6"/>
        <v>-51.370199003851702</v>
      </c>
      <c r="AG30" s="431">
        <f t="shared" si="7"/>
        <v>-25.685099501925851</v>
      </c>
      <c r="AH30" s="421" t="str">
        <f>'Risk - Country'!E26</f>
        <v>C</v>
      </c>
      <c r="AI30" s="396">
        <f>'Risk - Country'!M26</f>
        <v>-6.9999999999999973</v>
      </c>
      <c r="AJ30" s="400" t="str">
        <f>'Risk - Business Climate'!B26</f>
        <v>B</v>
      </c>
      <c r="AK30" s="400">
        <f>'Risk - Business Climate'!K26</f>
        <v>4.4444444444444411</v>
      </c>
      <c r="AL30" s="399" t="str">
        <f>'Risk - Banking'!E26</f>
        <v>-</v>
      </c>
      <c r="AM30" s="396">
        <f>'Risk - Banking'!M26</f>
        <v>0</v>
      </c>
      <c r="AN30" s="436">
        <f t="shared" si="2"/>
        <v>-2.5555555555555562</v>
      </c>
      <c r="AO30" s="438">
        <f t="shared" si="8"/>
        <v>-0.8944444444444446</v>
      </c>
      <c r="AP30" s="401">
        <f t="shared" si="3"/>
        <v>-28.338585701438255</v>
      </c>
      <c r="AQ30" s="31"/>
    </row>
    <row r="31" spans="1:43" x14ac:dyDescent="0.3">
      <c r="A31" s="281" t="s">
        <v>139</v>
      </c>
      <c r="B31" s="348" t="s">
        <v>139</v>
      </c>
      <c r="C31" s="402">
        <f>'Macro - Wealth'!E27</f>
        <v>17767</v>
      </c>
      <c r="D31" s="396">
        <f>'Macro - Wealth'!L27</f>
        <v>0.616263477893499</v>
      </c>
      <c r="E31" s="403">
        <f>'Macro - GDP Growth'!F27</f>
        <v>2.4</v>
      </c>
      <c r="F31" s="396">
        <f>'Macro - GDP Growth'!M27</f>
        <v>-2.3109513416356545E-2</v>
      </c>
      <c r="G31" s="403">
        <f>'Macro - GDP Growth Projection'!G27</f>
        <v>0.21899559796261725</v>
      </c>
      <c r="H31" s="396">
        <f>'Macro - GDP Growth Projection'!M27</f>
        <v>4.392846015915234</v>
      </c>
      <c r="I31" s="456">
        <f>'Macro - Population'!G27</f>
        <v>2351.625</v>
      </c>
      <c r="J31" s="404">
        <f>('Macro - Population'!G27)/1000</f>
        <v>2.3516249999999999</v>
      </c>
      <c r="K31" s="707">
        <f>'Macro - Population'!N27</f>
        <v>-3.8245387984713157</v>
      </c>
      <c r="L31" s="708">
        <f>'Economy Size'!E27</f>
        <v>40.927999999999997</v>
      </c>
      <c r="M31" s="398">
        <f>'Economy Size'!L27</f>
        <v>-15.030422386173244</v>
      </c>
      <c r="N31" s="423">
        <f t="shared" si="0"/>
        <v>-13.868961204252185</v>
      </c>
      <c r="O31" s="425">
        <f t="shared" si="4"/>
        <v>-2.0803441806378276</v>
      </c>
      <c r="P31" s="870">
        <f>'1-Military Spending'!E27</f>
        <v>545.75678040244975</v>
      </c>
      <c r="Q31" s="754">
        <f>'1-Military Spending'!K27</f>
        <v>-8.9538832344098243</v>
      </c>
      <c r="R31" s="830">
        <f>'2-Natural Gas Production'!E27</f>
        <v>9.9999999999999995E-7</v>
      </c>
      <c r="S31" s="878">
        <f>'2-Natural Gas Production'!K27</f>
        <v>-15</v>
      </c>
      <c r="T31" s="830">
        <f>'3-IT Development Index'!D27</f>
        <v>4.17</v>
      </c>
      <c r="U31" s="754">
        <f>'3-IT Development Index'!J27</f>
        <v>-3.6480405922900259</v>
      </c>
      <c r="V31" s="830">
        <f>'4- Motor Vehicle Production'!D27</f>
        <v>0.36799999999999999</v>
      </c>
      <c r="W31" s="760">
        <f>'4- Motor Vehicle Production'!J27</f>
        <v>-9.9753712514979025</v>
      </c>
      <c r="X31" s="837">
        <f>'5- Aircraft Exports'!F27</f>
        <v>1.0580000000000001</v>
      </c>
      <c r="Y31" s="764">
        <f>'5- Aircraft Exports'!L27</f>
        <v>2.9929958736219559E-5</v>
      </c>
      <c r="Z31" s="837">
        <f>'6-Network Readiness Index'!D27</f>
        <v>3.5</v>
      </c>
      <c r="AA31" s="998">
        <f>'6-Network Readiness Index'!J27</f>
        <v>-1.8749999999999993</v>
      </c>
      <c r="AB31" s="1217">
        <f>'7-Crude Oil Production'!E27</f>
        <v>0.01</v>
      </c>
      <c r="AC31" s="770">
        <f>'7-Crude Oil Production'!J27</f>
        <v>-15</v>
      </c>
      <c r="AD31" s="708">
        <f>'8-Commercial Banking Branches'!G27</f>
        <v>191.01560189999998</v>
      </c>
      <c r="AE31" s="760">
        <f>'8-Commercial Banking Branches'!M27</f>
        <v>1.6850836721469989E-2</v>
      </c>
      <c r="AF31" s="430">
        <f t="shared" si="6"/>
        <v>-54.435414311517548</v>
      </c>
      <c r="AG31" s="431">
        <f t="shared" si="7"/>
        <v>-27.217707155758774</v>
      </c>
      <c r="AH31" s="421" t="str">
        <f>'Risk - Country'!E27</f>
        <v>A4</v>
      </c>
      <c r="AI31" s="396">
        <f>'Risk - Country'!M27</f>
        <v>14</v>
      </c>
      <c r="AJ31" s="400" t="str">
        <f>'Risk - Business Climate'!B27</f>
        <v>A4</v>
      </c>
      <c r="AK31" s="400">
        <f>'Risk - Business Climate'!K27</f>
        <v>13.333333333333323</v>
      </c>
      <c r="AL31" s="399" t="str">
        <f>'Risk - Banking'!E27</f>
        <v>-</v>
      </c>
      <c r="AM31" s="396">
        <f>'Risk - Banking'!M27</f>
        <v>0</v>
      </c>
      <c r="AN31" s="436">
        <f t="shared" si="2"/>
        <v>27.333333333333321</v>
      </c>
      <c r="AO31" s="438">
        <f t="shared" si="8"/>
        <v>9.5666666666666611</v>
      </c>
      <c r="AP31" s="401">
        <f t="shared" si="3"/>
        <v>-19.731384669729941</v>
      </c>
      <c r="AQ31" s="31"/>
    </row>
    <row r="32" spans="1:43" x14ac:dyDescent="0.3">
      <c r="A32" s="281" t="s">
        <v>44</v>
      </c>
      <c r="B32" s="348" t="s">
        <v>44</v>
      </c>
      <c r="C32" s="402">
        <f>'Macro - Wealth'!E28</f>
        <v>14652</v>
      </c>
      <c r="D32" s="396">
        <f>'Macro - Wealth'!L28</f>
        <v>-0.768380517720886</v>
      </c>
      <c r="E32" s="403">
        <f>'Macro - GDP Growth'!F28</f>
        <v>1.1299999999999999</v>
      </c>
      <c r="F32" s="396">
        <f>'Macro - GDP Growth'!M28</f>
        <v>-0.67531133650019282</v>
      </c>
      <c r="G32" s="403">
        <f>'Macro - GDP Growth Projection'!G28</f>
        <v>0.14102021385872562</v>
      </c>
      <c r="H32" s="396">
        <f>'Macro - GDP Growth Projection'!M28</f>
        <v>2.5720345814526557</v>
      </c>
      <c r="I32" s="456">
        <f>'Macro - Population'!G28</f>
        <v>212559.40900000001</v>
      </c>
      <c r="J32" s="404">
        <f>('Macro - Population'!G28)/1000</f>
        <v>212.55940900000002</v>
      </c>
      <c r="K32" s="707">
        <f>'Macro - Population'!N28</f>
        <v>0.70887114787713734</v>
      </c>
      <c r="L32" s="708">
        <f>'Economy Size'!E28</f>
        <v>3092.2159999999999</v>
      </c>
      <c r="M32" s="398">
        <f>'Economy Size'!L28</f>
        <v>3.3333679685154598</v>
      </c>
      <c r="N32" s="423">
        <f t="shared" si="0"/>
        <v>5.1705818436241735</v>
      </c>
      <c r="O32" s="425">
        <f t="shared" si="4"/>
        <v>0.77558727654362603</v>
      </c>
      <c r="P32" s="870">
        <f>'1-Military Spending'!E28</f>
        <v>19736.347758587232</v>
      </c>
      <c r="Q32" s="754">
        <f>'1-Military Spending'!K28</f>
        <v>2.1456090885665193</v>
      </c>
      <c r="R32" s="830">
        <f>'2-Natural Gas Production'!E28</f>
        <v>23960</v>
      </c>
      <c r="S32" s="878">
        <f>'2-Natural Gas Production'!K28</f>
        <v>0.46506171222863135</v>
      </c>
      <c r="T32" s="830">
        <f>'3-IT Development Index'!D28</f>
        <v>5.99</v>
      </c>
      <c r="U32" s="754">
        <f>'3-IT Development Index'!J28</f>
        <v>3.3635182977814866</v>
      </c>
      <c r="V32" s="830">
        <f>'4- Motor Vehicle Production'!D28</f>
        <v>799.32</v>
      </c>
      <c r="W32" s="760">
        <f>'4- Motor Vehicle Production'!J28</f>
        <v>2.2229822728170285</v>
      </c>
      <c r="X32" s="837">
        <f>'5- Aircraft Exports'!F28</f>
        <v>2398.1610000000001</v>
      </c>
      <c r="Y32" s="764">
        <f>'5- Aircraft Exports'!L28</f>
        <v>1.2370160312771508</v>
      </c>
      <c r="Z32" s="837">
        <f>'6-Network Readiness Index'!D28</f>
        <v>4</v>
      </c>
      <c r="AA32" s="998">
        <f>'6-Network Readiness Index'!J28</f>
        <v>-0.31249999999999895</v>
      </c>
      <c r="AB32" s="1217">
        <f>'7-Crude Oil Production'!E28</f>
        <v>2939950</v>
      </c>
      <c r="AC32" s="770">
        <f>'7-Crude Oil Production'!J28</f>
        <v>4.4693790600522032</v>
      </c>
      <c r="AD32" s="708">
        <f>'8-Commercial Banking Branches'!G28</f>
        <v>37780.296289999998</v>
      </c>
      <c r="AE32" s="760">
        <f>'8-Commercial Banking Branches'!M28</f>
        <v>2.1699432670095282</v>
      </c>
      <c r="AF32" s="430">
        <f t="shared" si="6"/>
        <v>15.76100972973255</v>
      </c>
      <c r="AG32" s="431">
        <f t="shared" si="7"/>
        <v>7.8805048648662748</v>
      </c>
      <c r="AH32" s="421" t="str">
        <f>'Risk - Country'!E28</f>
        <v>C</v>
      </c>
      <c r="AI32" s="396">
        <f>'Risk - Country'!M28</f>
        <v>-6.9999999999999973</v>
      </c>
      <c r="AJ32" s="400" t="str">
        <f>'Risk - Business Climate'!B28</f>
        <v>A4</v>
      </c>
      <c r="AK32" s="400">
        <f>'Risk - Business Climate'!K28</f>
        <v>13.333333333333323</v>
      </c>
      <c r="AL32" s="399" t="str">
        <f>'Risk - Banking'!E28</f>
        <v>BB+</v>
      </c>
      <c r="AM32" s="396">
        <f>'Risk - Banking'!M28</f>
        <v>-8.6538461538461551</v>
      </c>
      <c r="AN32" s="436">
        <f t="shared" si="2"/>
        <v>-2.3205128205128291</v>
      </c>
      <c r="AO32" s="438">
        <f t="shared" si="8"/>
        <v>-0.81217948717949018</v>
      </c>
      <c r="AP32" s="401">
        <f t="shared" si="3"/>
        <v>7.8439126542304098</v>
      </c>
      <c r="AQ32" s="31"/>
    </row>
    <row r="33" spans="1:43" ht="16.5" customHeight="1" x14ac:dyDescent="0.3">
      <c r="A33" s="281" t="s">
        <v>259</v>
      </c>
      <c r="B33" s="348" t="s">
        <v>259</v>
      </c>
      <c r="C33" s="402">
        <f>'Macro - Wealth'!E29</f>
        <v>34200</v>
      </c>
      <c r="D33" s="396">
        <f>'Macro - Wealth'!L29</f>
        <v>4.3893848386326484</v>
      </c>
      <c r="E33" s="403">
        <f>'Macro - GDP Growth'!F29</f>
        <v>2</v>
      </c>
      <c r="F33" s="396">
        <f>'Macro - GDP Growth'!M29</f>
        <v>-0.22852741045063568</v>
      </c>
      <c r="G33" s="403" t="str">
        <f>'Macro - GDP Growth Projection'!G29</f>
        <v>use median</v>
      </c>
      <c r="H33" s="396">
        <f>'Macro - GDP Growth Projection'!M29</f>
        <v>0</v>
      </c>
      <c r="I33" s="456">
        <f>'Macro - Population'!G29</f>
        <v>30.236999999999998</v>
      </c>
      <c r="J33" s="404">
        <f>('Macro - Population'!G29)/1000</f>
        <v>3.0237E-2</v>
      </c>
      <c r="K33" s="707">
        <f>'Macro - Population'!N29</f>
        <v>-5</v>
      </c>
      <c r="L33" s="708">
        <f>'Economy Size'!E29</f>
        <v>0.5</v>
      </c>
      <c r="M33" s="398">
        <f>'Economy Size'!L29</f>
        <v>-24.933129537638518</v>
      </c>
      <c r="N33" s="423">
        <f t="shared" si="0"/>
        <v>-25.772272109456505</v>
      </c>
      <c r="O33" s="425">
        <f t="shared" si="4"/>
        <v>-3.8658408164184754</v>
      </c>
      <c r="P33" s="870">
        <f>'1-Military Spending'!E29</f>
        <v>0</v>
      </c>
      <c r="Q33" s="754">
        <f>'1-Military Spending'!K29</f>
        <v>-10</v>
      </c>
      <c r="R33" s="830">
        <f>'2-Natural Gas Production'!E29</f>
        <v>9.9999999999999995E-7</v>
      </c>
      <c r="S33" s="878">
        <f>'2-Natural Gas Production'!K29</f>
        <v>-15</v>
      </c>
      <c r="T33" s="830" t="str">
        <f>'3-IT Development Index'!D29</f>
        <v>use median</v>
      </c>
      <c r="U33" s="754">
        <f>'3-IT Development Index'!J29</f>
        <v>0</v>
      </c>
      <c r="V33" s="830">
        <f>'4- Motor Vehicle Production'!D29</f>
        <v>3.347</v>
      </c>
      <c r="W33" s="760">
        <f>'4- Motor Vehicle Production'!J29</f>
        <v>-9.7759988553355281</v>
      </c>
      <c r="X33" s="837">
        <f>'5- Aircraft Exports'!F29</f>
        <v>2E-3</v>
      </c>
      <c r="Y33" s="764">
        <f>'5- Aircraft Exports'!L29</f>
        <v>-14.984984984984985</v>
      </c>
      <c r="Z33" s="837" t="str">
        <f>'6-Network Readiness Index'!D29</f>
        <v>use median</v>
      </c>
      <c r="AA33" s="998">
        <f>'6-Network Readiness Index'!J29</f>
        <v>0</v>
      </c>
      <c r="AB33" s="1217">
        <f>'7-Crude Oil Production'!E29</f>
        <v>0.01</v>
      </c>
      <c r="AC33" s="770">
        <f>'7-Crude Oil Production'!J29</f>
        <v>-15</v>
      </c>
      <c r="AD33" s="708">
        <f>'8-Commercial Banking Branches'!G29</f>
        <v>0.01</v>
      </c>
      <c r="AE33" s="760">
        <f>'8-Commercial Banking Branches'!M29</f>
        <v>-14.70131029136601</v>
      </c>
      <c r="AF33" s="430">
        <f t="shared" si="6"/>
        <v>-79.462294131686534</v>
      </c>
      <c r="AG33" s="431">
        <f t="shared" si="7"/>
        <v>-39.731147065843267</v>
      </c>
      <c r="AH33" s="421" t="str">
        <f>'Risk - Country'!E29</f>
        <v>A3</v>
      </c>
      <c r="AI33" s="396">
        <f>'Risk - Country'!M29</f>
        <v>21</v>
      </c>
      <c r="AJ33" s="400" t="str">
        <f>'Risk - Business Climate'!B29</f>
        <v>A1</v>
      </c>
      <c r="AK33" s="400">
        <f>'Risk - Business Climate'!K29</f>
        <v>40</v>
      </c>
      <c r="AL33" s="399" t="str">
        <f>'Risk - Banking'!E29</f>
        <v>AAA</v>
      </c>
      <c r="AM33" s="396">
        <f>'Risk - Banking'!M29</f>
        <v>25</v>
      </c>
      <c r="AN33" s="436">
        <f t="shared" si="2"/>
        <v>86</v>
      </c>
      <c r="AO33" s="438">
        <f t="shared" si="8"/>
        <v>30.099999999999998</v>
      </c>
      <c r="AP33" s="401">
        <f t="shared" si="3"/>
        <v>-13.496987882261745</v>
      </c>
      <c r="AQ33" s="31"/>
    </row>
    <row r="34" spans="1:43" x14ac:dyDescent="0.3">
      <c r="A34" s="281" t="s">
        <v>215</v>
      </c>
      <c r="B34" s="348" t="s">
        <v>215</v>
      </c>
      <c r="C34" s="402">
        <f>'Macro - Wealth'!E30</f>
        <v>62100</v>
      </c>
      <c r="D34" s="396">
        <f>'Macro - Wealth'!L30</f>
        <v>10.795402362190259</v>
      </c>
      <c r="E34" s="403">
        <f>'Macro - GDP Growth'!F30</f>
        <v>1.3</v>
      </c>
      <c r="F34" s="396">
        <f>'Macro - GDP Growth'!M30</f>
        <v>-0.58800873026062406</v>
      </c>
      <c r="G34" s="403">
        <f>'Macro - GDP Growth Projection'!G30</f>
        <v>0.14426019979146346</v>
      </c>
      <c r="H34" s="396">
        <f>'Macro - GDP Growth Projection'!M30</f>
        <v>2.6476918353620023</v>
      </c>
      <c r="I34" s="456">
        <f>'Macro - Population'!G30</f>
        <v>437.483</v>
      </c>
      <c r="J34" s="404">
        <f>('Macro - Population'!G30)/1000</f>
        <v>0.43748300000000001</v>
      </c>
      <c r="K34" s="707">
        <f>'Macro - Population'!N30</f>
        <v>-4.7937863586450211</v>
      </c>
      <c r="L34" s="708">
        <f>'Economy Size'!E30</f>
        <v>26.905999999999999</v>
      </c>
      <c r="M34" s="398">
        <f>'Economy Size'!L30</f>
        <v>-18.465065694717968</v>
      </c>
      <c r="N34" s="423">
        <f t="shared" si="0"/>
        <v>-10.403766586071351</v>
      </c>
      <c r="O34" s="425">
        <f t="shared" si="4"/>
        <v>-1.5605649879107026</v>
      </c>
      <c r="P34" s="870">
        <f>'1-Military Spending'!E30</f>
        <v>436.54822335025381</v>
      </c>
      <c r="Q34" s="754">
        <f>'1-Military Spending'!K30</f>
        <v>-9.163220067132805</v>
      </c>
      <c r="R34" s="830">
        <f>'2-Natural Gas Production'!E30</f>
        <v>12740</v>
      </c>
      <c r="S34" s="878">
        <f>'2-Natural Gas Production'!K30</f>
        <v>0.24728220313617533</v>
      </c>
      <c r="T34" s="830">
        <f>'3-IT Development Index'!D30</f>
        <v>5.33</v>
      </c>
      <c r="U34" s="754">
        <f>'3-IT Development Index'!J30</f>
        <v>0.66875411410982954</v>
      </c>
      <c r="V34" s="830">
        <f>'4- Motor Vehicle Production'!D30</f>
        <v>3.6840000000000002</v>
      </c>
      <c r="W34" s="760">
        <f>'4- Motor Vehicle Production'!J30</f>
        <v>-9.753444811190942</v>
      </c>
      <c r="X34" s="837">
        <f>'5- Aircraft Exports'!F30</f>
        <v>7.8719999999999999</v>
      </c>
      <c r="Y34" s="764">
        <f>'5- Aircraft Exports'!L30</f>
        <v>3.5461840764707E-3</v>
      </c>
      <c r="Z34" s="837" t="str">
        <f>'6-Network Readiness Index'!D30</f>
        <v>use median</v>
      </c>
      <c r="AA34" s="998">
        <f>'6-Network Readiness Index'!J30</f>
        <v>0</v>
      </c>
      <c r="AB34" s="1217">
        <f>'7-Crude Oil Production'!E30</f>
        <v>98642</v>
      </c>
      <c r="AC34" s="770">
        <f>'7-Crude Oil Production'!J30</f>
        <v>0.14903495404448941</v>
      </c>
      <c r="AD34" s="708">
        <f>'8-Commercial Banking Branches'!G30</f>
        <v>74.484080000000006</v>
      </c>
      <c r="AE34" s="760">
        <f>'8-Commercial Banking Branches'!M30</f>
        <v>-1.6576229300248468</v>
      </c>
      <c r="AF34" s="430">
        <f t="shared" si="6"/>
        <v>-19.505670352981632</v>
      </c>
      <c r="AG34" s="431">
        <f t="shared" si="7"/>
        <v>-9.7528351764908159</v>
      </c>
      <c r="AH34" s="421" t="str">
        <f>'Risk - Country'!E30</f>
        <v>na</v>
      </c>
      <c r="AI34" s="396">
        <f>'Risk - Country'!M30</f>
        <v>0</v>
      </c>
      <c r="AJ34" s="400">
        <f>'Risk - Business Climate'!B30</f>
        <v>0</v>
      </c>
      <c r="AK34" s="400">
        <f>'Risk - Business Climate'!K30</f>
        <v>-3.6363636363636331</v>
      </c>
      <c r="AL34" s="399" t="str">
        <f>'Risk - Banking'!E30</f>
        <v>-</v>
      </c>
      <c r="AM34" s="396">
        <f>'Risk - Banking'!M30</f>
        <v>0</v>
      </c>
      <c r="AN34" s="436">
        <f t="shared" si="2"/>
        <v>-3.6363636363636331</v>
      </c>
      <c r="AO34" s="438">
        <f t="shared" si="8"/>
        <v>-1.2727272727272716</v>
      </c>
      <c r="AP34" s="401">
        <f t="shared" si="3"/>
        <v>-12.586127437128789</v>
      </c>
      <c r="AQ34" s="31"/>
    </row>
    <row r="35" spans="1:43" x14ac:dyDescent="0.3">
      <c r="A35" s="281" t="s">
        <v>45</v>
      </c>
      <c r="B35" s="348" t="s">
        <v>45</v>
      </c>
      <c r="C35" s="402">
        <f>'Macro - Wealth'!E31</f>
        <v>23174</v>
      </c>
      <c r="D35" s="396">
        <f>'Macro - Wealth'!L31</f>
        <v>1.8577450818317076</v>
      </c>
      <c r="E35" s="403">
        <f>'Macro - GDP Growth'!F31</f>
        <v>3.39</v>
      </c>
      <c r="F35" s="396">
        <f>'Macro - GDP Growth'!M31</f>
        <v>2.8832951945080096</v>
      </c>
      <c r="G35" s="403">
        <f>'Macro - GDP Growth Projection'!G31</f>
        <v>0.19516223042549058</v>
      </c>
      <c r="H35" s="396">
        <f>'Macro - GDP Growth Projection'!M31</f>
        <v>3.8363105319023552</v>
      </c>
      <c r="I35" s="456">
        <f>'Macro - Population'!G31</f>
        <v>6948.4449999999997</v>
      </c>
      <c r="J35" s="404">
        <f>('Macro - Population'!G31)/1000</f>
        <v>6.9484449999999995</v>
      </c>
      <c r="K35" s="707">
        <f>'Macro - Population'!N31</f>
        <v>-1.4968867384059199</v>
      </c>
      <c r="L35" s="708">
        <f>'Economy Size'!E31</f>
        <v>161.654</v>
      </c>
      <c r="M35" s="398">
        <f>'Economy Size'!L31</f>
        <v>6.6182927631972102E-2</v>
      </c>
      <c r="N35" s="423">
        <f t="shared" si="0"/>
        <v>7.1466469974681246</v>
      </c>
      <c r="O35" s="425">
        <f t="shared" si="4"/>
        <v>1.0719970496202187</v>
      </c>
      <c r="P35" s="870">
        <f>'1-Military Spending'!E31</f>
        <v>1247.2316120759995</v>
      </c>
      <c r="Q35" s="754">
        <f>'1-Military Spending'!K31</f>
        <v>-7.6092585688971788</v>
      </c>
      <c r="R35" s="830">
        <f>'2-Natural Gas Production'!E31</f>
        <v>79.28</v>
      </c>
      <c r="S35" s="878">
        <f>'2-Natural Gas Production'!K31</f>
        <v>1.5384075606815963E-3</v>
      </c>
      <c r="T35" s="830">
        <f>'3-IT Development Index'!D31</f>
        <v>6.69</v>
      </c>
      <c r="U35" s="754">
        <f>'3-IT Development Index'!J31</f>
        <v>6.2216015228877888</v>
      </c>
      <c r="V35" s="830">
        <f>'4- Motor Vehicle Production'!D31</f>
        <v>5.0279999999999996</v>
      </c>
      <c r="W35" s="760">
        <f>'4- Motor Vehicle Production'!J31</f>
        <v>-9.663496338400666</v>
      </c>
      <c r="X35" s="837">
        <f>'5- Aircraft Exports'!F31</f>
        <v>69.778999999999996</v>
      </c>
      <c r="Y35" s="764">
        <f>'5- Aircraft Exports'!L31</f>
        <v>3.5492286757214539E-2</v>
      </c>
      <c r="Z35" s="837">
        <f>'6-Network Readiness Index'!D31</f>
        <v>4.0999999999999996</v>
      </c>
      <c r="AA35" s="998">
        <f>'6-Network Readiness Index'!J31</f>
        <v>0</v>
      </c>
      <c r="AB35" s="1217">
        <f>'7-Crude Oil Production'!E31</f>
        <v>1000</v>
      </c>
      <c r="AC35" s="770">
        <f>'7-Crude Oil Production'!J31</f>
        <v>5.6564371318944305E-4</v>
      </c>
      <c r="AD35" s="708">
        <f>'8-Commercial Banking Branches'!G31</f>
        <v>4149.5540422000004</v>
      </c>
      <c r="AE35" s="760">
        <f>'8-Commercial Banking Branches'!M31</f>
        <v>7.2072674330029091E-2</v>
      </c>
      <c r="AF35" s="430">
        <f t="shared" si="6"/>
        <v>-10.941484372048942</v>
      </c>
      <c r="AG35" s="431">
        <f t="shared" si="7"/>
        <v>-5.4707421860244709</v>
      </c>
      <c r="AH35" s="421" t="str">
        <f>'Risk - Country'!E31</f>
        <v>A4</v>
      </c>
      <c r="AI35" s="396">
        <f>'Risk - Country'!M31</f>
        <v>14</v>
      </c>
      <c r="AJ35" s="400" t="str">
        <f>'Risk - Business Climate'!B31</f>
        <v>A4</v>
      </c>
      <c r="AK35" s="400">
        <f>'Risk - Business Climate'!K31</f>
        <v>13.333333333333323</v>
      </c>
      <c r="AL35" s="399" t="str">
        <f>'Risk - Banking'!E31</f>
        <v>BBB+</v>
      </c>
      <c r="AM35" s="396">
        <f>'Risk - Banking'!M31</f>
        <v>0</v>
      </c>
      <c r="AN35" s="436">
        <f t="shared" si="2"/>
        <v>27.333333333333321</v>
      </c>
      <c r="AO35" s="438">
        <f t="shared" si="8"/>
        <v>9.5666666666666611</v>
      </c>
      <c r="AP35" s="401">
        <f t="shared" si="3"/>
        <v>5.1679215302624089</v>
      </c>
      <c r="AQ35" s="31"/>
    </row>
    <row r="36" spans="1:43" x14ac:dyDescent="0.3">
      <c r="A36" s="281" t="s">
        <v>142</v>
      </c>
      <c r="B36" s="348" t="s">
        <v>142</v>
      </c>
      <c r="C36" s="402">
        <f>'Macro - Wealth'!E32</f>
        <v>2178</v>
      </c>
      <c r="D36" s="396">
        <f>'Macro - Wealth'!L32</f>
        <v>-23.006845896027954</v>
      </c>
      <c r="E36" s="403">
        <f>'Macro - GDP Growth'!F32</f>
        <v>6.4</v>
      </c>
      <c r="F36" s="396">
        <f>'Macro - GDP Growth'!M32</f>
        <v>12.067124332570557</v>
      </c>
      <c r="G36" s="403">
        <f>'Macro - GDP Growth Projection'!G32</f>
        <v>0.25216525634644099</v>
      </c>
      <c r="H36" s="396">
        <f>'Macro - GDP Growth Projection'!M32</f>
        <v>5.1673942141262845</v>
      </c>
      <c r="I36" s="456">
        <f>'Macro - Population'!G32</f>
        <v>20903.277999999998</v>
      </c>
      <c r="J36" s="404">
        <f>('Macro - Population'!G32)/1000</f>
        <v>20.903277999999997</v>
      </c>
      <c r="K36" s="707">
        <f>'Macro - Population'!N32</f>
        <v>3.8472514786470957E-2</v>
      </c>
      <c r="L36" s="708">
        <f>'Economy Size'!E32</f>
        <v>44.265999999999998</v>
      </c>
      <c r="M36" s="398">
        <f>'Economy Size'!L32</f>
        <v>-14.212790139423689</v>
      </c>
      <c r="N36" s="423">
        <f t="shared" si="0"/>
        <v>-19.946644973968333</v>
      </c>
      <c r="O36" s="425">
        <f t="shared" si="4"/>
        <v>-2.9919967460952499</v>
      </c>
      <c r="P36" s="870">
        <f>'1-Military Spending'!E32</f>
        <v>382.46467736049078</v>
      </c>
      <c r="Q36" s="754">
        <f>'1-Military Spending'!K32</f>
        <v>-9.26689031537639</v>
      </c>
      <c r="R36" s="830">
        <f>'2-Natural Gas Production'!E32</f>
        <v>9.9999999999999995E-7</v>
      </c>
      <c r="S36" s="878">
        <f>'2-Natural Gas Production'!K32</f>
        <v>-15</v>
      </c>
      <c r="T36" s="830">
        <f>'3-IT Development Index'!D32</f>
        <v>1.8</v>
      </c>
      <c r="U36" s="754">
        <f>'3-IT Development Index'!J32</f>
        <v>-12.326796655603783</v>
      </c>
      <c r="V36" s="830">
        <f>'4- Motor Vehicle Production'!D32</f>
        <v>1.36</v>
      </c>
      <c r="W36" s="760">
        <f>'4- Motor Vehicle Production'!J32</f>
        <v>-9.9089807120574598</v>
      </c>
      <c r="X36" s="837">
        <f>'5- Aircraft Exports'!F32</f>
        <v>1.2230000000000001</v>
      </c>
      <c r="Y36" s="764">
        <f>'5- Aircraft Exports'!L32</f>
        <v>1.15075531003051E-4</v>
      </c>
      <c r="Z36" s="837" t="str">
        <f>'6-Network Readiness Index'!D32</f>
        <v>use median</v>
      </c>
      <c r="AA36" s="998">
        <f>'6-Network Readiness Index'!J32</f>
        <v>0</v>
      </c>
      <c r="AB36" s="1217">
        <f>'7-Crude Oil Production'!E32</f>
        <v>0.01</v>
      </c>
      <c r="AC36" s="770">
        <f>'7-Crude Oil Production'!J32</f>
        <v>-15</v>
      </c>
      <c r="AD36" s="708">
        <f>'8-Commercial Banking Branches'!G32</f>
        <v>536.5241420000001</v>
      </c>
      <c r="AE36" s="760">
        <f>'8-Commercial Banking Branches'!M32</f>
        <v>0.18243878248535994</v>
      </c>
      <c r="AF36" s="430">
        <f t="shared" si="6"/>
        <v>-61.320113825021259</v>
      </c>
      <c r="AG36" s="431">
        <f t="shared" si="7"/>
        <v>-30.66005691251063</v>
      </c>
      <c r="AH36" s="421" t="str">
        <f>'Risk - Country'!E32</f>
        <v>C</v>
      </c>
      <c r="AI36" s="396">
        <f>'Risk - Country'!M32</f>
        <v>-6.9999999999999973</v>
      </c>
      <c r="AJ36" s="400" t="str">
        <f>'Risk - Business Climate'!B32</f>
        <v>C</v>
      </c>
      <c r="AK36" s="400">
        <f>'Risk - Business Climate'!K32</f>
        <v>-10.909090909090912</v>
      </c>
      <c r="AL36" s="399" t="str">
        <f>'Risk - Banking'!E32</f>
        <v>-</v>
      </c>
      <c r="AM36" s="396">
        <f>'Risk - Banking'!M32</f>
        <v>0</v>
      </c>
      <c r="AN36" s="436">
        <f t="shared" si="2"/>
        <v>-17.90909090909091</v>
      </c>
      <c r="AO36" s="438">
        <f t="shared" si="8"/>
        <v>-6.2681818181818185</v>
      </c>
      <c r="AP36" s="401">
        <f t="shared" si="3"/>
        <v>-39.920235476787695</v>
      </c>
      <c r="AQ36" s="31"/>
    </row>
    <row r="37" spans="1:43" x14ac:dyDescent="0.3">
      <c r="A37" s="281" t="s">
        <v>143</v>
      </c>
      <c r="B37" s="348" t="s">
        <v>143</v>
      </c>
      <c r="C37" s="402">
        <f>'Macro - Wealth'!E33</f>
        <v>4389</v>
      </c>
      <c r="D37" s="396">
        <f>'Macro - Wealth'!L33</f>
        <v>-19.065107323682522</v>
      </c>
      <c r="E37" s="403">
        <f>'Macro - GDP Growth'!F33</f>
        <v>6.9</v>
      </c>
      <c r="F37" s="396">
        <f>'Macro - GDP Growth'!M33</f>
        <v>13.592677345537759</v>
      </c>
      <c r="G37" s="403">
        <f>'Macro - GDP Growth Projection'!G33</f>
        <v>0.28245692691987445</v>
      </c>
      <c r="H37" s="396">
        <f>'Macro - GDP Growth Projection'!M33</f>
        <v>5.8747382148380227</v>
      </c>
      <c r="I37" s="456">
        <f>'Macro - Population'!G33</f>
        <v>16718.971000000001</v>
      </c>
      <c r="J37" s="404">
        <f>('Macro - Population'!G33)/1000</f>
        <v>16.718971</v>
      </c>
      <c r="K37" s="707">
        <f>'Macro - Population'!N33</f>
        <v>2.3836125756830664E-2</v>
      </c>
      <c r="L37" s="708">
        <f>'Economy Size'!E33</f>
        <v>72.355999999999995</v>
      </c>
      <c r="M37" s="398">
        <f>'Economy Size'!L33</f>
        <v>-7.3322359718997099</v>
      </c>
      <c r="N37" s="423">
        <f t="shared" si="0"/>
        <v>-6.9060916094496205</v>
      </c>
      <c r="O37" s="425">
        <f t="shared" si="4"/>
        <v>-1.0359137414174431</v>
      </c>
      <c r="P37" s="870">
        <f>'1-Military Spending'!E33</f>
        <v>646.97413328147218</v>
      </c>
      <c r="Q37" s="754">
        <f>'1-Military Spending'!K33</f>
        <v>-8.7598643714175051</v>
      </c>
      <c r="R37" s="830">
        <f>'2-Natural Gas Production'!E33</f>
        <v>9.9999999999999995E-7</v>
      </c>
      <c r="S37" s="878">
        <f>'2-Natural Gas Production'!K33</f>
        <v>-15</v>
      </c>
      <c r="T37" s="830">
        <f>'3-IT Development Index'!D33</f>
        <v>3.12</v>
      </c>
      <c r="U37" s="754">
        <f>'3-IT Development Index'!J33</f>
        <v>-7.4930591013530812</v>
      </c>
      <c r="V37" s="830">
        <f>'4- Motor Vehicle Production'!D33</f>
        <v>0.69799999999999995</v>
      </c>
      <c r="W37" s="760">
        <f>'4- Motor Vehicle Production'!J33</f>
        <v>-9.953285688982433</v>
      </c>
      <c r="X37" s="837">
        <f>'5- Aircraft Exports'!F33</f>
        <v>1.4999999999999999E-2</v>
      </c>
      <c r="Y37" s="764">
        <f>'5- Aircraft Exports'!L33</f>
        <v>-14.78978978978979</v>
      </c>
      <c r="Z37" s="837">
        <f>'6-Network Readiness Index'!D33</f>
        <v>3.4</v>
      </c>
      <c r="AA37" s="998">
        <f>'6-Network Readiness Index'!J33</f>
        <v>-2.1874999999999996</v>
      </c>
      <c r="AB37" s="1217">
        <f>'7-Crude Oil Production'!E33</f>
        <v>0.01</v>
      </c>
      <c r="AC37" s="770">
        <f>'7-Crude Oil Production'!J33</f>
        <v>-15</v>
      </c>
      <c r="AD37" s="708">
        <f>'8-Commercial Banking Branches'!G33</f>
        <v>1278.8864100000003</v>
      </c>
      <c r="AE37" s="760">
        <f>'8-Commercial Banking Branches'!M33</f>
        <v>0.16078519166084088</v>
      </c>
      <c r="AF37" s="430">
        <f t="shared" si="6"/>
        <v>-73.022713759881967</v>
      </c>
      <c r="AG37" s="431">
        <f t="shared" si="7"/>
        <v>-36.511356879940983</v>
      </c>
      <c r="AH37" s="421" t="str">
        <f>'Risk - Country'!E33</f>
        <v>C</v>
      </c>
      <c r="AI37" s="396">
        <f>'Risk - Country'!M33</f>
        <v>-6.9999999999999973</v>
      </c>
      <c r="AJ37" s="400" t="str">
        <f>'Risk - Business Climate'!B33</f>
        <v>D</v>
      </c>
      <c r="AK37" s="400">
        <f>'Risk - Business Climate'!K33</f>
        <v>-25.454545454545453</v>
      </c>
      <c r="AL37" s="399" t="str">
        <f>'Risk - Banking'!E33</f>
        <v>-</v>
      </c>
      <c r="AM37" s="396">
        <f>'Risk - Banking'!M33</f>
        <v>0</v>
      </c>
      <c r="AN37" s="436">
        <f t="shared" si="2"/>
        <v>-32.454545454545453</v>
      </c>
      <c r="AO37" s="438">
        <f t="shared" si="8"/>
        <v>-11.359090909090908</v>
      </c>
      <c r="AP37" s="401">
        <f t="shared" si="3"/>
        <v>-48.906361530449338</v>
      </c>
      <c r="AQ37" s="31"/>
    </row>
    <row r="38" spans="1:43" x14ac:dyDescent="0.3">
      <c r="A38" s="281" t="s">
        <v>144</v>
      </c>
      <c r="B38" s="348" t="s">
        <v>144</v>
      </c>
      <c r="C38" s="402">
        <f>'Macro - Wealth'!E34</f>
        <v>3642</v>
      </c>
      <c r="D38" s="396">
        <f>'Macro - Wealth'!L34</f>
        <v>-20.396848035370464</v>
      </c>
      <c r="E38" s="403">
        <f>'Macro - GDP Growth'!F34</f>
        <v>3.5</v>
      </c>
      <c r="F38" s="396">
        <f>'Macro - GDP Growth'!M34</f>
        <v>3.2189168573607922</v>
      </c>
      <c r="G38" s="403">
        <f>'Macro - GDP Growth Projection'!G34</f>
        <v>0.22995586071603727</v>
      </c>
      <c r="H38" s="396">
        <f>'Macro - GDP Growth Projection'!M34</f>
        <v>4.6487802697247709</v>
      </c>
      <c r="I38" s="456">
        <f>'Macro - Population'!G34</f>
        <v>26545.864000000001</v>
      </c>
      <c r="J38" s="404">
        <f>('Macro - Population'!G34)/1000</f>
        <v>26.545864000000002</v>
      </c>
      <c r="K38" s="707">
        <f>'Macro - Population'!N34</f>
        <v>5.8209853330034346E-2</v>
      </c>
      <c r="L38" s="708">
        <f>'Economy Size'!E34</f>
        <v>94.248000000000005</v>
      </c>
      <c r="M38" s="398">
        <f>'Economy Size'!L34</f>
        <v>-1.9698617520550994</v>
      </c>
      <c r="N38" s="423">
        <f t="shared" si="0"/>
        <v>-14.440802807009966</v>
      </c>
      <c r="O38" s="425">
        <f t="shared" si="4"/>
        <v>-2.1661204210514948</v>
      </c>
      <c r="P38" s="870">
        <f>'1-Military Spending'!E34</f>
        <v>393.29939006377396</v>
      </c>
      <c r="Q38" s="754">
        <f>'1-Military Spending'!K34</f>
        <v>-9.2461217556408677</v>
      </c>
      <c r="R38" s="830">
        <f>'2-Natural Gas Production'!E34</f>
        <v>910.4</v>
      </c>
      <c r="S38" s="878">
        <f>'2-Natural Gas Production'!K34</f>
        <v>1.7670395581797643E-2</v>
      </c>
      <c r="T38" s="830">
        <f>'3-IT Development Index'!D34</f>
        <v>2.16</v>
      </c>
      <c r="U38" s="754">
        <f>'3-IT Development Index'!J34</f>
        <v>-11.008504595353589</v>
      </c>
      <c r="V38" s="830">
        <f>'4- Motor Vehicle Production'!D34</f>
        <v>0.19600000000000001</v>
      </c>
      <c r="W38" s="760">
        <f>'4- Motor Vehicle Production'!J34</f>
        <v>-9.9868825143847531</v>
      </c>
      <c r="X38" s="837">
        <f>'5- Aircraft Exports'!F34</f>
        <v>11.852</v>
      </c>
      <c r="Y38" s="764">
        <f>'5- Aircraft Exports'!L34</f>
        <v>5.5999984863009371E-3</v>
      </c>
      <c r="Z38" s="837">
        <f>'6-Network Readiness Index'!D34</f>
        <v>3</v>
      </c>
      <c r="AA38" s="998">
        <f>'6-Network Readiness Index'!J34</f>
        <v>-3.4374999999999996</v>
      </c>
      <c r="AB38" s="1217">
        <f>'7-Crude Oil Production'!E34</f>
        <v>66749</v>
      </c>
      <c r="AC38" s="770">
        <f>'7-Crude Oil Production'!J34</f>
        <v>0.10054012892419127</v>
      </c>
      <c r="AD38" s="708">
        <f>'8-Commercial Banking Branches'!G34</f>
        <v>0.01</v>
      </c>
      <c r="AE38" s="760">
        <f>'8-Commercial Banking Branches'!M34</f>
        <v>0.24056312464079457</v>
      </c>
      <c r="AF38" s="430">
        <f t="shared" si="6"/>
        <v>-33.314635217746122</v>
      </c>
      <c r="AG38" s="431">
        <f t="shared" si="7"/>
        <v>-16.657317608873061</v>
      </c>
      <c r="AH38" s="421" t="str">
        <f>'Risk - Country'!E34</f>
        <v>C</v>
      </c>
      <c r="AI38" s="396">
        <f>'Risk - Country'!M34</f>
        <v>-6.9999999999999973</v>
      </c>
      <c r="AJ38" s="400" t="str">
        <f>'Risk - Business Climate'!B34</f>
        <v>C</v>
      </c>
      <c r="AK38" s="400">
        <f>'Risk - Business Climate'!K34</f>
        <v>-10.909090909090912</v>
      </c>
      <c r="AL38" s="399" t="str">
        <f>'Risk - Banking'!E34</f>
        <v>BB+</v>
      </c>
      <c r="AM38" s="396">
        <f>'Risk - Banking'!M34</f>
        <v>-8.6538461538461551</v>
      </c>
      <c r="AN38" s="436">
        <f t="shared" si="2"/>
        <v>-26.562937062937067</v>
      </c>
      <c r="AO38" s="438">
        <f t="shared" si="8"/>
        <v>-9.2970279720279727</v>
      </c>
      <c r="AP38" s="401">
        <f t="shared" si="3"/>
        <v>-28.120466001952529</v>
      </c>
      <c r="AQ38" s="31"/>
    </row>
    <row r="39" spans="1:43" x14ac:dyDescent="0.3">
      <c r="A39" s="281" t="s">
        <v>46</v>
      </c>
      <c r="B39" s="348" t="s">
        <v>46</v>
      </c>
      <c r="C39" s="402">
        <f>'Macro - Wealth'!E35</f>
        <v>49031</v>
      </c>
      <c r="D39" s="396">
        <f>'Macro - Wealth'!L35</f>
        <v>7.7946768060836487</v>
      </c>
      <c r="E39" s="403">
        <f>'Macro - GDP Growth'!F35</f>
        <v>1.66</v>
      </c>
      <c r="F39" s="396">
        <f>'Macro - GDP Growth'!M35</f>
        <v>-0.40313262292977292</v>
      </c>
      <c r="G39" s="403">
        <f>'Macro - GDP Growth Projection'!G35</f>
        <v>0.15784691451858079</v>
      </c>
      <c r="H39" s="396">
        <f>'Macro - GDP Growth Projection'!M35</f>
        <v>2.9649566467665247</v>
      </c>
      <c r="I39" s="456">
        <f>'Macro - Population'!G35</f>
        <v>37742.156999999999</v>
      </c>
      <c r="J39" s="404">
        <f>('Macro - Population'!G35)/1000</f>
        <v>37.742156999999999</v>
      </c>
      <c r="K39" s="707">
        <f>'Macro - Population'!N35</f>
        <v>9.7373638405517229E-2</v>
      </c>
      <c r="L39" s="708">
        <f>'Economy Size'!E35</f>
        <v>1843.0530000000001</v>
      </c>
      <c r="M39" s="398">
        <f>'Economy Size'!L35</f>
        <v>1.9407181398392057</v>
      </c>
      <c r="N39" s="423">
        <f t="shared" si="0"/>
        <v>12.394592608165123</v>
      </c>
      <c r="O39" s="425">
        <f t="shared" si="4"/>
        <v>1.8591888912247683</v>
      </c>
      <c r="P39" s="870">
        <f>'1-Military Spending'!E35</f>
        <v>22754.847129008202</v>
      </c>
      <c r="Q39" s="754">
        <f>'1-Military Spending'!K35</f>
        <v>2.5916671106221192</v>
      </c>
      <c r="R39" s="830">
        <f>'2-Natural Gas Production'!E35</f>
        <v>159100</v>
      </c>
      <c r="S39" s="878">
        <f>'2-Natural Gas Production'!K35</f>
        <v>3.0881207905489969</v>
      </c>
      <c r="T39" s="830">
        <f>'3-IT Development Index'!D35</f>
        <v>7.62</v>
      </c>
      <c r="U39" s="754">
        <f>'3-IT Development Index'!J35</f>
        <v>10.018769236243303</v>
      </c>
      <c r="V39" s="830">
        <f>'4- Motor Vehicle Production'!D35</f>
        <v>1969.1</v>
      </c>
      <c r="W39" s="760">
        <f>'4- Motor Vehicle Production'!J35</f>
        <v>6.2242066442051538</v>
      </c>
      <c r="X39" s="837">
        <f>'5- Aircraft Exports'!F35</f>
        <v>9648.0529999999999</v>
      </c>
      <c r="Y39" s="764">
        <f>'5- Aircraft Exports'!L35</f>
        <v>4.9782051416572903</v>
      </c>
      <c r="Z39" s="837">
        <f>'6-Network Readiness Index'!D35</f>
        <v>5.6</v>
      </c>
      <c r="AA39" s="998">
        <f>'6-Network Readiness Index'!J35</f>
        <v>3.947368421052631</v>
      </c>
      <c r="AB39" s="1217">
        <f>'7-Crude Oil Production'!E35</f>
        <v>4201101</v>
      </c>
      <c r="AC39" s="770">
        <f>'7-Crude Oil Production'!J35</f>
        <v>6.3870192066451583</v>
      </c>
      <c r="AD39" s="708">
        <f>'8-Commercial Banking Branches'!G35</f>
        <v>7009.0296236000013</v>
      </c>
      <c r="AE39" s="760">
        <f>'8-Commercial Banking Branches'!M35</f>
        <v>0.37735352627523427</v>
      </c>
      <c r="AF39" s="430">
        <f t="shared" si="6"/>
        <v>37.612710077249886</v>
      </c>
      <c r="AG39" s="431">
        <f t="shared" si="7"/>
        <v>18.806355038624943</v>
      </c>
      <c r="AH39" s="421" t="str">
        <f>'Risk - Country'!E35</f>
        <v>A3</v>
      </c>
      <c r="AI39" s="396">
        <f>'Risk - Country'!M35</f>
        <v>21</v>
      </c>
      <c r="AJ39" s="400" t="str">
        <f>'Risk - Business Climate'!B35</f>
        <v>A1</v>
      </c>
      <c r="AK39" s="400">
        <f>'Risk - Business Climate'!K35</f>
        <v>40</v>
      </c>
      <c r="AL39" s="399" t="str">
        <f>'Risk - Banking'!E35</f>
        <v>AAA</v>
      </c>
      <c r="AM39" s="396">
        <f>'Risk - Banking'!M35</f>
        <v>25</v>
      </c>
      <c r="AN39" s="436">
        <f t="shared" si="2"/>
        <v>86</v>
      </c>
      <c r="AO39" s="438">
        <f t="shared" si="8"/>
        <v>30.099999999999998</v>
      </c>
      <c r="AP39" s="401">
        <f t="shared" si="3"/>
        <v>50.765543929849713</v>
      </c>
      <c r="AQ39" s="31"/>
    </row>
    <row r="40" spans="1:43" ht="15.75" customHeight="1" x14ac:dyDescent="0.3">
      <c r="A40" s="281" t="s">
        <v>258</v>
      </c>
      <c r="B40" s="348" t="s">
        <v>258</v>
      </c>
      <c r="C40" s="402">
        <f>'Macro - Wealth'!E36</f>
        <v>71549</v>
      </c>
      <c r="D40" s="396">
        <f>'Macro - Wealth'!L36</f>
        <v>12.964952884774341</v>
      </c>
      <c r="E40" s="403">
        <f>'Macro - GDP Growth'!F36</f>
        <v>1.7</v>
      </c>
      <c r="F40" s="396">
        <f>'Macro - GDP Growth'!M36</f>
        <v>-0.38259083322634496</v>
      </c>
      <c r="G40" s="403" t="str">
        <f>'Macro - GDP Growth Projection'!G36</f>
        <v>use median</v>
      </c>
      <c r="H40" s="396">
        <f>'Macro - GDP Growth Projection'!M36</f>
        <v>0</v>
      </c>
      <c r="I40" s="456">
        <f>'Macro - Population'!G36</f>
        <v>65.72</v>
      </c>
      <c r="J40" s="404">
        <f>('Macro - Population'!G36)/1000</f>
        <v>6.5720000000000001E-2</v>
      </c>
      <c r="K40" s="707">
        <f>'Macro - Population'!N36</f>
        <v>-4.9820327796069241</v>
      </c>
      <c r="L40" s="708">
        <f>'Economy Size'!E36</f>
        <v>4.5910000000000002</v>
      </c>
      <c r="M40" s="398">
        <f>'Economy Size'!L36</f>
        <v>-23.931052389210585</v>
      </c>
      <c r="N40" s="423">
        <f t="shared" ref="N40:N71" si="9">D40+F40+K40+M40+H40</f>
        <v>-16.330723117269514</v>
      </c>
      <c r="O40" s="425">
        <f t="shared" ref="O40:O70" si="10">N40*$N$7</f>
        <v>-2.4496084675904268</v>
      </c>
      <c r="P40" s="870">
        <f>'1-Military Spending'!E36</f>
        <v>0</v>
      </c>
      <c r="Q40" s="754">
        <f>'1-Military Spending'!K36</f>
        <v>-10</v>
      </c>
      <c r="R40" s="830">
        <f>'2-Natural Gas Production'!E36</f>
        <v>9.9999999999999995E-7</v>
      </c>
      <c r="S40" s="878">
        <f>'2-Natural Gas Production'!K36</f>
        <v>-15</v>
      </c>
      <c r="T40" s="830" t="str">
        <f>'3-IT Development Index'!D36</f>
        <v>use median</v>
      </c>
      <c r="U40" s="754">
        <f>'3-IT Development Index'!J36</f>
        <v>0</v>
      </c>
      <c r="V40" s="830">
        <f>'4- Motor Vehicle Production'!D36</f>
        <v>2.073</v>
      </c>
      <c r="W40" s="760">
        <f>'4- Motor Vehicle Production'!J36</f>
        <v>-9.8612625118346422</v>
      </c>
      <c r="X40" s="837">
        <f>'5- Aircraft Exports'!F36</f>
        <v>6.4180000000000001</v>
      </c>
      <c r="Y40" s="764">
        <f>'5- Aircraft Exports'!L36</f>
        <v>2.7958709729799555E-3</v>
      </c>
      <c r="Z40" s="837" t="str">
        <f>'6-Network Readiness Index'!D36</f>
        <v>use median</v>
      </c>
      <c r="AA40" s="998">
        <f>'6-Network Readiness Index'!J36</f>
        <v>0</v>
      </c>
      <c r="AB40" s="1217">
        <f>'7-Crude Oil Production'!E36</f>
        <v>0.01</v>
      </c>
      <c r="AC40" s="770">
        <f>'7-Crude Oil Production'!J36</f>
        <v>-15</v>
      </c>
      <c r="AD40" s="708">
        <f>'8-Commercial Banking Branches'!G36</f>
        <v>0.01</v>
      </c>
      <c r="AE40" s="760">
        <f>'8-Commercial Banking Branches'!M36</f>
        <v>-13.687807887299131</v>
      </c>
      <c r="AF40" s="430">
        <f t="shared" si="6"/>
        <v>-63.546274528160787</v>
      </c>
      <c r="AG40" s="431">
        <f t="shared" si="7"/>
        <v>-31.773137264080393</v>
      </c>
      <c r="AH40" s="421" t="str">
        <f>'Risk - Country'!E36</f>
        <v>A3</v>
      </c>
      <c r="AI40" s="396">
        <f>'Risk - Country'!M36</f>
        <v>21</v>
      </c>
      <c r="AJ40" s="400" t="str">
        <f>'Risk - Business Climate'!B36</f>
        <v>A1</v>
      </c>
      <c r="AK40" s="400">
        <f>'Risk - Business Climate'!K36</f>
        <v>40</v>
      </c>
      <c r="AL40" s="399" t="str">
        <f>'Risk - Banking'!E36</f>
        <v>-</v>
      </c>
      <c r="AM40" s="396">
        <f>'Risk - Banking'!M36</f>
        <v>0</v>
      </c>
      <c r="AN40" s="436">
        <f t="shared" ref="AN40:AN71" si="11">AI40+AK40+AM40</f>
        <v>61</v>
      </c>
      <c r="AO40" s="438">
        <f t="shared" si="8"/>
        <v>21.349999999999998</v>
      </c>
      <c r="AP40" s="401">
        <f t="shared" ref="AP40:AP71" si="12">SUM(O40,AG40,AO40)</f>
        <v>-12.872745731670822</v>
      </c>
      <c r="AQ40" s="31"/>
    </row>
    <row r="41" spans="1:43" x14ac:dyDescent="0.3">
      <c r="A41" s="281" t="s">
        <v>47</v>
      </c>
      <c r="B41" s="348" t="s">
        <v>47</v>
      </c>
      <c r="C41" s="402">
        <f>'Macro - Wealth'!E37</f>
        <v>24226</v>
      </c>
      <c r="D41" s="396">
        <f>'Macro - Wealth'!L37</f>
        <v>2.0992909755515146</v>
      </c>
      <c r="E41" s="403">
        <f>'Macro - GDP Growth'!F37</f>
        <v>1.03</v>
      </c>
      <c r="F41" s="396">
        <f>'Macro - GDP Growth'!M37</f>
        <v>-0.72666581075876246</v>
      </c>
      <c r="G41" s="403">
        <f>'Macro - GDP Growth Projection'!G37</f>
        <v>0.1666107194808101</v>
      </c>
      <c r="H41" s="396">
        <f>'Macro - GDP Growth Projection'!M37</f>
        <v>3.1696011825775456</v>
      </c>
      <c r="I41" s="456">
        <f>'Macro - Population'!G37</f>
        <v>19116.208999999999</v>
      </c>
      <c r="J41" s="404">
        <f>('Macro - Population'!G37)/1000</f>
        <v>19.116208999999998</v>
      </c>
      <c r="K41" s="707">
        <f>'Macro - Population'!N37</f>
        <v>3.2221482750148044E-2</v>
      </c>
      <c r="L41" s="708">
        <f>'Economy Size'!E37</f>
        <v>459.13400000000001</v>
      </c>
      <c r="M41" s="398">
        <f>'Economy Size'!L37</f>
        <v>0.39783337760096094</v>
      </c>
      <c r="N41" s="423">
        <f t="shared" si="9"/>
        <v>4.9722812077214069</v>
      </c>
      <c r="O41" s="425">
        <f>N41*$N$7</f>
        <v>0.74584218115821099</v>
      </c>
      <c r="P41" s="870">
        <f>'1-Military Spending'!E37</f>
        <v>4600.7396972953975</v>
      </c>
      <c r="Q41" s="754">
        <f>'1-Military Spending'!K37</f>
        <v>-1.1810740014990866</v>
      </c>
      <c r="R41" s="830">
        <f>'2-Natural Gas Production'!E37</f>
        <v>1218</v>
      </c>
      <c r="S41" s="878">
        <f>'2-Natural Gas Production'!K37</f>
        <v>2.3640892640339483E-2</v>
      </c>
      <c r="T41" s="830">
        <f>'3-IT Development Index'!D37</f>
        <v>6.35</v>
      </c>
      <c r="U41" s="754">
        <f>'3-IT Development Index'!J37</f>
        <v>4.8333896706932959</v>
      </c>
      <c r="V41" s="830">
        <f>'4- Motor Vehicle Production'!D37</f>
        <v>162.57599999999999</v>
      </c>
      <c r="W41" s="760">
        <f>'4- Motor Vehicle Production'!J37</f>
        <v>4.5003840004738664E-2</v>
      </c>
      <c r="X41" s="837">
        <f>'5- Aircraft Exports'!F37</f>
        <v>5.4340000000000002</v>
      </c>
      <c r="Y41" s="764">
        <f>'5- Aircraft Exports'!L37</f>
        <v>2.2880937420068515E-3</v>
      </c>
      <c r="Z41" s="837">
        <f>'6-Network Readiness Index'!D37</f>
        <v>4.5999999999999996</v>
      </c>
      <c r="AA41" s="998">
        <f>'6-Network Readiness Index'!J37</f>
        <v>1.3157894736842115</v>
      </c>
      <c r="AB41" s="1217">
        <f>'7-Crude Oil Production'!E37</f>
        <v>1582</v>
      </c>
      <c r="AC41" s="770">
        <f>'7-Crude Oil Production'!J37</f>
        <v>1.4506024257600232E-3</v>
      </c>
      <c r="AD41" s="708">
        <f>'8-Commercial Banking Branches'!G37</f>
        <v>2319.3596654999997</v>
      </c>
      <c r="AE41" s="760">
        <f>'8-Commercial Banking Branches'!M37</f>
        <v>0.18624184008130013</v>
      </c>
      <c r="AF41" s="430">
        <f t="shared" si="6"/>
        <v>5.2267304117725653</v>
      </c>
      <c r="AG41" s="431">
        <f t="shared" si="7"/>
        <v>2.6133652058862826</v>
      </c>
      <c r="AH41" s="421" t="str">
        <f>'Risk - Country'!E37</f>
        <v>A3</v>
      </c>
      <c r="AI41" s="396">
        <f>'Risk - Country'!M37</f>
        <v>21</v>
      </c>
      <c r="AJ41" s="400" t="str">
        <f>'Risk - Business Climate'!B37</f>
        <v>A2</v>
      </c>
      <c r="AK41" s="400">
        <f>'Risk - Business Climate'!K37</f>
        <v>31.111111111111114</v>
      </c>
      <c r="AL41" s="399" t="str">
        <f>'Risk - Banking'!E37</f>
        <v>AA+</v>
      </c>
      <c r="AM41" s="396">
        <f>'Risk - Banking'!M37</f>
        <v>22.5</v>
      </c>
      <c r="AN41" s="436">
        <f t="shared" si="11"/>
        <v>74.611111111111114</v>
      </c>
      <c r="AO41" s="438">
        <f t="shared" si="8"/>
        <v>26.113888888888887</v>
      </c>
      <c r="AP41" s="401">
        <f t="shared" si="12"/>
        <v>29.473096275933379</v>
      </c>
      <c r="AQ41" s="31"/>
    </row>
    <row r="42" spans="1:43" x14ac:dyDescent="0.3">
      <c r="A42" s="280" t="s">
        <v>48</v>
      </c>
      <c r="B42" s="349" t="s">
        <v>48</v>
      </c>
      <c r="C42" s="402">
        <f>'Macro - Wealth'!E38</f>
        <v>16117</v>
      </c>
      <c r="D42" s="396">
        <f>'Macro - Wealth'!L38</f>
        <v>0.23741297918847909</v>
      </c>
      <c r="E42" s="403">
        <f>'Macro - GDP Growth'!F38</f>
        <v>6.14</v>
      </c>
      <c r="F42" s="396">
        <f>'Macro - GDP Growth'!M38</f>
        <v>11.273836765827612</v>
      </c>
      <c r="G42" s="403">
        <f>'Macro - GDP Growth Projection'!G38</f>
        <v>0.25113702840021929</v>
      </c>
      <c r="H42" s="396">
        <f>'Macro - GDP Growth Projection'!M38</f>
        <v>5.1433839546933839</v>
      </c>
      <c r="I42" s="456">
        <f>'Macro - Population'!G38</f>
        <v>1439323.774</v>
      </c>
      <c r="J42" s="404">
        <f>('Macro - Population'!G38)/1000</f>
        <v>1439.323774</v>
      </c>
      <c r="K42" s="707">
        <f>'Macro - Population'!N38</f>
        <v>5</v>
      </c>
      <c r="L42" s="708">
        <f>'Economy Size'!E38</f>
        <v>22526.502</v>
      </c>
      <c r="M42" s="398">
        <f>'Economy Size'!L38</f>
        <v>25</v>
      </c>
      <c r="N42" s="423">
        <f t="shared" si="9"/>
        <v>46.654633699709471</v>
      </c>
      <c r="O42" s="425">
        <f t="shared" si="10"/>
        <v>6.9981950549564207</v>
      </c>
      <c r="P42" s="870">
        <f>'1-Military Spending'!E192</f>
        <v>778232.2</v>
      </c>
      <c r="Q42" s="754">
        <f>'1-Military Spending'!K193</f>
        <v>36.513271302144275</v>
      </c>
      <c r="R42" s="830">
        <f>'2-Natural Gas Production'!E38</f>
        <v>145900</v>
      </c>
      <c r="S42" s="878">
        <f>'2-Natural Gas Production'!K38</f>
        <v>2.8319096033814017</v>
      </c>
      <c r="T42" s="830">
        <f>'3-IT Development Index'!D38</f>
        <v>5.19</v>
      </c>
      <c r="U42" s="754">
        <f>'3-IT Development Index'!J38</f>
        <v>9.7137469088570419E-2</v>
      </c>
      <c r="V42" s="830">
        <f>'4- Motor Vehicle Production'!D38</f>
        <v>1907.7660000000001</v>
      </c>
      <c r="W42" s="760">
        <f>'4- Motor Vehicle Production'!J38</f>
        <v>6.0144141228808721</v>
      </c>
      <c r="X42" s="837">
        <f>'5- Aircraft Exports'!F38</f>
        <v>2457.0680000000002</v>
      </c>
      <c r="Y42" s="764">
        <f>'5- Aircraft Exports'!L38</f>
        <v>1.2674140326439522</v>
      </c>
      <c r="Z42" s="837">
        <f>'6-Network Readiness Index'!D38</f>
        <v>4.2</v>
      </c>
      <c r="AA42" s="998">
        <f>'6-Network Readiness Index'!J38</f>
        <v>0.2631578947368422</v>
      </c>
      <c r="AB42" s="1217">
        <f>'7-Crude Oil Production'!E38</f>
        <v>3888989</v>
      </c>
      <c r="AC42" s="770">
        <f>'7-Crude Oil Production'!J38</f>
        <v>5.9124380490887507</v>
      </c>
      <c r="AD42" s="708">
        <f>'8-Commercial Banking Branches'!G38</f>
        <v>123489.24786959999</v>
      </c>
      <c r="AE42" s="760">
        <f>'8-Commercial Banking Branches'!M38</f>
        <v>14.999999999999991</v>
      </c>
      <c r="AF42" s="430">
        <f t="shared" si="6"/>
        <v>67.899742473964665</v>
      </c>
      <c r="AG42" s="431">
        <f t="shared" si="7"/>
        <v>33.949871236982332</v>
      </c>
      <c r="AH42" s="421" t="str">
        <f>'Risk - Country'!E38</f>
        <v>B</v>
      </c>
      <c r="AI42" s="396">
        <f>'Risk - Country'!M38</f>
        <v>7</v>
      </c>
      <c r="AJ42" s="400" t="str">
        <f>'Risk - Business Climate'!B38</f>
        <v>B</v>
      </c>
      <c r="AK42" s="400">
        <f>'Risk - Business Climate'!K38</f>
        <v>4.4444444444444411</v>
      </c>
      <c r="AL42" s="399" t="str">
        <f>'Risk - Banking'!E38</f>
        <v>A+</v>
      </c>
      <c r="AM42" s="396">
        <f>'Risk - Banking'!M38</f>
        <v>11.25</v>
      </c>
      <c r="AN42" s="436">
        <f t="shared" si="11"/>
        <v>22.694444444444443</v>
      </c>
      <c r="AO42" s="438">
        <f t="shared" si="8"/>
        <v>7.9430555555555546</v>
      </c>
      <c r="AP42" s="401">
        <f t="shared" si="12"/>
        <v>48.891121847494304</v>
      </c>
      <c r="AQ42" s="31"/>
    </row>
    <row r="43" spans="1:43" ht="13.95" customHeight="1" x14ac:dyDescent="0.3">
      <c r="A43" s="281" t="s">
        <v>266</v>
      </c>
      <c r="B43" s="348" t="s">
        <v>266</v>
      </c>
      <c r="C43" s="402">
        <f>'Macro - Wealth'!E39</f>
        <v>24502</v>
      </c>
      <c r="D43" s="396">
        <f>'Macro - Wealth'!L39</f>
        <v>2.1626623316985354</v>
      </c>
      <c r="E43" s="403">
        <f>'Macro - GDP Growth'!F39</f>
        <v>2.71</v>
      </c>
      <c r="F43" s="396">
        <f>'Macro - GDP Growth'!M39</f>
        <v>0.80854309687261638</v>
      </c>
      <c r="G43" s="403">
        <f>'Macro - GDP Growth Projection'!G39</f>
        <v>0.15347700979508613</v>
      </c>
      <c r="H43" s="396">
        <f>'Macro - GDP Growth Projection'!M39</f>
        <v>2.8629145397670928</v>
      </c>
      <c r="I43" s="456">
        <f>'Macro - Population'!G39</f>
        <v>23816.775000000001</v>
      </c>
      <c r="J43" s="404">
        <f>('Macro - Population'!G39)/1000</f>
        <v>23.816775</v>
      </c>
      <c r="K43" s="707">
        <f>'Macro - Population'!N39</f>
        <v>4.8663706668111109E-2</v>
      </c>
      <c r="L43" s="708">
        <f>'Economy Size'!E39</f>
        <v>1143.277</v>
      </c>
      <c r="M43" s="398">
        <f>'Economy Size'!L39</f>
        <v>1.1605614056806099</v>
      </c>
      <c r="N43" s="423">
        <f t="shared" si="9"/>
        <v>7.0433450806869651</v>
      </c>
      <c r="O43" s="425">
        <f t="shared" si="10"/>
        <v>1.0565017621030448</v>
      </c>
      <c r="P43" s="870">
        <f>'1-Military Spending'!E39</f>
        <v>12154.546071840836</v>
      </c>
      <c r="Q43" s="754">
        <f>'1-Military Spending'!K39</f>
        <v>1.0252101588373224</v>
      </c>
      <c r="R43" s="830">
        <f>'2-Natural Gas Production'!E39</f>
        <v>237.9</v>
      </c>
      <c r="S43" s="878">
        <f>'2-Natural Gas Production'!K39</f>
        <v>4.6172119931455332E-3</v>
      </c>
      <c r="T43" s="830" t="str">
        <f>'3-IT Development Index'!D39</f>
        <v>use median</v>
      </c>
      <c r="U43" s="754">
        <f>'3-IT Development Index'!J39</f>
        <v>0</v>
      </c>
      <c r="V43" s="830">
        <f>'4- Motor Vehicle Production'!D39</f>
        <v>215.31299999999999</v>
      </c>
      <c r="W43" s="760">
        <f>'4- Motor Vehicle Production'!J39</f>
        <v>0.22539038249469023</v>
      </c>
      <c r="X43" s="837">
        <f>'5- Aircraft Exports'!F39</f>
        <v>389.15600000000001</v>
      </c>
      <c r="Y43" s="764">
        <f>'5- Aircraft Exports'!L39</f>
        <v>0.20030160453820739</v>
      </c>
      <c r="Z43" s="837">
        <f>'6-Network Readiness Index'!D39</f>
        <v>5.5</v>
      </c>
      <c r="AA43" s="998">
        <f>'6-Network Readiness Index'!J39</f>
        <v>3.6842105263157894</v>
      </c>
      <c r="AB43" s="1217">
        <f>'7-Crude Oil Production'!E39</f>
        <v>196</v>
      </c>
      <c r="AC43" s="770">
        <f>'7-Crude Oil Production'!J39</f>
        <v>-10.318635647064445</v>
      </c>
      <c r="AD43" s="708">
        <f>'8-Commercial Banking Branches'!G39</f>
        <v>0.01</v>
      </c>
      <c r="AE43" s="760">
        <f>'8-Commercial Banking Branches'!M39</f>
        <v>0</v>
      </c>
      <c r="AF43" s="430">
        <f t="shared" si="6"/>
        <v>-5.1789057628852904</v>
      </c>
      <c r="AG43" s="431">
        <f t="shared" si="7"/>
        <v>-2.5894528814426452</v>
      </c>
      <c r="AH43" s="421" t="str">
        <f>'Risk - Country'!E39</f>
        <v>A3</v>
      </c>
      <c r="AI43" s="396">
        <f>'Risk - Country'!M39</f>
        <v>21</v>
      </c>
      <c r="AJ43" s="400" t="str">
        <f>'Risk - Business Climate'!B39</f>
        <v>A2</v>
      </c>
      <c r="AK43" s="400">
        <f>'Risk - Business Climate'!K39</f>
        <v>31.111111111111114</v>
      </c>
      <c r="AL43" s="399" t="str">
        <f>'Risk - Banking'!E39</f>
        <v>AA+</v>
      </c>
      <c r="AM43" s="396">
        <f>'Risk - Banking'!M39</f>
        <v>22.5</v>
      </c>
      <c r="AN43" s="436">
        <f t="shared" si="11"/>
        <v>74.611111111111114</v>
      </c>
      <c r="AO43" s="438">
        <f t="shared" si="8"/>
        <v>26.113888888888887</v>
      </c>
      <c r="AP43" s="401">
        <f t="shared" si="12"/>
        <v>24.580937769549287</v>
      </c>
      <c r="AQ43" s="31"/>
    </row>
    <row r="44" spans="1:43" x14ac:dyDescent="0.3">
      <c r="A44" s="281" t="s">
        <v>49</v>
      </c>
      <c r="B44" s="348" t="s">
        <v>49</v>
      </c>
      <c r="C44" s="402">
        <f>'Macro - Wealth'!E40</f>
        <v>14722</v>
      </c>
      <c r="D44" s="396">
        <f>'Macro - Wealth'!L40</f>
        <v>-0.64358553804464125</v>
      </c>
      <c r="E44" s="403">
        <f>'Macro - GDP Growth'!F40</f>
        <v>3.26</v>
      </c>
      <c r="F44" s="396">
        <f>'Macro - GDP Growth'!M40</f>
        <v>2.4866514111365352</v>
      </c>
      <c r="G44" s="403">
        <f>'Macro - GDP Growth Projection'!G40</f>
        <v>0.1942219408352579</v>
      </c>
      <c r="H44" s="396">
        <f>'Macro - GDP Growth Projection'!M40</f>
        <v>3.8143537303132704</v>
      </c>
      <c r="I44" s="456">
        <f>'Macro - Population'!G40</f>
        <v>50882.883999999998</v>
      </c>
      <c r="J44" s="404">
        <f>('Macro - Population'!G40)/1000</f>
        <v>50.882883999999997</v>
      </c>
      <c r="K44" s="707">
        <f>'Macro - Population'!N40</f>
        <v>0.14333890637086927</v>
      </c>
      <c r="L44" s="708">
        <f>'Economy Size'!E40</f>
        <v>741.09900000000005</v>
      </c>
      <c r="M44" s="398">
        <f>'Economy Size'!L40</f>
        <v>0.71218667572354388</v>
      </c>
      <c r="N44" s="423">
        <f t="shared" si="9"/>
        <v>6.5129451854995777</v>
      </c>
      <c r="O44" s="425">
        <f t="shared" si="10"/>
        <v>0.97694177782493663</v>
      </c>
      <c r="P44" s="870">
        <f>'1-Military Spending'!E40</f>
        <v>9216.4204359326322</v>
      </c>
      <c r="Q44" s="754">
        <f>'1-Military Spending'!K40</f>
        <v>0.59102934616374259</v>
      </c>
      <c r="R44" s="830">
        <f>'2-Natural Gas Production'!E40</f>
        <v>10020</v>
      </c>
      <c r="S44" s="878">
        <f>'2-Natural Gas Production'!K40</f>
        <v>0.19448717062891324</v>
      </c>
      <c r="T44" s="830">
        <f>'3-IT Development Index'!D40</f>
        <v>5.16</v>
      </c>
      <c r="U44" s="754">
        <f>'3-IT Development Index'!J40</f>
        <v>-2.2737426602000982E-2</v>
      </c>
      <c r="V44" s="830">
        <f>'4- Motor Vehicle Production'!D40</f>
        <v>216.58500000000001</v>
      </c>
      <c r="W44" s="760">
        <f>'4- Motor Vehicle Production'!J40</f>
        <v>0.229741249666642</v>
      </c>
      <c r="X44" s="837">
        <f>'5- Aircraft Exports'!F40</f>
        <v>27.352</v>
      </c>
      <c r="Y44" s="764">
        <f>'5- Aircraft Exports'!L40</f>
        <v>1.3598521941669951E-2</v>
      </c>
      <c r="Z44" s="837">
        <f>'6-Network Readiness Index'!D40</f>
        <v>4.0999999999999996</v>
      </c>
      <c r="AA44" s="998">
        <f>'6-Network Readiness Index'!J40</f>
        <v>0</v>
      </c>
      <c r="AB44" s="1217">
        <f>'7-Crude Oil Production'!E40</f>
        <v>791844</v>
      </c>
      <c r="AC44" s="770">
        <f>'7-Crude Oil Production'!J40</f>
        <v>1.2030816026206941</v>
      </c>
      <c r="AD44" s="708">
        <f>'8-Commercial Banking Branches'!G40</f>
        <v>7085.0214287999997</v>
      </c>
      <c r="AE44" s="760">
        <f>'8-Commercial Banking Branches'!M40</f>
        <v>0.52166781448005073</v>
      </c>
      <c r="AF44" s="430">
        <f t="shared" si="6"/>
        <v>2.7308682788997114</v>
      </c>
      <c r="AG44" s="431">
        <f t="shared" si="7"/>
        <v>1.3654341394498557</v>
      </c>
      <c r="AH44" s="421" t="str">
        <f>'Risk - Country'!E40</f>
        <v>A4</v>
      </c>
      <c r="AI44" s="396">
        <f>'Risk - Country'!M40</f>
        <v>14</v>
      </c>
      <c r="AJ44" s="400" t="str">
        <f>'Risk - Business Climate'!B40</f>
        <v>A4</v>
      </c>
      <c r="AK44" s="400">
        <f>'Risk - Business Climate'!K40</f>
        <v>13.333333333333323</v>
      </c>
      <c r="AL44" s="399" t="str">
        <f>'Risk - Banking'!E40</f>
        <v>BBB+</v>
      </c>
      <c r="AM44" s="396">
        <f>'Risk - Banking'!M40</f>
        <v>0</v>
      </c>
      <c r="AN44" s="436">
        <f t="shared" si="11"/>
        <v>27.333333333333321</v>
      </c>
      <c r="AO44" s="438">
        <f t="shared" si="8"/>
        <v>9.5666666666666611</v>
      </c>
      <c r="AP44" s="401">
        <f t="shared" si="12"/>
        <v>11.909042583941453</v>
      </c>
      <c r="AQ44" s="31"/>
    </row>
    <row r="45" spans="1:43" ht="16.5" customHeight="1" x14ac:dyDescent="0.3">
      <c r="A45" s="281" t="s">
        <v>265</v>
      </c>
      <c r="B45" s="348" t="s">
        <v>265</v>
      </c>
      <c r="C45" s="402">
        <f>'Macro - Wealth'!E41</f>
        <v>3673</v>
      </c>
      <c r="D45" s="396">
        <f>'Macro - Wealth'!L41</f>
        <v>-20.341581687228125</v>
      </c>
      <c r="E45" s="403">
        <f>'Macro - GDP Growth'!F41</f>
        <v>-3.1</v>
      </c>
      <c r="F45" s="396">
        <f>'Macro - GDP Growth'!M41</f>
        <v>-2.8476055976376951</v>
      </c>
      <c r="G45" s="403">
        <f>'Macro - GDP Growth Projection'!G41</f>
        <v>0.1551612096975756</v>
      </c>
      <c r="H45" s="396">
        <f>'Macro - GDP Growth Projection'!M41</f>
        <v>2.9022424696723532</v>
      </c>
      <c r="I45" s="456">
        <f>'Macro - Population'!G41</f>
        <v>5518.0919999999996</v>
      </c>
      <c r="J45" s="404">
        <f>('Macro - Population'!G41)/1000</f>
        <v>5.5180919999999993</v>
      </c>
      <c r="K45" s="707">
        <f>'Macro - Population'!N41</f>
        <v>-2.2211622390935086</v>
      </c>
      <c r="L45" s="708">
        <f>'Economy Size'!E41</f>
        <v>19.763000000000002</v>
      </c>
      <c r="M45" s="398">
        <f>'Economy Size'!L41</f>
        <v>-20.214720319802478</v>
      </c>
      <c r="N45" s="423">
        <f t="shared" si="9"/>
        <v>-42.722827374089455</v>
      </c>
      <c r="O45" s="425">
        <f t="shared" si="10"/>
        <v>-6.4084241061134177</v>
      </c>
      <c r="P45" s="870">
        <f>'1-Military Spending'!E41</f>
        <v>298.38219194745164</v>
      </c>
      <c r="Q45" s="754">
        <f>'1-Military Spending'!K41</f>
        <v>-9.4280641433157992</v>
      </c>
      <c r="R45" s="830">
        <f>'2-Natural Gas Production'!E41</f>
        <v>1387</v>
      </c>
      <c r="S45" s="878">
        <f>'2-Natural Gas Production'!K41</f>
        <v>2.6921172233621574E-2</v>
      </c>
      <c r="T45" s="830">
        <f>'3-IT Development Index'!D41</f>
        <v>1.5</v>
      </c>
      <c r="U45" s="754">
        <f>'3-IT Development Index'!J41</f>
        <v>-13.425373372478939</v>
      </c>
      <c r="V45" s="830">
        <f>'4- Motor Vehicle Production'!D41</f>
        <v>0.02</v>
      </c>
      <c r="W45" s="760">
        <f>'4- Motor Vehicle Production'!J41</f>
        <v>-9.9986614810596706</v>
      </c>
      <c r="X45" s="837">
        <f>'5- Aircraft Exports'!F41</f>
        <v>24.853000000000002</v>
      </c>
      <c r="Y45" s="764">
        <f>'5- Aircraft Exports'!L41</f>
        <v>1.230895354715594E-2</v>
      </c>
      <c r="Z45" s="837" t="str">
        <f>'6-Network Readiness Index'!D41</f>
        <v>use median</v>
      </c>
      <c r="AA45" s="998">
        <f>'6-Network Readiness Index'!J41</f>
        <v>0</v>
      </c>
      <c r="AB45" s="1217">
        <f>'7-Crude Oil Production'!E41</f>
        <v>282541</v>
      </c>
      <c r="AC45" s="770">
        <f>'7-Crude Oil Production'!J41</f>
        <v>0.42866214009778331</v>
      </c>
      <c r="AD45" s="708">
        <f>'8-Commercial Banking Branches'!G41</f>
        <v>0.01</v>
      </c>
      <c r="AE45" s="760">
        <f>'8-Commercial Banking Branches'!M41</f>
        <v>4.3980543685180284E-2</v>
      </c>
      <c r="AF45" s="430">
        <f t="shared" si="6"/>
        <v>-32.340226187290668</v>
      </c>
      <c r="AG45" s="431">
        <f t="shared" si="7"/>
        <v>-16.170113093645334</v>
      </c>
      <c r="AH45" s="421" t="str">
        <f>'Risk - Country'!E41</f>
        <v>C</v>
      </c>
      <c r="AI45" s="396">
        <f>'Risk - Country'!M41</f>
        <v>-6.9999999999999973</v>
      </c>
      <c r="AJ45" s="400" t="str">
        <f>'Risk - Business Climate'!B41</f>
        <v>D</v>
      </c>
      <c r="AK45" s="400">
        <f>'Risk - Business Climate'!K41</f>
        <v>-25.454545454545453</v>
      </c>
      <c r="AL45" s="399" t="str">
        <f>'Risk - Banking'!E41</f>
        <v>B+</v>
      </c>
      <c r="AM45" s="396">
        <f>'Risk - Banking'!M41</f>
        <v>-17.307692307692307</v>
      </c>
      <c r="AN45" s="436">
        <f t="shared" si="11"/>
        <v>-49.76223776223776</v>
      </c>
      <c r="AO45" s="438">
        <f t="shared" si="8"/>
        <v>-17.416783216783216</v>
      </c>
      <c r="AP45" s="401">
        <f t="shared" si="12"/>
        <v>-39.995320416541972</v>
      </c>
      <c r="AQ45" s="31"/>
    </row>
    <row r="46" spans="1:43" x14ac:dyDescent="0.3">
      <c r="A46" s="281" t="s">
        <v>50</v>
      </c>
      <c r="B46" s="348" t="s">
        <v>50</v>
      </c>
      <c r="C46" s="402">
        <f>'Macro - Wealth'!E42</f>
        <v>19642</v>
      </c>
      <c r="D46" s="396">
        <f>'Macro - Wealth'!L42</f>
        <v>1.0467754082401126</v>
      </c>
      <c r="E46" s="403">
        <f>'Macro - GDP Growth'!F42</f>
        <v>3.3</v>
      </c>
      <c r="F46" s="396">
        <f>'Macro - GDP Growth'!M42</f>
        <v>2.6086956521739122</v>
      </c>
      <c r="G46" s="403">
        <f>'Macro - GDP Growth Projection'!G42</f>
        <v>0.17224893785891032</v>
      </c>
      <c r="H46" s="396">
        <f>'Macro - GDP Growth Projection'!M42</f>
        <v>3.3012598157580344</v>
      </c>
      <c r="I46" s="456">
        <f>'Macro - Population'!G42</f>
        <v>5094.1139999999996</v>
      </c>
      <c r="J46" s="404">
        <f>('Macro - Population'!G42)/1000</f>
        <v>5.0941139999999994</v>
      </c>
      <c r="K46" s="707">
        <f>'Macro - Population'!N42</f>
        <v>-2.4358483188448159</v>
      </c>
      <c r="L46" s="708">
        <f>'Economy Size'!E42</f>
        <v>99.146000000000001</v>
      </c>
      <c r="M46" s="398">
        <f>'Economy Size'!L42</f>
        <v>-0.77011257752564444</v>
      </c>
      <c r="N46" s="423">
        <f t="shared" si="9"/>
        <v>3.750769979801599</v>
      </c>
      <c r="O46" s="425">
        <f t="shared" si="10"/>
        <v>0.56261549697023983</v>
      </c>
      <c r="P46" s="870">
        <f>'1-Military Spending'!E42</f>
        <v>0</v>
      </c>
      <c r="Q46" s="754">
        <f>'1-Military Spending'!K42</f>
        <v>-10</v>
      </c>
      <c r="R46" s="830">
        <f>'2-Natural Gas Production'!E42</f>
        <v>9.9999999999999995E-7</v>
      </c>
      <c r="S46" s="878">
        <f>'2-Natural Gas Production'!K42</f>
        <v>-15</v>
      </c>
      <c r="T46" s="830">
        <f>'3-IT Development Index'!D42</f>
        <v>6.3</v>
      </c>
      <c r="U46" s="754">
        <f>'3-IT Development Index'!J42</f>
        <v>4.6292408688999895</v>
      </c>
      <c r="V46" s="830">
        <f>'4- Motor Vehicle Production'!D42</f>
        <v>254.971</v>
      </c>
      <c r="W46" s="760">
        <f>'4- Motor Vehicle Production'!J42</f>
        <v>0.36104029625668849</v>
      </c>
      <c r="X46" s="837">
        <f>'5- Aircraft Exports'!F42</f>
        <v>7.4420000000000002</v>
      </c>
      <c r="Y46" s="764">
        <f>'5- Aircraft Exports'!L42</f>
        <v>3.3242895548056244E-3</v>
      </c>
      <c r="Z46" s="837">
        <f>'6-Network Readiness Index'!D42</f>
        <v>4.5</v>
      </c>
      <c r="AA46" s="998">
        <f>'6-Network Readiness Index'!J42</f>
        <v>1.0526315789473688</v>
      </c>
      <c r="AB46" s="1217">
        <f>'7-Crude Oil Production'!E42</f>
        <v>0.01</v>
      </c>
      <c r="AC46" s="770">
        <f>'7-Crude Oil Production'!J42</f>
        <v>-15</v>
      </c>
      <c r="AD46" s="708">
        <f>'8-Commercial Banking Branches'!G42</f>
        <v>935.70457249999993</v>
      </c>
      <c r="AE46" s="760">
        <f>'8-Commercial Banking Branches'!M42</f>
        <v>4.8062487434569617E-2</v>
      </c>
      <c r="AF46" s="430">
        <f t="shared" si="6"/>
        <v>-33.905700478906574</v>
      </c>
      <c r="AG46" s="431">
        <f t="shared" si="7"/>
        <v>-16.952850239453287</v>
      </c>
      <c r="AH46" s="421" t="str">
        <f>'Risk - Country'!E42</f>
        <v>A4</v>
      </c>
      <c r="AI46" s="396">
        <f>'Risk - Country'!M42</f>
        <v>14</v>
      </c>
      <c r="AJ46" s="400" t="str">
        <f>'Risk - Business Climate'!B42</f>
        <v>A3</v>
      </c>
      <c r="AK46" s="400">
        <f>'Risk - Business Climate'!K42</f>
        <v>22.222222222222239</v>
      </c>
      <c r="AL46" s="399" t="str">
        <f>'Risk - Banking'!E42</f>
        <v>BB+</v>
      </c>
      <c r="AM46" s="396">
        <f>'Risk - Banking'!M42</f>
        <v>-8.6538461538461551</v>
      </c>
      <c r="AN46" s="436">
        <f t="shared" si="11"/>
        <v>27.568376068376089</v>
      </c>
      <c r="AO46" s="438">
        <f t="shared" si="8"/>
        <v>9.648931623931631</v>
      </c>
      <c r="AP46" s="401">
        <f t="shared" si="12"/>
        <v>-6.7413031185514178</v>
      </c>
      <c r="AQ46" s="31"/>
    </row>
    <row r="47" spans="1:43" ht="18" customHeight="1" x14ac:dyDescent="0.3">
      <c r="A47" s="281" t="s">
        <v>148</v>
      </c>
      <c r="B47" s="348" t="s">
        <v>148</v>
      </c>
      <c r="C47" s="402">
        <f>'Macro - Wealth'!E43</f>
        <v>5213</v>
      </c>
      <c r="D47" s="396">
        <f>'Macro - Wealth'!L43</f>
        <v>-17.596092134350709</v>
      </c>
      <c r="E47" s="403">
        <f>'Macro - GDP Growth'!F43</f>
        <v>7.8</v>
      </c>
      <c r="F47" s="396">
        <f>'Macro - GDP Growth'!M43</f>
        <v>16.33867276887872</v>
      </c>
      <c r="G47" s="403">
        <f>'Macro - GDP Growth Projection'!G43</f>
        <v>0.28594316768992167</v>
      </c>
      <c r="H47" s="396">
        <f>'Macro - GDP Growth Projection'!M43</f>
        <v>5.9561457914770051</v>
      </c>
      <c r="I47" s="456">
        <f>'Macro - Population'!G43</f>
        <v>26378.275000000001</v>
      </c>
      <c r="J47" s="404">
        <f>('Macro - Population'!G43)/1000</f>
        <v>26.378275000000002</v>
      </c>
      <c r="K47" s="707">
        <f>'Macro - Population'!N43</f>
        <v>5.7623639698699838E-2</v>
      </c>
      <c r="L47" s="708">
        <f>'Economy Size'!E43</f>
        <v>134.048</v>
      </c>
      <c r="M47" s="398">
        <f>'Economy Size'!L43</f>
        <v>3.5405926415608288E-2</v>
      </c>
      <c r="N47" s="423">
        <f t="shared" si="9"/>
        <v>4.7917559921193238</v>
      </c>
      <c r="O47" s="425">
        <f t="shared" si="10"/>
        <v>0.71876339881789852</v>
      </c>
      <c r="P47" s="870">
        <f>'1-Military Spending'!E43</f>
        <v>607.15588996819986</v>
      </c>
      <c r="Q47" s="754">
        <f>'1-Military Spending'!K43</f>
        <v>-8.8361901206516915</v>
      </c>
      <c r="R47" s="830">
        <f>'2-Natural Gas Production'!E43</f>
        <v>2322</v>
      </c>
      <c r="S47" s="878">
        <f>'2-Natural Gas Production'!K43</f>
        <v>4.5069464657992907E-2</v>
      </c>
      <c r="T47" s="830">
        <f>'3-IT Development Index'!D43</f>
        <v>2.86</v>
      </c>
      <c r="U47" s="754">
        <f>'3-IT Development Index'!J43</f>
        <v>-8.445158922644886</v>
      </c>
      <c r="V47" s="830">
        <f>'4- Motor Vehicle Production'!D43</f>
        <v>0.156</v>
      </c>
      <c r="W47" s="760">
        <f>'4- Motor Vehicle Production'!J43</f>
        <v>-9.9895595522654155</v>
      </c>
      <c r="X47" s="837">
        <f>'5- Aircraft Exports'!F43</f>
        <v>15.981999999999999</v>
      </c>
      <c r="Y47" s="764">
        <f>'5- Aircraft Exports'!L43</f>
        <v>7.7312179618282927E-3</v>
      </c>
      <c r="Z47" s="837">
        <f>'6-Network Readiness Index'!D43</f>
        <v>3.4</v>
      </c>
      <c r="AA47" s="998">
        <f>'6-Network Readiness Index'!J43</f>
        <v>-2.1874999999999996</v>
      </c>
      <c r="AB47" s="1217">
        <f>'7-Crude Oil Production'!E43</f>
        <v>36746</v>
      </c>
      <c r="AC47" s="770">
        <f>'7-Crude Oil Production'!J43</f>
        <v>5.4919138798323379E-2</v>
      </c>
      <c r="AD47" s="708">
        <f>'8-Commercial Banking Branches'!G43</f>
        <v>1044.3996548</v>
      </c>
      <c r="AE47" s="760">
        <f>'8-Commercial Banking Branches'!M43</f>
        <v>0.21888247954475962</v>
      </c>
      <c r="AF47" s="430">
        <f t="shared" si="6"/>
        <v>-29.131806294599087</v>
      </c>
      <c r="AG47" s="431">
        <f t="shared" si="7"/>
        <v>-14.565903147299544</v>
      </c>
      <c r="AH47" s="421" t="str">
        <f>'Risk - Country'!E43</f>
        <v>B</v>
      </c>
      <c r="AI47" s="396">
        <f>'Risk - Country'!M43</f>
        <v>7</v>
      </c>
      <c r="AJ47" s="400" t="str">
        <f>'Risk - Business Climate'!B43</f>
        <v>C</v>
      </c>
      <c r="AK47" s="400">
        <f>'Risk - Business Climate'!K43</f>
        <v>-10.909090909090912</v>
      </c>
      <c r="AL47" s="399" t="str">
        <f>'Risk - Banking'!E43</f>
        <v>BBB-</v>
      </c>
      <c r="AM47" s="396">
        <f>'Risk - Banking'!M43</f>
        <v>-5.7692307692307674</v>
      </c>
      <c r="AN47" s="436">
        <f t="shared" si="11"/>
        <v>-9.6783216783216801</v>
      </c>
      <c r="AO47" s="438">
        <f t="shared" si="8"/>
        <v>-3.3874125874125878</v>
      </c>
      <c r="AP47" s="401">
        <f t="shared" si="12"/>
        <v>-17.234552335894232</v>
      </c>
      <c r="AQ47" s="31"/>
    </row>
    <row r="48" spans="1:43" x14ac:dyDescent="0.3">
      <c r="A48" s="281" t="s">
        <v>149</v>
      </c>
      <c r="B48" s="348" t="s">
        <v>149</v>
      </c>
      <c r="C48" s="402">
        <f>'Macro - Wealth'!E44</f>
        <v>28602</v>
      </c>
      <c r="D48" s="396">
        <f>'Macro - Wealth'!L44</f>
        <v>3.1040484193897977</v>
      </c>
      <c r="E48" s="403">
        <f>'Macro - GDP Growth'!F44</f>
        <v>2.94</v>
      </c>
      <c r="F48" s="396">
        <f>'Macro - GDP Growth'!M44</f>
        <v>1.5102974828375286</v>
      </c>
      <c r="G48" s="403">
        <f>'Macro - GDP Growth Projection'!G44</f>
        <v>0.20900679315999063</v>
      </c>
      <c r="H48" s="396">
        <f>'Macro - GDP Growth Projection'!M44</f>
        <v>4.1595963793760333</v>
      </c>
      <c r="I48" s="456">
        <f>'Macro - Population'!G44</f>
        <v>4105.268</v>
      </c>
      <c r="J48" s="404">
        <f>('Macro - Population'!G44)/1000</f>
        <v>4.1052679999999997</v>
      </c>
      <c r="K48" s="707">
        <f>'Macro - Population'!N44</f>
        <v>-2.9365617313750922</v>
      </c>
      <c r="L48" s="708">
        <f>'Economy Size'!E44</f>
        <v>116.339</v>
      </c>
      <c r="M48" s="398">
        <f>'Economy Size'!L44</f>
        <v>1.5662757737038884E-2</v>
      </c>
      <c r="N48" s="423">
        <f t="shared" si="9"/>
        <v>5.8530433079653061</v>
      </c>
      <c r="O48" s="425">
        <f t="shared" si="10"/>
        <v>0.87795649619479588</v>
      </c>
      <c r="P48" s="870">
        <f>'1-Military Spending'!E44</f>
        <v>1034.9259147263381</v>
      </c>
      <c r="Q48" s="754">
        <f>'1-Military Spending'!K44</f>
        <v>-8.0162175421851458</v>
      </c>
      <c r="R48" s="830">
        <f>'2-Natural Gas Production'!E44</f>
        <v>1048</v>
      </c>
      <c r="S48" s="878">
        <f>'2-Natural Gas Production'!K44</f>
        <v>2.0341203108635606E-2</v>
      </c>
      <c r="T48" s="830">
        <f>'3-IT Development Index'!D44</f>
        <v>7.04</v>
      </c>
      <c r="U48" s="754">
        <f>'3-IT Development Index'!J44</f>
        <v>7.6506431354409381</v>
      </c>
      <c r="V48" s="830">
        <f>'4- Motor Vehicle Production'!D44</f>
        <v>4.2409999999999997</v>
      </c>
      <c r="W48" s="760">
        <f>'4- Motor Vehicle Production'!J44</f>
        <v>-9.7161670587027089</v>
      </c>
      <c r="X48" s="837">
        <f>'5- Aircraft Exports'!F44</f>
        <v>23.64</v>
      </c>
      <c r="Y48" s="764">
        <f>'5- Aircraft Exports'!L44</f>
        <v>1.1683004582551899E-2</v>
      </c>
      <c r="Z48" s="837">
        <f>'6-Network Readiness Index'!D44</f>
        <v>4.3</v>
      </c>
      <c r="AA48" s="998">
        <f>'6-Network Readiness Index'!J44</f>
        <v>0.5263157894736844</v>
      </c>
      <c r="AB48" s="1217">
        <f>'7-Crude Oil Production'!E44</f>
        <v>11749</v>
      </c>
      <c r="AC48" s="770">
        <f>'7-Crude Oil Production'!J44</f>
        <v>1.6910010038655363E-2</v>
      </c>
      <c r="AD48" s="708">
        <f>'8-Commercial Banking Branches'!G44</f>
        <v>1211.5516783999999</v>
      </c>
      <c r="AE48" s="760">
        <f>'8-Commercial Banking Branches'!M44</f>
        <v>4.0895624662950908E-2</v>
      </c>
      <c r="AF48" s="430">
        <f t="shared" si="6"/>
        <v>-9.4655958335804371</v>
      </c>
      <c r="AG48" s="431">
        <f t="shared" si="7"/>
        <v>-4.7327979167902186</v>
      </c>
      <c r="AH48" s="421" t="str">
        <f>'Risk - Country'!E44</f>
        <v>B</v>
      </c>
      <c r="AI48" s="396">
        <f>'Risk - Country'!M44</f>
        <v>7</v>
      </c>
      <c r="AJ48" s="400" t="str">
        <f>'Risk - Business Climate'!B44</f>
        <v>A3</v>
      </c>
      <c r="AK48" s="400">
        <f>'Risk - Business Climate'!K44</f>
        <v>22.222222222222239</v>
      </c>
      <c r="AL48" s="399" t="str">
        <f>'Risk - Banking'!E44</f>
        <v>BBB-</v>
      </c>
      <c r="AM48" s="396">
        <f>'Risk - Banking'!M44</f>
        <v>-5.7692307692307674</v>
      </c>
      <c r="AN48" s="436">
        <f t="shared" si="11"/>
        <v>23.452991452991473</v>
      </c>
      <c r="AO48" s="438">
        <f t="shared" si="8"/>
        <v>8.2085470085470149</v>
      </c>
      <c r="AP48" s="401">
        <f t="shared" si="12"/>
        <v>4.353705587951592</v>
      </c>
      <c r="AQ48" s="31"/>
    </row>
    <row r="49" spans="1:52" x14ac:dyDescent="0.3">
      <c r="A49" s="281" t="s">
        <v>150</v>
      </c>
      <c r="B49" s="348" t="s">
        <v>150</v>
      </c>
      <c r="C49" s="402">
        <f>'Macro - Wealth'!E45</f>
        <v>12300</v>
      </c>
      <c r="D49" s="396">
        <f>'Macro - Wealth'!L45</f>
        <v>-4.961491834842759</v>
      </c>
      <c r="E49" s="403">
        <f>'Macro - GDP Growth'!F45</f>
        <v>1.6</v>
      </c>
      <c r="F49" s="396">
        <f>'Macro - GDP Growth'!M45</f>
        <v>-0.43394530748491483</v>
      </c>
      <c r="G49" s="403" t="str">
        <f>'Macro - GDP Growth Projection'!G45</f>
        <v>use median</v>
      </c>
      <c r="H49" s="396">
        <f>'Macro - GDP Growth Projection'!M45</f>
        <v>0</v>
      </c>
      <c r="I49" s="456">
        <f>'Macro - Population'!G45</f>
        <v>11326.616</v>
      </c>
      <c r="J49" s="404">
        <f>('Macro - Population'!G45)/1000</f>
        <v>11.326616</v>
      </c>
      <c r="K49" s="707">
        <f>'Macro - Population'!N45</f>
        <v>4.9740763025420383E-3</v>
      </c>
      <c r="L49" s="708">
        <f>'Economy Size'!E45</f>
        <v>137</v>
      </c>
      <c r="M49" s="398">
        <f>'Economy Size'!L45</f>
        <v>3.869701196189191E-2</v>
      </c>
      <c r="N49" s="423">
        <f t="shared" si="9"/>
        <v>-5.3517660540632397</v>
      </c>
      <c r="O49" s="425">
        <f t="shared" si="10"/>
        <v>-0.80276490810948598</v>
      </c>
      <c r="P49" s="870">
        <f>'1-Military Spending'!E45</f>
        <v>0</v>
      </c>
      <c r="Q49" s="754">
        <f>'1-Military Spending'!K45</f>
        <v>-10</v>
      </c>
      <c r="R49" s="830">
        <f>'2-Natural Gas Production'!E45</f>
        <v>1189</v>
      </c>
      <c r="S49" s="878">
        <f>'2-Natural Gas Production'!K45</f>
        <v>2.3078004426107648E-2</v>
      </c>
      <c r="T49" s="830">
        <f>'3-IT Development Index'!D45</f>
        <v>2.73</v>
      </c>
      <c r="U49" s="754">
        <f>'3-IT Development Index'!J45</f>
        <v>-8.9212088332907875</v>
      </c>
      <c r="V49" s="830">
        <f>'4- Motor Vehicle Production'!D45</f>
        <v>4.359</v>
      </c>
      <c r="W49" s="760">
        <f>'4- Motor Vehicle Production'!J45</f>
        <v>-9.7082697969547542</v>
      </c>
      <c r="X49" s="837">
        <f>'5- Aircraft Exports'!F45</f>
        <v>0.109</v>
      </c>
      <c r="Y49" s="764">
        <f>'5- Aircraft Exports'!L45</f>
        <v>-13.378378378378379</v>
      </c>
      <c r="Z49" s="837" t="str">
        <f>'6-Network Readiness Index'!D45</f>
        <v>use median</v>
      </c>
      <c r="AA49" s="998">
        <f>'6-Network Readiness Index'!J45</f>
        <v>0</v>
      </c>
      <c r="AB49" s="1217">
        <f>'7-Crude Oil Production'!E45</f>
        <v>41079</v>
      </c>
      <c r="AC49" s="770">
        <f>'7-Crude Oil Production'!J45</f>
        <v>6.1507671618887511E-2</v>
      </c>
      <c r="AD49" s="708">
        <f>'8-Commercial Banking Branches'!G45</f>
        <v>0.01</v>
      </c>
      <c r="AE49" s="760">
        <f>'8-Commercial Banking Branches'!M45</f>
        <v>0.11611094572215076</v>
      </c>
      <c r="AF49" s="430">
        <f t="shared" si="6"/>
        <v>-41.807160386856772</v>
      </c>
      <c r="AG49" s="431">
        <f t="shared" si="7"/>
        <v>-20.903580193428386</v>
      </c>
      <c r="AH49" s="421" t="str">
        <f>'Risk - Country'!E45</f>
        <v>E</v>
      </c>
      <c r="AI49" s="396">
        <f>'Risk - Country'!M45</f>
        <v>-35</v>
      </c>
      <c r="AJ49" s="400" t="str">
        <f>'Risk - Business Climate'!B45</f>
        <v>D</v>
      </c>
      <c r="AK49" s="400">
        <f>'Risk - Business Climate'!K45</f>
        <v>-25.454545454545453</v>
      </c>
      <c r="AL49" s="399" t="str">
        <f>'Risk - Banking'!E45</f>
        <v>-</v>
      </c>
      <c r="AM49" s="396">
        <f>'Risk - Banking'!M45</f>
        <v>0</v>
      </c>
      <c r="AN49" s="436">
        <f t="shared" si="11"/>
        <v>-60.454545454545453</v>
      </c>
      <c r="AO49" s="438">
        <f t="shared" si="8"/>
        <v>-21.159090909090907</v>
      </c>
      <c r="AP49" s="401">
        <f t="shared" si="12"/>
        <v>-42.865436010628777</v>
      </c>
      <c r="AQ49" s="31"/>
    </row>
    <row r="50" spans="1:52" x14ac:dyDescent="0.3">
      <c r="A50" s="281" t="s">
        <v>51</v>
      </c>
      <c r="B50" s="348" t="s">
        <v>51</v>
      </c>
      <c r="C50" s="402">
        <f>'Macro - Wealth'!E46</f>
        <v>39545</v>
      </c>
      <c r="D50" s="396">
        <f>'Macro - Wealth'!L46</f>
        <v>5.6166308480740614</v>
      </c>
      <c r="E50" s="403">
        <f>'Macro - GDP Growth'!F46</f>
        <v>3.08</v>
      </c>
      <c r="F50" s="396">
        <f>'Macro - GDP Growth'!M46</f>
        <v>1.9374523264683443</v>
      </c>
      <c r="G50" s="403">
        <f>'Macro - GDP Growth Projection'!G46</f>
        <v>0.17606181749885971</v>
      </c>
      <c r="H50" s="396">
        <f>'Macro - GDP Growth Projection'!M46</f>
        <v>3.3902947711665181</v>
      </c>
      <c r="I50" s="456">
        <f>'Macro - Population'!G46</f>
        <v>1207.3610000000001</v>
      </c>
      <c r="J50" s="404">
        <f>('Macro - Population'!G46)/1000</f>
        <v>1.2073610000000001</v>
      </c>
      <c r="K50" s="707">
        <f>'Macro - Population'!N46</f>
        <v>-4.4039498819722294</v>
      </c>
      <c r="L50" s="708">
        <f>'Economy Size'!E46</f>
        <v>35.353000000000002</v>
      </c>
      <c r="M50" s="398">
        <f>'Economy Size'!L46</f>
        <v>-16.396000509489241</v>
      </c>
      <c r="N50" s="423">
        <f t="shared" si="9"/>
        <v>-9.8555724457525464</v>
      </c>
      <c r="O50" s="425">
        <f t="shared" si="10"/>
        <v>-1.4783358668628819</v>
      </c>
      <c r="P50" s="870">
        <f>'1-Military Spending'!E46</f>
        <v>418.78490824119461</v>
      </c>
      <c r="Q50" s="754">
        <f>'1-Military Spending'!K46</f>
        <v>-9.1972697444105069</v>
      </c>
      <c r="R50" s="830">
        <f>'2-Natural Gas Production'!E46</f>
        <v>9.9999999999999995E-7</v>
      </c>
      <c r="S50" s="878">
        <f>'2-Natural Gas Production'!K46</f>
        <v>-15</v>
      </c>
      <c r="T50" s="830">
        <f>'3-IT Development Index'!D46</f>
        <v>6.53</v>
      </c>
      <c r="U50" s="754">
        <f>'3-IT Development Index'!J46</f>
        <v>5.5683253571492051</v>
      </c>
      <c r="V50" s="830">
        <f>'4- Motor Vehicle Production'!D46</f>
        <v>1.867</v>
      </c>
      <c r="W50" s="760">
        <f>'4- Motor Vehicle Production'!J46</f>
        <v>-9.8750492569200574</v>
      </c>
      <c r="X50" s="837">
        <f>'5- Aircraft Exports'!F46</f>
        <v>22.302</v>
      </c>
      <c r="Y50" s="764">
        <f>'5- Aircraft Exports'!L46</f>
        <v>1.0992551396533594E-2</v>
      </c>
      <c r="Z50" s="837">
        <f>'6-Network Readiness Index'!D46</f>
        <v>4.5999999999999996</v>
      </c>
      <c r="AA50" s="998">
        <f>'6-Network Readiness Index'!J46</f>
        <v>1.3157894736842115</v>
      </c>
      <c r="AB50" s="1217">
        <f>'7-Crude Oil Production'!E46</f>
        <v>0.01</v>
      </c>
      <c r="AC50" s="770">
        <f>'7-Crude Oil Production'!J46</f>
        <v>-15</v>
      </c>
      <c r="AD50" s="708">
        <f>'8-Commercial Banking Branches'!G46</f>
        <v>412.33354079999998</v>
      </c>
      <c r="AE50" s="760">
        <f>'8-Commercial Banking Branches'!M46</f>
        <v>7.3174734102302158E-3</v>
      </c>
      <c r="AF50" s="430">
        <f t="shared" si="6"/>
        <v>-42.169894145690378</v>
      </c>
      <c r="AG50" s="431">
        <f t="shared" si="7"/>
        <v>-21.084947072845189</v>
      </c>
      <c r="AH50" s="421" t="str">
        <f>'Risk - Country'!E46</f>
        <v>B</v>
      </c>
      <c r="AI50" s="396">
        <f>'Risk - Country'!M46</f>
        <v>7</v>
      </c>
      <c r="AJ50" s="400" t="str">
        <f>'Risk - Business Climate'!B46</f>
        <v>A3</v>
      </c>
      <c r="AK50" s="400">
        <f>'Risk - Business Climate'!K46</f>
        <v>22.222222222222239</v>
      </c>
      <c r="AL50" s="399" t="str">
        <f>'Risk - Banking'!E46</f>
        <v>-</v>
      </c>
      <c r="AM50" s="396">
        <f>'Risk - Banking'!M46</f>
        <v>0</v>
      </c>
      <c r="AN50" s="436">
        <f t="shared" si="11"/>
        <v>29.222222222222239</v>
      </c>
      <c r="AO50" s="438">
        <f t="shared" si="8"/>
        <v>10.227777777777783</v>
      </c>
      <c r="AP50" s="401">
        <f t="shared" si="12"/>
        <v>-12.335505161930287</v>
      </c>
      <c r="AQ50" s="31"/>
    </row>
    <row r="51" spans="1:52" ht="17.399999999999999" customHeight="1" x14ac:dyDescent="0.3">
      <c r="A51" s="281" t="s">
        <v>52</v>
      </c>
      <c r="B51" s="348" t="s">
        <v>52</v>
      </c>
      <c r="C51" s="402">
        <f>'Macro - Wealth'!E47</f>
        <v>40862</v>
      </c>
      <c r="D51" s="396">
        <f>'Macro - Wealth'!L47</f>
        <v>5.9190224279495229</v>
      </c>
      <c r="E51" s="403">
        <f>'Macro - GDP Growth'!F47</f>
        <v>2.27</v>
      </c>
      <c r="F51" s="396">
        <f>'Macro - GDP Growth'!M47</f>
        <v>-8.9870329952497205E-2</v>
      </c>
      <c r="G51" s="403">
        <f>'Macro - GDP Growth Projection'!G47</f>
        <v>0.19144214018089398</v>
      </c>
      <c r="H51" s="396">
        <f>'Macro - GDP Growth Projection'!M47</f>
        <v>3.7494423114705162</v>
      </c>
      <c r="I51" s="456">
        <f>'Macro - Population'!G47</f>
        <v>10708.982</v>
      </c>
      <c r="J51" s="404">
        <f>('Macro - Population'!G47)/1000</f>
        <v>10.708982000000001</v>
      </c>
      <c r="K51" s="707">
        <f>'Macro - Population'!N47</f>
        <v>2.81363934083419E-3</v>
      </c>
      <c r="L51" s="708">
        <f>'Economy Size'!E47</f>
        <v>435.98700000000002</v>
      </c>
      <c r="M51" s="398">
        <f>'Economy Size'!L47</f>
        <v>0.37202756556172412</v>
      </c>
      <c r="N51" s="423">
        <f t="shared" si="9"/>
        <v>9.9534356143701004</v>
      </c>
      <c r="O51" s="425">
        <f t="shared" si="10"/>
        <v>1.493015342155515</v>
      </c>
      <c r="P51" s="870">
        <f>'1-Military Spending'!E47</f>
        <v>3252.4878300952055</v>
      </c>
      <c r="Q51" s="754">
        <f>'1-Military Spending'!K47</f>
        <v>-3.7654756565602301</v>
      </c>
      <c r="R51" s="830">
        <f>'2-Natural Gas Production'!E47</f>
        <v>229.4</v>
      </c>
      <c r="S51" s="878">
        <f>'2-Natural Gas Production'!K47</f>
        <v>4.4522275165603392E-3</v>
      </c>
      <c r="T51" s="830">
        <f>'3-IT Development Index'!D47</f>
        <v>7.25</v>
      </c>
      <c r="U51" s="754">
        <f>'3-IT Development Index'!J47</f>
        <v>8.5080681029728282</v>
      </c>
      <c r="V51" s="830">
        <f>'4- Motor Vehicle Production'!D47</f>
        <v>31.213999999999999</v>
      </c>
      <c r="W51" s="760">
        <f>'4- Motor Vehicle Production'!J47</f>
        <v>-7.9109734898246602</v>
      </c>
      <c r="X51" s="837">
        <f>'5- Aircraft Exports'!F47</f>
        <v>524.92700000000002</v>
      </c>
      <c r="Y51" s="764">
        <f>'5- Aircraft Exports'!L47</f>
        <v>0.27036402570329815</v>
      </c>
      <c r="Z51" s="837">
        <f>'6-Network Readiness Index'!D47</f>
        <v>4.7</v>
      </c>
      <c r="AA51" s="998">
        <f>'6-Network Readiness Index'!J47</f>
        <v>1.5789473684210535</v>
      </c>
      <c r="AB51" s="1217">
        <f>'7-Crude Oil Production'!E47</f>
        <v>2000</v>
      </c>
      <c r="AC51" s="770">
        <f>'7-Crude Oil Production'!J47</f>
        <v>2.0861913292900959E-3</v>
      </c>
      <c r="AD51" s="708">
        <f>'8-Commercial Banking Branches'!G47</f>
        <v>2209.3142676000002</v>
      </c>
      <c r="AE51" s="760">
        <f>'8-Commercial Banking Branches'!M47</f>
        <v>0.11053291044708992</v>
      </c>
      <c r="AF51" s="430">
        <f t="shared" si="6"/>
        <v>-1.2019983199947704</v>
      </c>
      <c r="AG51" s="431">
        <f t="shared" si="7"/>
        <v>-0.60099915999738518</v>
      </c>
      <c r="AH51" s="421" t="str">
        <f>'Risk - Country'!E47</f>
        <v>A2</v>
      </c>
      <c r="AI51" s="396">
        <f>'Risk - Country'!M47</f>
        <v>28</v>
      </c>
      <c r="AJ51" s="400" t="str">
        <f>'Risk - Business Climate'!B47</f>
        <v>A2</v>
      </c>
      <c r="AK51" s="400">
        <f>'Risk - Business Climate'!K47</f>
        <v>31.111111111111114</v>
      </c>
      <c r="AL51" s="399" t="str">
        <f>'Risk - Banking'!E47</f>
        <v>BBB-</v>
      </c>
      <c r="AM51" s="396">
        <f>'Risk - Banking'!M47</f>
        <v>-5.7692307692307674</v>
      </c>
      <c r="AN51" s="436">
        <f t="shared" si="11"/>
        <v>53.341880341880348</v>
      </c>
      <c r="AO51" s="438">
        <f t="shared" si="8"/>
        <v>18.66965811965812</v>
      </c>
      <c r="AP51" s="401">
        <f t="shared" si="12"/>
        <v>19.56167430181625</v>
      </c>
      <c r="AQ51" s="31"/>
    </row>
    <row r="52" spans="1:52" ht="14.25" customHeight="1" x14ac:dyDescent="0.3">
      <c r="A52" s="281" t="s">
        <v>230</v>
      </c>
      <c r="B52" s="348" t="s">
        <v>316</v>
      </c>
      <c r="C52" s="402">
        <f>'Macro - Wealth'!E48</f>
        <v>1700</v>
      </c>
      <c r="D52" s="396">
        <f>'Macro - Wealth'!L48</f>
        <v>-23.859017328674319</v>
      </c>
      <c r="E52" s="403">
        <f>'Macro - GDP Growth'!F48</f>
        <v>-1.1000000000000001</v>
      </c>
      <c r="F52" s="396">
        <f>'Macro - GDP Growth'!M48</f>
        <v>-1.8205161124662987</v>
      </c>
      <c r="G52" s="403" t="str">
        <f>'Macro - GDP Growth Projection'!G48</f>
        <v>use median</v>
      </c>
      <c r="H52" s="396">
        <f>'Macro - GDP Growth Projection'!M48</f>
        <v>0</v>
      </c>
      <c r="I52" s="456">
        <f>'Macro - Population'!G48</f>
        <v>25778.814999999999</v>
      </c>
      <c r="J52" s="404">
        <f>('Macro - Population'!G48)/1000</f>
        <v>25.778814999999998</v>
      </c>
      <c r="K52" s="707">
        <f>'Macro - Population'!N48</f>
        <v>5.5526774012767094E-2</v>
      </c>
      <c r="L52" s="708">
        <f>'Economy Size'!E48</f>
        <v>40</v>
      </c>
      <c r="M52" s="398">
        <f>'Economy Size'!L48</f>
        <v>-15.257732968852572</v>
      </c>
      <c r="N52" s="423">
        <f t="shared" si="9"/>
        <v>-40.881739635980423</v>
      </c>
      <c r="O52" s="425">
        <f t="shared" si="10"/>
        <v>-6.1322609453970633</v>
      </c>
      <c r="P52" s="870">
        <f>'1-Military Spending'!E48</f>
        <v>0</v>
      </c>
      <c r="Q52" s="754">
        <f>'1-Military Spending'!K48</f>
        <v>-10</v>
      </c>
      <c r="R52" s="830">
        <f>'2-Natural Gas Production'!E48</f>
        <v>0</v>
      </c>
      <c r="S52" s="878">
        <f>'2-Natural Gas Production'!K48</f>
        <v>0</v>
      </c>
      <c r="T52" s="830" t="str">
        <f>'3-IT Development Index'!D48</f>
        <v>use median</v>
      </c>
      <c r="U52" s="754">
        <f>'3-IT Development Index'!J48</f>
        <v>0</v>
      </c>
      <c r="V52" s="830">
        <f>'4- Motor Vehicle Production'!D48</f>
        <v>0.108</v>
      </c>
      <c r="W52" s="760">
        <f>'4- Motor Vehicle Production'!J48</f>
        <v>-9.99277199772221</v>
      </c>
      <c r="X52" s="837">
        <f>'5- Aircraft Exports'!F48</f>
        <v>0.01</v>
      </c>
      <c r="Y52" s="764">
        <f>'5- Aircraft Exports'!L48</f>
        <v>-14.864864864864863</v>
      </c>
      <c r="Z52" s="837" t="str">
        <f>'6-Network Readiness Index'!D48</f>
        <v>use median</v>
      </c>
      <c r="AA52" s="998">
        <f>'6-Network Readiness Index'!J48</f>
        <v>0</v>
      </c>
      <c r="AB52" s="1217">
        <f>'7-Crude Oil Production'!E48</f>
        <v>0.01</v>
      </c>
      <c r="AC52" s="770">
        <f>'7-Crude Oil Production'!J48</f>
        <v>-15</v>
      </c>
      <c r="AD52" s="708">
        <f>'8-Commercial Banking Branches'!G48</f>
        <v>0.01</v>
      </c>
      <c r="AE52" s="760">
        <f>'8-Commercial Banking Branches'!M48</f>
        <v>0.26433337578246435</v>
      </c>
      <c r="AF52" s="430">
        <f t="shared" si="6"/>
        <v>-49.593303486804608</v>
      </c>
      <c r="AG52" s="431">
        <f t="shared" si="7"/>
        <v>-24.796651743402304</v>
      </c>
      <c r="AH52" s="421" t="str">
        <f>'Risk - Country'!E48</f>
        <v>E</v>
      </c>
      <c r="AI52" s="396">
        <f>'Risk - Country'!M48</f>
        <v>-35</v>
      </c>
      <c r="AJ52" s="400" t="str">
        <f>'Risk - Business Climate'!B48</f>
        <v>E</v>
      </c>
      <c r="AK52" s="400">
        <f>'Risk - Business Climate'!K48</f>
        <v>-40</v>
      </c>
      <c r="AL52" s="399" t="str">
        <f>'Risk - Banking'!E48</f>
        <v>AA+</v>
      </c>
      <c r="AM52" s="396">
        <f>'Risk - Banking'!M48</f>
        <v>22.5</v>
      </c>
      <c r="AN52" s="436">
        <f t="shared" si="11"/>
        <v>-52.5</v>
      </c>
      <c r="AO52" s="438">
        <f t="shared" si="8"/>
        <v>-18.375</v>
      </c>
      <c r="AP52" s="401">
        <f t="shared" si="12"/>
        <v>-49.303912688799372</v>
      </c>
      <c r="AQ52" s="31"/>
    </row>
    <row r="53" spans="1:52" ht="15.75" customHeight="1" x14ac:dyDescent="0.3">
      <c r="A53" s="281" t="s">
        <v>242</v>
      </c>
      <c r="B53" s="348" t="s">
        <v>317</v>
      </c>
      <c r="C53" s="402">
        <f>'Macro - Wealth'!E49</f>
        <v>1098</v>
      </c>
      <c r="D53" s="396">
        <f>'Macro - Wealth'!L49</f>
        <v>-24.932254153890039</v>
      </c>
      <c r="E53" s="403">
        <f>'Macro - GDP Growth'!F50</f>
        <v>2.85</v>
      </c>
      <c r="F53" s="396">
        <f>'Macro - GDP Growth'!M50</f>
        <v>1.2356979405034323</v>
      </c>
      <c r="G53" s="403">
        <f>'Macro - GDP Growth Projection'!G49</f>
        <v>0.23545761178842639</v>
      </c>
      <c r="H53" s="396">
        <f>'Macro - GDP Growth Projection'!M49</f>
        <v>4.7772522404280595</v>
      </c>
      <c r="I53" s="456">
        <f>'Macro - Population'!G49</f>
        <v>89561.403999999995</v>
      </c>
      <c r="J53" s="404">
        <f>('Macro - Population'!G49)/1000</f>
        <v>89.561403999999996</v>
      </c>
      <c r="K53" s="707">
        <f>'Macro - Population'!N49</f>
        <v>0.27863344040260341</v>
      </c>
      <c r="L53" s="708">
        <f>'Economy Size'!E49</f>
        <v>95.290999999999997</v>
      </c>
      <c r="M53" s="398">
        <f>'Economy Size'!L49</f>
        <v>-1.7143822932894386</v>
      </c>
      <c r="N53" s="423">
        <f t="shared" si="9"/>
        <v>-20.355052825845384</v>
      </c>
      <c r="O53" s="425">
        <f t="shared" si="10"/>
        <v>-3.0532579238768074</v>
      </c>
      <c r="P53" s="870">
        <f>'1-Military Spending'!E49</f>
        <v>362.09161553927112</v>
      </c>
      <c r="Q53" s="754">
        <f>'1-Military Spending'!K49</f>
        <v>-9.3059424954403127</v>
      </c>
      <c r="R53" s="830">
        <f>'2-Natural Gas Production'!E49</f>
        <v>9.9999999999999995E-7</v>
      </c>
      <c r="S53" s="878">
        <f>'2-Natural Gas Production'!K49</f>
        <v>-15</v>
      </c>
      <c r="T53" s="830" t="str">
        <f>'3-IT Development Index'!D49</f>
        <v>use median</v>
      </c>
      <c r="U53" s="754">
        <f>'3-IT Development Index'!J49</f>
        <v>0</v>
      </c>
      <c r="V53" s="830">
        <f>'4- Motor Vehicle Production'!D49</f>
        <v>2.3E-2</v>
      </c>
      <c r="W53" s="760">
        <f>'4- Motor Vehicle Production'!J49</f>
        <v>-9.998460703218619</v>
      </c>
      <c r="X53" s="837">
        <f>'5- Aircraft Exports'!F49</f>
        <v>3.52</v>
      </c>
      <c r="Y53" s="764">
        <f>'5- Aircraft Exports'!L49</f>
        <v>1.3004051037116071E-3</v>
      </c>
      <c r="Z53" s="837" t="str">
        <f>'6-Network Readiness Index'!D49</f>
        <v>use median</v>
      </c>
      <c r="AA53" s="998">
        <f>'6-Network Readiness Index'!J49</f>
        <v>0</v>
      </c>
      <c r="AB53" s="1217">
        <f>'7-Crude Oil Production'!E49</f>
        <v>23000</v>
      </c>
      <c r="AC53" s="770">
        <f>'7-Crude Oil Production'!J49</f>
        <v>3.401769126740381E-2</v>
      </c>
      <c r="AD53" s="708">
        <f>'8-Commercial Banking Branches'!G49</f>
        <v>0.01</v>
      </c>
      <c r="AE53" s="760">
        <f>'8-Commercial Banking Branches'!M49</f>
        <v>0.74161604903172884</v>
      </c>
      <c r="AF53" s="430">
        <f t="shared" si="6"/>
        <v>-33.527469053256091</v>
      </c>
      <c r="AG53" s="431">
        <f t="shared" si="7"/>
        <v>-16.763734526628046</v>
      </c>
      <c r="AH53" s="421" t="str">
        <f>'Risk - Country'!E49</f>
        <v>D</v>
      </c>
      <c r="AI53" s="396">
        <f>'Risk - Country'!M49</f>
        <v>-20.999999999999993</v>
      </c>
      <c r="AJ53" s="400" t="str">
        <f>'Risk - Business Climate'!B49</f>
        <v>E</v>
      </c>
      <c r="AK53" s="400">
        <f>'Risk - Business Climate'!K49</f>
        <v>-40</v>
      </c>
      <c r="AL53" s="399" t="str">
        <f>'Risk - Banking'!E49</f>
        <v>-</v>
      </c>
      <c r="AM53" s="396">
        <f>'Risk - Banking'!M49</f>
        <v>0</v>
      </c>
      <c r="AN53" s="436">
        <f t="shared" si="11"/>
        <v>-60.999999999999993</v>
      </c>
      <c r="AO53" s="438">
        <f t="shared" si="8"/>
        <v>-21.349999999999998</v>
      </c>
      <c r="AP53" s="401">
        <f t="shared" si="12"/>
        <v>-41.16699245050485</v>
      </c>
      <c r="AQ53" s="31"/>
    </row>
    <row r="54" spans="1:52" x14ac:dyDescent="0.3">
      <c r="A54" s="281" t="s">
        <v>53</v>
      </c>
      <c r="B54" s="348" t="s">
        <v>53</v>
      </c>
      <c r="C54" s="402">
        <f>'Macro - Wealth'!E50</f>
        <v>57804</v>
      </c>
      <c r="D54" s="396">
        <f>'Macro - Wealth'!L50</f>
        <v>9.8090134273800995</v>
      </c>
      <c r="E54" s="403">
        <f>'Macro - GDP Growth'!F51</f>
        <v>-4.7</v>
      </c>
      <c r="F54" s="396">
        <f>'Macro - GDP Growth'!M51</f>
        <v>-3.6692771857748108</v>
      </c>
      <c r="G54" s="403">
        <f>'Macro - GDP Growth Projection'!G50</f>
        <v>0.13853022437111473</v>
      </c>
      <c r="H54" s="396">
        <f>'Macro - GDP Growth Projection'!M50</f>
        <v>2.5138905737913042</v>
      </c>
      <c r="I54" s="456">
        <f>'Macro - Population'!G50</f>
        <v>5792.2030000000004</v>
      </c>
      <c r="J54" s="404">
        <f>('Macro - Population'!G50)/1000</f>
        <v>5.7922030000000007</v>
      </c>
      <c r="K54" s="707">
        <f>'Macro - Population'!N50</f>
        <v>-2.0823630183633974</v>
      </c>
      <c r="L54" s="708">
        <f>'Economy Size'!E50</f>
        <v>336.33499999999998</v>
      </c>
      <c r="M54" s="398">
        <f>'Economy Size'!L50</f>
        <v>0.26092890131434721</v>
      </c>
      <c r="N54" s="423">
        <f t="shared" si="9"/>
        <v>6.8321926983475425</v>
      </c>
      <c r="O54" s="425">
        <f t="shared" si="10"/>
        <v>1.0248289047521313</v>
      </c>
      <c r="P54" s="870">
        <f>'1-Military Spending'!E50</f>
        <v>4953.3639143730888</v>
      </c>
      <c r="Q54" s="754">
        <f>'1-Military Spending'!K50</f>
        <v>-0.50514494669815002</v>
      </c>
      <c r="R54" s="830">
        <f>'2-Natural Gas Production'!E50</f>
        <v>4842</v>
      </c>
      <c r="S54" s="878">
        <f>'2-Natural Gas Production'!K50</f>
        <v>9.3982509480897453E-2</v>
      </c>
      <c r="T54" s="830">
        <f>'3-IT Development Index'!D50</f>
        <v>8.74</v>
      </c>
      <c r="U54" s="754">
        <f>'3-IT Development Index'!J50</f>
        <v>14.591702396413387</v>
      </c>
      <c r="V54" s="830">
        <f>'4- Motor Vehicle Production'!D50</f>
        <v>82.855999999999995</v>
      </c>
      <c r="W54" s="760">
        <f>'4- Motor Vehicle Production'!J50</f>
        <v>-4.4547837339947476</v>
      </c>
      <c r="X54" s="837">
        <f>'5- Aircraft Exports'!F50</f>
        <v>273.995</v>
      </c>
      <c r="Y54" s="764">
        <f>'5- Aircraft Exports'!L50</f>
        <v>0.14087463939990089</v>
      </c>
      <c r="Z54" s="837">
        <f>'6-Network Readiness Index'!D50</f>
        <v>5.6</v>
      </c>
      <c r="AA54" s="998">
        <f>'6-Network Readiness Index'!J50</f>
        <v>3.947368421052631</v>
      </c>
      <c r="AB54" s="1217">
        <f>'7-Crude Oil Production'!E50</f>
        <v>71339</v>
      </c>
      <c r="AC54" s="770">
        <f>'7-Crude Oil Production'!J50</f>
        <v>0.10751944248209327</v>
      </c>
      <c r="AD54" s="708">
        <f>'8-Commercial Banking Branches'!G50</f>
        <v>1128.0368000000001</v>
      </c>
      <c r="AE54" s="760">
        <f>'8-Commercial Banking Branches'!M50</f>
        <v>5.5624646163816023E-2</v>
      </c>
      <c r="AF54" s="430">
        <f t="shared" si="6"/>
        <v>13.977143374299828</v>
      </c>
      <c r="AG54" s="431">
        <f t="shared" si="7"/>
        <v>6.9885716871499142</v>
      </c>
      <c r="AH54" s="421" t="str">
        <f>'Risk - Country'!E50</f>
        <v>A2</v>
      </c>
      <c r="AI54" s="396">
        <f>'Risk - Country'!M50</f>
        <v>28</v>
      </c>
      <c r="AJ54" s="400" t="str">
        <f>'Risk - Business Climate'!B50</f>
        <v>A1</v>
      </c>
      <c r="AK54" s="400">
        <f>'Risk - Business Climate'!K50</f>
        <v>40</v>
      </c>
      <c r="AL54" s="399" t="str">
        <f>'Risk - Banking'!E50</f>
        <v>AAA</v>
      </c>
      <c r="AM54" s="396">
        <f>'Risk - Banking'!M50</f>
        <v>25</v>
      </c>
      <c r="AN54" s="436">
        <f t="shared" si="11"/>
        <v>93</v>
      </c>
      <c r="AO54" s="438">
        <f t="shared" si="8"/>
        <v>32.549999999999997</v>
      </c>
      <c r="AP54" s="401">
        <f t="shared" si="12"/>
        <v>40.563400591902038</v>
      </c>
      <c r="AQ54" s="31"/>
    </row>
    <row r="55" spans="1:52" x14ac:dyDescent="0.3">
      <c r="A55" s="281" t="s">
        <v>113</v>
      </c>
      <c r="B55" s="348" t="s">
        <v>113</v>
      </c>
      <c r="C55" s="402">
        <f>'Macro - Wealth'!E51</f>
        <v>11917</v>
      </c>
      <c r="D55" s="396">
        <f>'Macro - Wealth'!L51</f>
        <v>-5.6442986522142204</v>
      </c>
      <c r="E55" s="403">
        <f>'Macro - GDP Growth'!F52</f>
        <v>4.5999999999999996</v>
      </c>
      <c r="F55" s="396">
        <f>'Macro - GDP Growth'!M52</f>
        <v>6.5751334858886343</v>
      </c>
      <c r="G55" s="403">
        <f>'Macro - GDP Growth Projection'!G51</f>
        <v>0.20927467300832342</v>
      </c>
      <c r="H55" s="396">
        <f>'Macro - GDP Growth Projection'!M51</f>
        <v>4.1658516700233559</v>
      </c>
      <c r="I55" s="456">
        <f>'Macro - Population'!G51</f>
        <v>71.991</v>
      </c>
      <c r="J55" s="404">
        <f>('Macro - Population'!G51)/1000</f>
        <v>7.1990999999999999E-2</v>
      </c>
      <c r="K55" s="707">
        <f>'Macro - Population'!N51</f>
        <v>-4.9788573874730861</v>
      </c>
      <c r="L55" s="708">
        <f>'Economy Size'!E51</f>
        <v>0.85499999999999998</v>
      </c>
      <c r="M55" s="398">
        <f>'Economy Size'!L51</f>
        <v>-24.846173441893733</v>
      </c>
      <c r="N55" s="423">
        <f t="shared" si="9"/>
        <v>-24.728344325669049</v>
      </c>
      <c r="O55" s="425">
        <f t="shared" si="10"/>
        <v>-3.7092516488503571</v>
      </c>
      <c r="P55" s="870">
        <f>'1-Military Spending'!E51</f>
        <v>0</v>
      </c>
      <c r="Q55" s="754">
        <f>'1-Military Spending'!K51</f>
        <v>-10</v>
      </c>
      <c r="R55" s="830">
        <f>'2-Natural Gas Production'!E51</f>
        <v>9.9999999999999995E-7</v>
      </c>
      <c r="S55" s="878">
        <f>'2-Natural Gas Production'!K51</f>
        <v>-15</v>
      </c>
      <c r="T55" s="830">
        <f>'3-IT Development Index'!D51</f>
        <v>5.71</v>
      </c>
      <c r="U55" s="754">
        <f>'3-IT Development Index'!J51</f>
        <v>2.2202850077389646</v>
      </c>
      <c r="V55" s="830">
        <f>'4- Motor Vehicle Production'!D51</f>
        <v>1.831</v>
      </c>
      <c r="W55" s="760">
        <f>'4- Motor Vehicle Production'!J51</f>
        <v>-9.8774585910126547</v>
      </c>
      <c r="X55" s="837">
        <f>'5- Aircraft Exports'!F51</f>
        <v>3.0000000000000001E-3</v>
      </c>
      <c r="Y55" s="764">
        <f>'5- Aircraft Exports'!L51</f>
        <v>-14.96996996996997</v>
      </c>
      <c r="Z55" s="837" t="str">
        <f>'6-Network Readiness Index'!D51</f>
        <v>use median</v>
      </c>
      <c r="AA55" s="998">
        <f>'6-Network Readiness Index'!J51</f>
        <v>0</v>
      </c>
      <c r="AB55" s="1217">
        <f>'7-Crude Oil Production'!E51</f>
        <v>0.01</v>
      </c>
      <c r="AC55" s="770">
        <f>'7-Crude Oil Production'!J51</f>
        <v>-15</v>
      </c>
      <c r="AD55" s="708">
        <f>'8-Commercial Banking Branches'!G51</f>
        <v>11.154982199999997</v>
      </c>
      <c r="AE55" s="760">
        <f>'8-Commercial Banking Branches'!M51</f>
        <v>-13.254332671106296</v>
      </c>
      <c r="AF55" s="430">
        <f t="shared" si="6"/>
        <v>-75.881476224349953</v>
      </c>
      <c r="AG55" s="431">
        <f t="shared" si="7"/>
        <v>-37.940738112174976</v>
      </c>
      <c r="AH55" s="421" t="str">
        <f>'Risk - Country'!E51</f>
        <v>na</v>
      </c>
      <c r="AI55" s="396">
        <f>'Risk - Country'!M51</f>
        <v>0</v>
      </c>
      <c r="AJ55" s="400">
        <f>'Risk - Business Climate'!B51</f>
        <v>0</v>
      </c>
      <c r="AK55" s="400">
        <f>'Risk - Business Climate'!K51</f>
        <v>-3.6363636363636331</v>
      </c>
      <c r="AL55" s="399" t="str">
        <f>'Risk - Banking'!E51</f>
        <v>-</v>
      </c>
      <c r="AM55" s="396">
        <f>'Risk - Banking'!M51</f>
        <v>0</v>
      </c>
      <c r="AN55" s="436">
        <f t="shared" si="11"/>
        <v>-3.6363636363636331</v>
      </c>
      <c r="AO55" s="438">
        <f t="shared" si="8"/>
        <v>-1.2727272727272716</v>
      </c>
      <c r="AP55" s="401">
        <f t="shared" si="12"/>
        <v>-42.922717033752605</v>
      </c>
      <c r="AQ55" s="31"/>
    </row>
    <row r="56" spans="1:52" ht="18.75" customHeight="1" x14ac:dyDescent="0.3">
      <c r="A56" s="281" t="s">
        <v>114</v>
      </c>
      <c r="B56" s="348" t="s">
        <v>114</v>
      </c>
      <c r="C56" s="402">
        <f>'Macro - Wealth'!E52</f>
        <v>18413</v>
      </c>
      <c r="D56" s="396">
        <f>'Macro - Wealth'!L52</f>
        <v>0.76458918829558631</v>
      </c>
      <c r="E56" s="403">
        <f>'Macro - GDP Growth'!F53</f>
        <v>0.06</v>
      </c>
      <c r="F56" s="396">
        <f>'Macro - GDP Growth'!M53</f>
        <v>-1.2248042110668895</v>
      </c>
      <c r="G56" s="403">
        <f>'Macro - GDP Growth Projection'!G52</f>
        <v>0.23553649793976753</v>
      </c>
      <c r="H56" s="396">
        <f>'Macro - GDP Growth Projection'!M52</f>
        <v>4.7790943192845265</v>
      </c>
      <c r="I56" s="456">
        <f>'Macro - Population'!G52</f>
        <v>10847.904</v>
      </c>
      <c r="J56" s="404">
        <f>('Macro - Population'!G52)/1000</f>
        <v>10.847904</v>
      </c>
      <c r="K56" s="707">
        <f>'Macro - Population'!N52</f>
        <v>3.2995779769753038E-3</v>
      </c>
      <c r="L56" s="708">
        <f>'Economy Size'!E52</f>
        <v>197.73500000000001</v>
      </c>
      <c r="M56" s="398">
        <f>'Economy Size'!L52</f>
        <v>0.10640842139737175</v>
      </c>
      <c r="N56" s="423">
        <f t="shared" si="9"/>
        <v>4.4285872958875707</v>
      </c>
      <c r="O56" s="425">
        <f t="shared" si="10"/>
        <v>0.66428809438313563</v>
      </c>
      <c r="P56" s="870">
        <f>'1-Military Spending'!E52</f>
        <v>599.0525253980835</v>
      </c>
      <c r="Q56" s="754">
        <f>'1-Military Spending'!K52</f>
        <v>-8.8517230854604581</v>
      </c>
      <c r="R56" s="830">
        <f>'2-Natural Gas Production'!E52</f>
        <v>9.9999999999999995E-7</v>
      </c>
      <c r="S56" s="878">
        <f>'2-Natural Gas Production'!K52</f>
        <v>-15</v>
      </c>
      <c r="T56" s="830">
        <f>'3-IT Development Index'!D52</f>
        <v>4.3</v>
      </c>
      <c r="U56" s="754">
        <f>'3-IT Development Index'!J52</f>
        <v>-3.1719906816441243</v>
      </c>
      <c r="V56" s="830">
        <f>'4- Motor Vehicle Production'!D52</f>
        <v>251.07</v>
      </c>
      <c r="W56" s="760">
        <f>'4- Motor Vehicle Production'!J52</f>
        <v>0.34769695283075791</v>
      </c>
      <c r="X56" s="837">
        <f>'5- Aircraft Exports'!F52</f>
        <v>1.964</v>
      </c>
      <c r="Y56" s="764">
        <f>'5- Aircraft Exports'!L52</f>
        <v>4.9745655554682118E-4</v>
      </c>
      <c r="Z56" s="837">
        <f>'6-Network Readiness Index'!D52</f>
        <v>3.6</v>
      </c>
      <c r="AA56" s="998">
        <f>'6-Network Readiness Index'!J52</f>
        <v>-1.5624999999999991</v>
      </c>
      <c r="AB56" s="1217">
        <f>'7-Crude Oil Production'!E52</f>
        <v>0.01</v>
      </c>
      <c r="AC56" s="770">
        <f>'7-Crude Oil Production'!J52</f>
        <v>-15</v>
      </c>
      <c r="AD56" s="708">
        <f>'8-Commercial Banking Branches'!G52</f>
        <v>1298.2200282000001</v>
      </c>
      <c r="AE56" s="760">
        <f>'8-Commercial Banking Branches'!M52</f>
        <v>0.10825580850303888</v>
      </c>
      <c r="AF56" s="430">
        <f t="shared" si="6"/>
        <v>-43.129763549215241</v>
      </c>
      <c r="AG56" s="431">
        <f t="shared" si="7"/>
        <v>-21.56488177460762</v>
      </c>
      <c r="AH56" s="421" t="str">
        <f>'Risk - Country'!E52</f>
        <v>B</v>
      </c>
      <c r="AI56" s="396">
        <f>'Risk - Country'!M52</f>
        <v>7</v>
      </c>
      <c r="AJ56" s="400" t="str">
        <f>'Risk - Business Climate'!B52</f>
        <v>C</v>
      </c>
      <c r="AK56" s="400">
        <f>'Risk - Business Climate'!K52</f>
        <v>-10.909090909090912</v>
      </c>
      <c r="AL56" s="399" t="str">
        <f>'Risk - Banking'!E52</f>
        <v>BB-</v>
      </c>
      <c r="AM56" s="396">
        <f>'Risk - Banking'!M52</f>
        <v>-14.423076923076922</v>
      </c>
      <c r="AN56" s="436">
        <f t="shared" si="11"/>
        <v>-18.332167832167833</v>
      </c>
      <c r="AO56" s="438">
        <f t="shared" si="8"/>
        <v>-6.4162587412587415</v>
      </c>
      <c r="AP56" s="401">
        <f t="shared" si="12"/>
        <v>-27.316852421483226</v>
      </c>
      <c r="AQ56" s="31"/>
    </row>
    <row r="57" spans="1:52" s="143" customFormat="1" x14ac:dyDescent="0.3">
      <c r="A57" s="281" t="s">
        <v>54</v>
      </c>
      <c r="B57" s="348" t="s">
        <v>54</v>
      </c>
      <c r="C57" s="402">
        <f>'Macro - Wealth'!E53</f>
        <v>11375</v>
      </c>
      <c r="D57" s="396">
        <f>'Macro - Wealth'!L53</f>
        <v>-6.6105683519931553</v>
      </c>
      <c r="E57" s="403">
        <f>'Macro - GDP Growth'!F54</f>
        <v>4.2</v>
      </c>
      <c r="F57" s="396">
        <f>'Macro - GDP Growth'!M54</f>
        <v>5.3546910755148742</v>
      </c>
      <c r="G57" s="403">
        <f>'Macro - GDP Growth Projection'!G53</f>
        <v>0.12204141276578824</v>
      </c>
      <c r="H57" s="396">
        <f>'Macro - GDP Growth Projection'!M53</f>
        <v>2.1288585914970435</v>
      </c>
      <c r="I57" s="456">
        <f>'Macro - Population'!G53</f>
        <v>17643.060000000001</v>
      </c>
      <c r="J57" s="404">
        <f>('Macro - Population'!G53)/1000</f>
        <v>17.643060000000002</v>
      </c>
      <c r="K57" s="707">
        <f>'Macro - Population'!N53</f>
        <v>2.7068519102254718E-2</v>
      </c>
      <c r="L57" s="708">
        <f>'Economy Size'!E53</f>
        <v>197.631</v>
      </c>
      <c r="M57" s="398">
        <f>'Economy Size'!L53</f>
        <v>0.10629247529411515</v>
      </c>
      <c r="N57" s="423">
        <f t="shared" si="9"/>
        <v>1.0063423094151325</v>
      </c>
      <c r="O57" s="425">
        <f>N57*$N$7</f>
        <v>0.15095134641226987</v>
      </c>
      <c r="P57" s="870">
        <f>'1-Military Spending'!E53</f>
        <v>2243.5</v>
      </c>
      <c r="Q57" s="754">
        <f>'1-Military Spending'!K53</f>
        <v>-5.6995577679758505</v>
      </c>
      <c r="R57" s="830">
        <f>'2-Natural Gas Production'!E53</f>
        <v>477.8</v>
      </c>
      <c r="S57" s="878">
        <f>'2-Natural Gas Production'!K53</f>
        <v>9.2736562205323596E-3</v>
      </c>
      <c r="T57" s="830">
        <f>'3-IT Development Index'!D53</f>
        <v>4.5599999999999996</v>
      </c>
      <c r="U57" s="754">
        <f>'3-IT Development Index'!J53</f>
        <v>-2.2198908603523204</v>
      </c>
      <c r="V57" s="830">
        <f>'4- Motor Vehicle Production'!D53</f>
        <v>48.360999999999997</v>
      </c>
      <c r="W57" s="760">
        <f>'4- Motor Vehicle Production'!J53</f>
        <v>-6.7633942763314669</v>
      </c>
      <c r="X57" s="837">
        <f>'5- Aircraft Exports'!F53</f>
        <v>18.544</v>
      </c>
      <c r="Y57" s="764">
        <f>'5- Aircraft Exports'!L53</f>
        <v>9.053296483935094E-3</v>
      </c>
      <c r="Z57" s="837">
        <f>'6-Network Readiness Index'!D53</f>
        <v>3.9</v>
      </c>
      <c r="AA57" s="998">
        <f>'6-Network Readiness Index'!J53</f>
        <v>-0.62499999999999933</v>
      </c>
      <c r="AB57" s="1217">
        <f>'7-Crude Oil Production'!E53</f>
        <v>479371</v>
      </c>
      <c r="AC57" s="770">
        <f>'7-Crude Oil Production'!J53</f>
        <v>0.72795152737487479</v>
      </c>
      <c r="AD57" s="708">
        <f>'8-Commercial Banking Branches'!G53</f>
        <v>1556.7004674000002</v>
      </c>
      <c r="AE57" s="760">
        <f>'8-Commercial Banking Branches'!M53</f>
        <v>0.16696774402868211</v>
      </c>
      <c r="AF57" s="430">
        <f t="shared" si="6"/>
        <v>-14.394596680551611</v>
      </c>
      <c r="AG57" s="431">
        <f t="shared" si="7"/>
        <v>-7.1972983402758057</v>
      </c>
      <c r="AH57" s="421" t="str">
        <f>'Risk - Country'!E53</f>
        <v>C</v>
      </c>
      <c r="AI57" s="396">
        <f>'Risk - Country'!M53</f>
        <v>-6.9999999999999973</v>
      </c>
      <c r="AJ57" s="400" t="str">
        <f>'Risk - Business Climate'!B53</f>
        <v>B</v>
      </c>
      <c r="AK57" s="400">
        <f>'Risk - Business Climate'!K53</f>
        <v>4.4444444444444411</v>
      </c>
      <c r="AL57" s="399" t="str">
        <f>'Risk - Banking'!E53</f>
        <v>B</v>
      </c>
      <c r="AM57" s="396">
        <f>'Risk - Banking'!M53</f>
        <v>-20.19230769230769</v>
      </c>
      <c r="AN57" s="436">
        <f t="shared" si="11"/>
        <v>-22.747863247863247</v>
      </c>
      <c r="AO57" s="438">
        <f t="shared" si="8"/>
        <v>-7.9617521367521356</v>
      </c>
      <c r="AP57" s="401">
        <f t="shared" si="12"/>
        <v>-15.008099130615673</v>
      </c>
      <c r="AQ57" s="171"/>
      <c r="AR57" s="144"/>
      <c r="AS57" s="144"/>
      <c r="AT57" s="144"/>
      <c r="AU57" s="144"/>
      <c r="AV57" s="144"/>
      <c r="AW57" s="144"/>
      <c r="AX57" s="144"/>
      <c r="AY57" s="144"/>
      <c r="AZ57" s="144"/>
    </row>
    <row r="58" spans="1:52" x14ac:dyDescent="0.3">
      <c r="A58" s="281" t="s">
        <v>55</v>
      </c>
      <c r="B58" s="348" t="s">
        <v>55</v>
      </c>
      <c r="C58" s="402">
        <f>'Macro - Wealth'!E54</f>
        <v>11763</v>
      </c>
      <c r="D58" s="396">
        <f>'Macro - Wealth'!L54</f>
        <v>-5.918847607501962</v>
      </c>
      <c r="E58" s="403">
        <f>'Macro - GDP Growth'!F54</f>
        <v>4.2</v>
      </c>
      <c r="F58" s="396">
        <f>'Macro - GDP Growth'!M54</f>
        <v>5.3546910755148742</v>
      </c>
      <c r="G58" s="403">
        <f>'Macro - GDP Growth Projection'!G54</f>
        <v>0.25827926238184551</v>
      </c>
      <c r="H58" s="396">
        <f>'Macro - GDP Growth Projection'!M54</f>
        <v>5.3101630151725896</v>
      </c>
      <c r="I58" s="456">
        <f>'Macro - Population'!G54</f>
        <v>102334.40300000001</v>
      </c>
      <c r="J58" s="404">
        <f>('Macro - Population'!G54)/1000</f>
        <v>102.33440300000001</v>
      </c>
      <c r="K58" s="707">
        <f>'Macro - Population'!N54</f>
        <v>0.32331242367013291</v>
      </c>
      <c r="L58" s="708">
        <f>'Economy Size'!E54</f>
        <v>1180.8900000000001</v>
      </c>
      <c r="M58" s="398">
        <f>'Economy Size'!L54</f>
        <v>1.2024948747362896</v>
      </c>
      <c r="N58" s="423">
        <f t="shared" si="9"/>
        <v>6.2718137815919244</v>
      </c>
      <c r="O58" s="425">
        <f t="shared" si="10"/>
        <v>0.94077206723878859</v>
      </c>
      <c r="P58" s="870">
        <f>'1-Military Spending'!E54</f>
        <v>4505.3746443250084</v>
      </c>
      <c r="Q58" s="754">
        <f>'1-Military Spending'!K54</f>
        <v>-1.3638748614329761</v>
      </c>
      <c r="R58" s="830">
        <f>'2-Natural Gas Production'!E54</f>
        <v>50860</v>
      </c>
      <c r="S58" s="878">
        <f>'2-Natural Gas Production'!K54</f>
        <v>0.98718905577471561</v>
      </c>
      <c r="T58" s="830">
        <f>'3-IT Development Index'!D54</f>
        <v>4.4400000000000004</v>
      </c>
      <c r="U58" s="754">
        <f>'3-IT Development Index'!J54</f>
        <v>-2.659321547102381</v>
      </c>
      <c r="V58" s="830">
        <f>'4- Motor Vehicle Production'!D54</f>
        <v>36.209000000000003</v>
      </c>
      <c r="W58" s="760">
        <f>'4- Motor Vehicle Production'!J54</f>
        <v>-7.5766783844768728</v>
      </c>
      <c r="X58" s="837">
        <f>'5- Aircraft Exports'!F54</f>
        <v>14.157999999999999</v>
      </c>
      <c r="Y58" s="764">
        <f>'5- Aircraft Exports'!L54</f>
        <v>6.7899723629513209E-3</v>
      </c>
      <c r="Z58" s="837">
        <f>'6-Network Readiness Index'!D54</f>
        <v>3.7</v>
      </c>
      <c r="AA58" s="998">
        <f>'6-Network Readiness Index'!J54</f>
        <v>-1.2499999999999987</v>
      </c>
      <c r="AB58" s="1217">
        <f>'7-Crude Oil Production'!E54</f>
        <v>586735</v>
      </c>
      <c r="AC58" s="770">
        <f>'7-Crude Oil Production'!J54</f>
        <v>0.89120360162990531</v>
      </c>
      <c r="AD58" s="708">
        <f>'8-Commercial Banking Branches'!G54</f>
        <v>5536.8794695999995</v>
      </c>
      <c r="AE58" s="760">
        <f>'8-Commercial Banking Branches'!M54</f>
        <v>0.89262281902126661</v>
      </c>
      <c r="AF58" s="430">
        <f t="shared" si="6"/>
        <v>-10.07206934422339</v>
      </c>
      <c r="AG58" s="431">
        <f t="shared" ref="AG58:AG72" si="13">AF58*$AF$7</f>
        <v>-5.0360346721116951</v>
      </c>
      <c r="AH58" s="421" t="str">
        <f>'Risk - Country'!E54</f>
        <v>C</v>
      </c>
      <c r="AI58" s="396">
        <f>'Risk - Country'!M54</f>
        <v>-6.9999999999999973</v>
      </c>
      <c r="AJ58" s="400" t="str">
        <f>'Risk - Business Climate'!B54</f>
        <v>C</v>
      </c>
      <c r="AK58" s="400">
        <f>'Risk - Business Climate'!K54</f>
        <v>-10.909090909090912</v>
      </c>
      <c r="AL58" s="399" t="str">
        <f>'Risk - Banking'!E54</f>
        <v>B</v>
      </c>
      <c r="AM58" s="396">
        <f>'Risk - Banking'!M54</f>
        <v>-20.19230769230769</v>
      </c>
      <c r="AN58" s="436">
        <f t="shared" si="11"/>
        <v>-38.1013986013986</v>
      </c>
      <c r="AO58" s="438">
        <f t="shared" ref="AO58:AO72" si="14">AN58*$AN$7</f>
        <v>-13.335489510489509</v>
      </c>
      <c r="AP58" s="401">
        <f t="shared" si="12"/>
        <v>-17.430752115362417</v>
      </c>
      <c r="AQ58" s="31"/>
    </row>
    <row r="59" spans="1:52" x14ac:dyDescent="0.3">
      <c r="A59" s="281" t="s">
        <v>56</v>
      </c>
      <c r="B59" s="348" t="s">
        <v>56</v>
      </c>
      <c r="C59" s="402">
        <f>'Macro - Wealth'!E55</f>
        <v>8776</v>
      </c>
      <c r="D59" s="396">
        <f>'Macro - Wealth'!L55</f>
        <v>-11.24402766882978</v>
      </c>
      <c r="E59" s="403">
        <f>'Macro - GDP Growth'!F55</f>
        <v>2.2999999999999998</v>
      </c>
      <c r="F59" s="396">
        <f>'Macro - GDP Growth'!M55</f>
        <v>-7.446398767492636E-2</v>
      </c>
      <c r="G59" s="403">
        <f>'Macro - GDP Growth Projection'!G55</f>
        <v>0.15210864163445612</v>
      </c>
      <c r="H59" s="396">
        <f>'Macro - GDP Growth Projection'!M55</f>
        <v>2.8309616302423382</v>
      </c>
      <c r="I59" s="456">
        <f>'Macro - Population'!G55</f>
        <v>6486.201</v>
      </c>
      <c r="J59" s="404">
        <f>('Macro - Population'!G55)/1000</f>
        <v>6.4862010000000003</v>
      </c>
      <c r="K59" s="707">
        <f>'Macro - Population'!N55</f>
        <v>-1.7309492422352772</v>
      </c>
      <c r="L59" s="708">
        <f>'Economy Size'!E55</f>
        <v>56.636000000000003</v>
      </c>
      <c r="M59" s="398">
        <f>'Economy Size'!L55</f>
        <v>-11.182798859527939</v>
      </c>
      <c r="N59" s="423">
        <f t="shared" si="9"/>
        <v>-21.401278128025584</v>
      </c>
      <c r="O59" s="425">
        <f t="shared" si="10"/>
        <v>-3.2101917192038374</v>
      </c>
      <c r="P59" s="870">
        <f>'1-Military Spending'!E55</f>
        <v>372.28</v>
      </c>
      <c r="Q59" s="754">
        <f>'1-Military Spending'!K55</f>
        <v>-9.2864128524238438</v>
      </c>
      <c r="R59" s="830">
        <f>'2-Natural Gas Production'!E55</f>
        <v>9.9999999999999995E-7</v>
      </c>
      <c r="S59" s="878">
        <f>'2-Natural Gas Production'!K55</f>
        <v>-15</v>
      </c>
      <c r="T59" s="830">
        <f>'3-IT Development Index'!D55</f>
        <v>3.73</v>
      </c>
      <c r="U59" s="754">
        <f>'3-IT Development Index'!J55</f>
        <v>-5.2592864437069258</v>
      </c>
      <c r="V59" s="830">
        <f>'4- Motor Vehicle Production'!D55</f>
        <v>12.587</v>
      </c>
      <c r="W59" s="760">
        <f>'4- Motor Vehicle Production'!J55</f>
        <v>-9.1576031049023836</v>
      </c>
      <c r="X59" s="837">
        <f>'5- Aircraft Exports'!F55</f>
        <v>6.7430000000000003</v>
      </c>
      <c r="Y59" s="764">
        <f>'5- Aircraft Exports'!L55</f>
        <v>2.9635819486570482E-3</v>
      </c>
      <c r="Z59" s="837">
        <f>'6-Network Readiness Index'!D55</f>
        <v>3.7</v>
      </c>
      <c r="AA59" s="998">
        <f>'6-Network Readiness Index'!J55</f>
        <v>-1.2499999999999987</v>
      </c>
      <c r="AB59" s="1217">
        <f>'7-Crude Oil Production'!E55</f>
        <v>0.01</v>
      </c>
      <c r="AC59" s="770">
        <f>'7-Crude Oil Production'!J55</f>
        <v>-15</v>
      </c>
      <c r="AD59" s="708">
        <f>'8-Commercial Banking Branches'!G55</f>
        <v>944.15692079999997</v>
      </c>
      <c r="AE59" s="760">
        <f>'8-Commercial Banking Branches'!M55</f>
        <v>6.3629696128991581E-2</v>
      </c>
      <c r="AF59" s="430">
        <f t="shared" si="6"/>
        <v>-54.886709122955509</v>
      </c>
      <c r="AG59" s="431">
        <f t="shared" si="13"/>
        <v>-27.443354561477754</v>
      </c>
      <c r="AH59" s="421" t="str">
        <f>'Risk - Country'!E55</f>
        <v>B</v>
      </c>
      <c r="AI59" s="396">
        <f>'Risk - Country'!M55</f>
        <v>7</v>
      </c>
      <c r="AJ59" s="400" t="str">
        <f>'Risk - Business Climate'!B55</f>
        <v>B</v>
      </c>
      <c r="AK59" s="400">
        <f>'Risk - Business Climate'!K55</f>
        <v>4.4444444444444411</v>
      </c>
      <c r="AL59" s="399" t="str">
        <f>'Risk - Banking'!E55</f>
        <v>B-</v>
      </c>
      <c r="AM59" s="396">
        <f>'Risk - Banking'!M55</f>
        <v>-23.076923076923077</v>
      </c>
      <c r="AN59" s="436">
        <f t="shared" si="11"/>
        <v>-11.632478632478636</v>
      </c>
      <c r="AO59" s="438">
        <f t="shared" si="14"/>
        <v>-4.071367521367522</v>
      </c>
      <c r="AP59" s="401">
        <f t="shared" si="12"/>
        <v>-34.724913802049116</v>
      </c>
      <c r="AQ59" s="31"/>
    </row>
    <row r="60" spans="1:52" ht="15" customHeight="1" x14ac:dyDescent="0.3">
      <c r="A60" s="281" t="s">
        <v>151</v>
      </c>
      <c r="B60" s="348" t="s">
        <v>151</v>
      </c>
      <c r="C60" s="402">
        <f>'Macro - Wealth'!E56</f>
        <v>18558</v>
      </c>
      <c r="D60" s="396">
        <f>'Macro - Wealth'!L56</f>
        <v>0.79788211090905703</v>
      </c>
      <c r="E60" s="403">
        <f>'Macro - GDP Growth'!F56</f>
        <v>-3.2</v>
      </c>
      <c r="F60" s="396">
        <f>'Macro - GDP Growth'!M56</f>
        <v>-2.8989600718962638</v>
      </c>
      <c r="G60" s="403">
        <f>'Macro - GDP Growth Projection'!G56</f>
        <v>-2.295639040966585E-2</v>
      </c>
      <c r="H60" s="396">
        <f>'Macro - GDP Growth Projection'!M56</f>
        <v>-25</v>
      </c>
      <c r="I60" s="456">
        <f>'Macro - Population'!G56</f>
        <v>1402.9849999999999</v>
      </c>
      <c r="J60" s="404">
        <f>('Macro - Population'!G56)/1000</f>
        <v>1.4029849999999999</v>
      </c>
      <c r="K60" s="707">
        <f>'Macro - Population'!N56</f>
        <v>-4.3048934458711345</v>
      </c>
      <c r="L60" s="708">
        <f>'Economy Size'!E56</f>
        <v>25.164000000000001</v>
      </c>
      <c r="M60" s="398">
        <f>'Economy Size'!L56</f>
        <v>-18.891762930738857</v>
      </c>
      <c r="N60" s="423">
        <f t="shared" si="9"/>
        <v>-50.297734337597198</v>
      </c>
      <c r="O60" s="425">
        <f t="shared" si="10"/>
        <v>-7.5446601506395794</v>
      </c>
      <c r="P60" s="870">
        <f>'1-Military Spending'!E56</f>
        <v>0</v>
      </c>
      <c r="Q60" s="754">
        <f>'1-Military Spending'!K56</f>
        <v>-10</v>
      </c>
      <c r="R60" s="830">
        <f>'2-Natural Gas Production'!E56</f>
        <v>6069</v>
      </c>
      <c r="S60" s="878">
        <f>'2-Natural Gas Production'!K56</f>
        <v>0.11779850392443077</v>
      </c>
      <c r="T60" s="830">
        <f>'3-IT Development Index'!D56</f>
        <v>1.85</v>
      </c>
      <c r="U60" s="754">
        <f>'3-IT Development Index'!J56</f>
        <v>-12.143700536124586</v>
      </c>
      <c r="V60" s="830">
        <f>'4- Motor Vehicle Production'!D56</f>
        <v>3.7999999999999999E-2</v>
      </c>
      <c r="W60" s="760">
        <f>'4- Motor Vehicle Production'!J56</f>
        <v>-9.9974568140133702</v>
      </c>
      <c r="X60" s="837">
        <f>'5- Aircraft Exports'!F56</f>
        <v>0.17599999999999999</v>
      </c>
      <c r="Y60" s="764">
        <f>'5- Aircraft Exports'!L56</f>
        <v>-12.372372372372372</v>
      </c>
      <c r="Z60" s="837" t="str">
        <f>'6-Network Readiness Index'!D56</f>
        <v>use median</v>
      </c>
      <c r="AA60" s="998">
        <f>'6-Network Readiness Index'!J56</f>
        <v>0</v>
      </c>
      <c r="AB60" s="1217">
        <f>'7-Crude Oil Production'!E56</f>
        <v>147563</v>
      </c>
      <c r="AC60" s="770">
        <f>'7-Crude Oil Production'!J56</f>
        <v>0.22342166397174945</v>
      </c>
      <c r="AD60" s="708">
        <f>'8-Commercial Banking Branches'!G56</f>
        <v>50.029322299999997</v>
      </c>
      <c r="AE60" s="760">
        <f>'8-Commercial Banking Branches'!M56</f>
        <v>3.2803581473478225E-3</v>
      </c>
      <c r="AF60" s="430">
        <f t="shared" si="6"/>
        <v>-44.169029196466795</v>
      </c>
      <c r="AG60" s="431">
        <f t="shared" si="13"/>
        <v>-22.084514598233397</v>
      </c>
      <c r="AH60" s="421" t="str">
        <f>'Risk - Country'!E56</f>
        <v>na</v>
      </c>
      <c r="AI60" s="396">
        <f>'Risk - Country'!M56</f>
        <v>0</v>
      </c>
      <c r="AJ60" s="400">
        <f>'Risk - Business Climate'!B56</f>
        <v>0</v>
      </c>
      <c r="AK60" s="400">
        <f>'Risk - Business Climate'!K56</f>
        <v>-3.6363636363636331</v>
      </c>
      <c r="AL60" s="399" t="str">
        <f>'Risk - Banking'!E56</f>
        <v>-</v>
      </c>
      <c r="AM60" s="396">
        <f>'Risk - Banking'!M56</f>
        <v>0</v>
      </c>
      <c r="AN60" s="436">
        <f t="shared" si="11"/>
        <v>-3.6363636363636331</v>
      </c>
      <c r="AO60" s="438">
        <f t="shared" si="14"/>
        <v>-1.2727272727272716</v>
      </c>
      <c r="AP60" s="401">
        <f t="shared" si="12"/>
        <v>-30.90190202160025</v>
      </c>
      <c r="AQ60" s="31"/>
    </row>
    <row r="61" spans="1:52" x14ac:dyDescent="0.3">
      <c r="A61" s="281" t="s">
        <v>152</v>
      </c>
      <c r="B61" s="348" t="s">
        <v>152</v>
      </c>
      <c r="C61" s="402">
        <f>'Macro - Wealth'!E57</f>
        <v>36927</v>
      </c>
      <c r="D61" s="396">
        <f>'Macro - Wealth'!L57</f>
        <v>5.0155213901287619</v>
      </c>
      <c r="E61" s="403">
        <f>'Macro - GDP Growth'!F57</f>
        <v>5</v>
      </c>
      <c r="F61" s="396">
        <f>'Macro - GDP Growth'!M57</f>
        <v>7.7955758962623936</v>
      </c>
      <c r="G61" s="403">
        <f>'Macro - GDP Growth Projection'!G57</f>
        <v>0.18828697479787174</v>
      </c>
      <c r="H61" s="396">
        <f>'Macro - GDP Growth Projection'!M57</f>
        <v>3.6757657111812123</v>
      </c>
      <c r="I61" s="456">
        <f>'Macro - Population'!G57</f>
        <v>1326.539</v>
      </c>
      <c r="J61" s="404">
        <f>('Macro - Population'!G57)/1000</f>
        <v>1.3265389999999999</v>
      </c>
      <c r="K61" s="707">
        <f>'Macro - Population'!N57</f>
        <v>-4.3436027469496548</v>
      </c>
      <c r="L61" s="708">
        <f>'Economy Size'!E57</f>
        <v>48.987000000000002</v>
      </c>
      <c r="M61" s="398">
        <f>'Economy Size'!L57</f>
        <v>-13.056396539392335</v>
      </c>
      <c r="N61" s="423">
        <f t="shared" si="9"/>
        <v>-0.91313628876962083</v>
      </c>
      <c r="O61" s="425">
        <f t="shared" si="10"/>
        <v>-0.13697044331544311</v>
      </c>
      <c r="P61" s="870">
        <f>'1-Military Spending'!E57</f>
        <v>701.01447623389947</v>
      </c>
      <c r="Q61" s="754">
        <f>'1-Military Spending'!K57</f>
        <v>-8.6562769370782888</v>
      </c>
      <c r="R61" s="830">
        <f>'2-Natural Gas Production'!E57</f>
        <v>9.9999999999999995E-7</v>
      </c>
      <c r="S61" s="878">
        <f>'2-Natural Gas Production'!K57</f>
        <v>-15</v>
      </c>
      <c r="T61" s="830">
        <f>'3-IT Development Index'!D57</f>
        <v>8.07</v>
      </c>
      <c r="U61" s="754">
        <f>'3-IT Development Index'!J57</f>
        <v>11.856108452383069</v>
      </c>
      <c r="V61" s="830">
        <f>'4- Motor Vehicle Production'!D57</f>
        <v>4.1139999999999999</v>
      </c>
      <c r="W61" s="760">
        <f>'4- Motor Vehicle Production'!J57</f>
        <v>-9.7246666539738147</v>
      </c>
      <c r="X61" s="837">
        <f>'5- Aircraft Exports'!F57</f>
        <v>6.0289999999999999</v>
      </c>
      <c r="Y61" s="764">
        <f>'5- Aircraft Exports'!L57</f>
        <v>2.5951338359387591E-3</v>
      </c>
      <c r="Z61" s="837">
        <f>'6-Network Readiness Index'!D57</f>
        <v>5.4</v>
      </c>
      <c r="AA61" s="998">
        <f>'6-Network Readiness Index'!J57</f>
        <v>3.4210526315789496</v>
      </c>
      <c r="AB61" s="1217">
        <f>'7-Crude Oil Production'!E57</f>
        <v>0.01</v>
      </c>
      <c r="AC61" s="770">
        <f>'7-Crude Oil Production'!J57</f>
        <v>-15</v>
      </c>
      <c r="AD61" s="708">
        <f>'8-Commercial Banking Branches'!G57</f>
        <v>114.64075029999999</v>
      </c>
      <c r="AE61" s="760">
        <f>'8-Commercial Banking Branches'!M57</f>
        <v>8.7246938609462105E-3</v>
      </c>
      <c r="AF61" s="430">
        <f t="shared" si="6"/>
        <v>-33.092462679393201</v>
      </c>
      <c r="AG61" s="431">
        <f t="shared" si="13"/>
        <v>-16.5462313396966</v>
      </c>
      <c r="AH61" s="421" t="str">
        <f>'Risk - Country'!E57</f>
        <v>A2</v>
      </c>
      <c r="AI61" s="396">
        <f>'Risk - Country'!M57</f>
        <v>28</v>
      </c>
      <c r="AJ61" s="400" t="str">
        <f>'Risk - Business Climate'!B57</f>
        <v>A1</v>
      </c>
      <c r="AK61" s="400">
        <f>'Risk - Business Climate'!K57</f>
        <v>40</v>
      </c>
      <c r="AL61" s="399" t="str">
        <f>'Risk - Banking'!E57</f>
        <v>AAA</v>
      </c>
      <c r="AM61" s="396">
        <f>'Risk - Banking'!M57</f>
        <v>25</v>
      </c>
      <c r="AN61" s="436">
        <f t="shared" si="11"/>
        <v>93</v>
      </c>
      <c r="AO61" s="438">
        <f t="shared" si="14"/>
        <v>32.549999999999997</v>
      </c>
      <c r="AP61" s="401">
        <f t="shared" si="12"/>
        <v>15.866798216987952</v>
      </c>
      <c r="AQ61" s="31"/>
    </row>
    <row r="62" spans="1:52" x14ac:dyDescent="0.3">
      <c r="A62" s="281" t="s">
        <v>153</v>
      </c>
      <c r="B62" s="348" t="s">
        <v>153</v>
      </c>
      <c r="C62" s="402">
        <f>'Macro - Wealth'!E58</f>
        <v>2221</v>
      </c>
      <c r="D62" s="396">
        <f>'Macro - Wealth'!L58</f>
        <v>-22.930186122798258</v>
      </c>
      <c r="E62" s="403">
        <f>'Macro - GDP Growth'!F58</f>
        <v>9</v>
      </c>
      <c r="F62" s="396">
        <f>'Macro - GDP Growth'!M58</f>
        <v>20</v>
      </c>
      <c r="G62" s="403">
        <f>'Macro - GDP Growth Projection'!G58</f>
        <v>0.35587849464197491</v>
      </c>
      <c r="H62" s="396">
        <f>'Macro - GDP Growth Projection'!M58</f>
        <v>7.5892130017329436</v>
      </c>
      <c r="I62" s="456">
        <f>'Macro - Population'!G58</f>
        <v>114963.583</v>
      </c>
      <c r="J62" s="404">
        <f>('Macro - Population'!G58)/1000</f>
        <v>114.963583</v>
      </c>
      <c r="K62" s="707">
        <f>'Macro - Population'!N58</f>
        <v>0.36748833896634631</v>
      </c>
      <c r="L62" s="708">
        <f>'Economy Size'!E58</f>
        <v>248.97200000000001</v>
      </c>
      <c r="M62" s="398">
        <f>'Economy Size'!L58</f>
        <v>0.16353082997966661</v>
      </c>
      <c r="N62" s="423">
        <f t="shared" si="9"/>
        <v>5.1900460478806991</v>
      </c>
      <c r="O62" s="425">
        <f t="shared" si="10"/>
        <v>0.7785069071821048</v>
      </c>
      <c r="P62" s="870">
        <f>'1-Military Spending'!E58</f>
        <v>461.25762391547113</v>
      </c>
      <c r="Q62" s="754">
        <f>'1-Military Spending'!K58</f>
        <v>-9.115855759862141</v>
      </c>
      <c r="R62" s="830">
        <f>'2-Natural Gas Production'!E58</f>
        <v>9.9999999999999995E-7</v>
      </c>
      <c r="S62" s="878">
        <f>'2-Natural Gas Production'!K58</f>
        <v>-15</v>
      </c>
      <c r="T62" s="830">
        <f>'3-IT Development Index'!D58</f>
        <v>1.51</v>
      </c>
      <c r="U62" s="754">
        <f>'3-IT Development Index'!J58</f>
        <v>-13.388754148583102</v>
      </c>
      <c r="V62" s="830">
        <f>'4- Motor Vehicle Production'!D58</f>
        <v>1.091</v>
      </c>
      <c r="W62" s="760">
        <f>'4- Motor Vehicle Production'!J58</f>
        <v>-9.9269837918049184</v>
      </c>
      <c r="X62" s="837">
        <f>'5- Aircraft Exports'!F58</f>
        <v>1.2E-2</v>
      </c>
      <c r="Y62" s="764">
        <f>'5- Aircraft Exports'!L58</f>
        <v>-14.834834834834835</v>
      </c>
      <c r="Z62" s="837">
        <f>'6-Network Readiness Index'!D58</f>
        <v>3.1</v>
      </c>
      <c r="AA62" s="998">
        <f>'6-Network Readiness Index'!J58</f>
        <v>-3.1249999999999996</v>
      </c>
      <c r="AB62" s="1217">
        <f>'7-Crude Oil Production'!E58</f>
        <v>0.01</v>
      </c>
      <c r="AC62" s="770">
        <f>'7-Crude Oil Production'!J58</f>
        <v>-15</v>
      </c>
      <c r="AD62" s="708">
        <f>'8-Commercial Banking Branches'!G58</f>
        <v>0.01</v>
      </c>
      <c r="AE62" s="760">
        <f>'8-Commercial Banking Branches'!M58</f>
        <v>1.0338615328547396</v>
      </c>
      <c r="AF62" s="430">
        <f t="shared" si="6"/>
        <v>-79.357567002230255</v>
      </c>
      <c r="AG62" s="431">
        <f t="shared" si="13"/>
        <v>-39.678783501115127</v>
      </c>
      <c r="AH62" s="421" t="str">
        <f>'Risk - Country'!E58</f>
        <v>C</v>
      </c>
      <c r="AI62" s="396">
        <f>'Risk - Country'!M58</f>
        <v>-6.9999999999999973</v>
      </c>
      <c r="AJ62" s="400" t="str">
        <f>'Risk - Business Climate'!B58</f>
        <v>D</v>
      </c>
      <c r="AK62" s="400">
        <f>'Risk - Business Climate'!K58</f>
        <v>-25.454545454545453</v>
      </c>
      <c r="AL62" s="399" t="str">
        <f>'Risk - Banking'!E58</f>
        <v>B</v>
      </c>
      <c r="AM62" s="396">
        <f>'Risk - Banking'!M58</f>
        <v>-20.19230769230769</v>
      </c>
      <c r="AN62" s="436">
        <f t="shared" si="11"/>
        <v>-52.646853146853147</v>
      </c>
      <c r="AO62" s="438">
        <f t="shared" si="14"/>
        <v>-18.426398601398599</v>
      </c>
      <c r="AP62" s="401">
        <f t="shared" si="12"/>
        <v>-57.326675195331617</v>
      </c>
      <c r="AQ62" s="31"/>
    </row>
    <row r="63" spans="1:52" x14ac:dyDescent="0.3">
      <c r="A63" s="281" t="s">
        <v>154</v>
      </c>
      <c r="B63" s="348" t="s">
        <v>154</v>
      </c>
      <c r="C63" s="402">
        <f>'Macro - Wealth'!E59</f>
        <v>13684</v>
      </c>
      <c r="D63" s="396">
        <f>'Macro - Wealth'!L59</f>
        <v>-2.4941168081009772</v>
      </c>
      <c r="E63" s="403">
        <f>'Macro - GDP Growth'!F59</f>
        <v>3</v>
      </c>
      <c r="F63" s="396">
        <f>'Macro - GDP Growth'!M59</f>
        <v>1.6933638443935912</v>
      </c>
      <c r="G63" s="403">
        <f>'Macro - GDP Growth Projection'!G59</f>
        <v>0.29884954161423694</v>
      </c>
      <c r="H63" s="396">
        <f>'Macro - GDP Growth Projection'!M59</f>
        <v>6.2575238928985035</v>
      </c>
      <c r="I63" s="456">
        <f>'Macro - Population'!G59</f>
        <v>896.44399999999996</v>
      </c>
      <c r="J63" s="404">
        <f>('Macro - Population'!G59)/1000</f>
        <v>0.89644399999999991</v>
      </c>
      <c r="K63" s="707">
        <f>'Macro - Population'!N59</f>
        <v>-4.5613862391842481</v>
      </c>
      <c r="L63" s="708">
        <f>'Economy Size'!E59</f>
        <v>12.178000000000001</v>
      </c>
      <c r="M63" s="398">
        <f>'Economy Size'!L59</f>
        <v>-22.072641407757953</v>
      </c>
      <c r="N63" s="423">
        <f t="shared" si="9"/>
        <v>-21.177256717751082</v>
      </c>
      <c r="O63" s="425">
        <f t="shared" si="10"/>
        <v>-3.1765885076626623</v>
      </c>
      <c r="P63" s="870">
        <f>'1-Military Spending'!E59</f>
        <v>73.510781826568262</v>
      </c>
      <c r="Q63" s="754">
        <f>'1-Military Spending'!K59</f>
        <v>-9.8591097503203642</v>
      </c>
      <c r="R63" s="830">
        <f>'2-Natural Gas Production'!E59</f>
        <v>9.9999999999999995E-7</v>
      </c>
      <c r="S63" s="878">
        <f>'2-Natural Gas Production'!K59</f>
        <v>-15</v>
      </c>
      <c r="T63" s="830">
        <f>'3-IT Development Index'!D59</f>
        <v>4.41</v>
      </c>
      <c r="U63" s="754">
        <f>'3-IT Development Index'!J59</f>
        <v>-2.769179218789898</v>
      </c>
      <c r="V63" s="830">
        <f>'4- Motor Vehicle Production'!D59</f>
        <v>2.5000000000000001E-2</v>
      </c>
      <c r="W63" s="760">
        <f>'4- Motor Vehicle Production'!J59</f>
        <v>-9.9983268513245864</v>
      </c>
      <c r="X63" s="837">
        <f>'5- Aircraft Exports'!F59</f>
        <v>0.16800000000000001</v>
      </c>
      <c r="Y63" s="764">
        <f>'5- Aircraft Exports'!L59</f>
        <v>-12.492492492492492</v>
      </c>
      <c r="Z63" s="837" t="str">
        <f>'6-Network Readiness Index'!D59</f>
        <v>use median</v>
      </c>
      <c r="AA63" s="998">
        <f>'6-Network Readiness Index'!J59</f>
        <v>0</v>
      </c>
      <c r="AB63" s="1217">
        <f>'7-Crude Oil Production'!E59</f>
        <v>0.01</v>
      </c>
      <c r="AC63" s="770">
        <f>'7-Crude Oil Production'!J59</f>
        <v>-15</v>
      </c>
      <c r="AD63" s="708">
        <f>'8-Commercial Banking Branches'!G59</f>
        <v>100.0566456</v>
      </c>
      <c r="AE63" s="760">
        <f>'8-Commercial Banking Branches'!M59</f>
        <v>4.453456336760653E-3</v>
      </c>
      <c r="AF63" s="430">
        <f t="shared" si="6"/>
        <v>-65.114654856590576</v>
      </c>
      <c r="AG63" s="431">
        <f t="shared" si="13"/>
        <v>-32.557327428295288</v>
      </c>
      <c r="AH63" s="421" t="str">
        <f>'Risk - Country'!E59</f>
        <v>na</v>
      </c>
      <c r="AI63" s="396">
        <f>'Risk - Country'!M59</f>
        <v>0</v>
      </c>
      <c r="AJ63" s="400">
        <f>'Risk - Business Climate'!B59</f>
        <v>0</v>
      </c>
      <c r="AK63" s="400">
        <f>'Risk - Business Climate'!K59</f>
        <v>-3.6363636363636331</v>
      </c>
      <c r="AL63" s="399" t="str">
        <f>'Risk - Banking'!E59</f>
        <v>-</v>
      </c>
      <c r="AM63" s="396">
        <f>'Risk - Banking'!M59</f>
        <v>0</v>
      </c>
      <c r="AN63" s="436">
        <f t="shared" si="11"/>
        <v>-3.6363636363636331</v>
      </c>
      <c r="AO63" s="438">
        <f t="shared" si="14"/>
        <v>-1.2727272727272716</v>
      </c>
      <c r="AP63" s="401">
        <f t="shared" si="12"/>
        <v>-37.006643208685226</v>
      </c>
      <c r="AQ63" s="31"/>
    </row>
    <row r="64" spans="1:52" x14ac:dyDescent="0.3">
      <c r="A64" s="281" t="s">
        <v>155</v>
      </c>
      <c r="B64" s="348" t="s">
        <v>155</v>
      </c>
      <c r="C64" s="402">
        <f>'Macro - Wealth'!E60</f>
        <v>48668</v>
      </c>
      <c r="D64" s="396">
        <f>'Macro - Wealth'!L60</f>
        <v>7.7113296963685452</v>
      </c>
      <c r="E64" s="403">
        <f>'Macro - GDP Growth'!F60</f>
        <v>1.1499999999999999</v>
      </c>
      <c r="F64" s="396">
        <f>'Macro - GDP Growth'!M60</f>
        <v>-0.66504044164847886</v>
      </c>
      <c r="G64" s="403">
        <f>'Macro - GDP Growth Projection'!G60</f>
        <v>0.12498169826185779</v>
      </c>
      <c r="H64" s="396">
        <f>'Macro - GDP Growth Projection'!M60</f>
        <v>2.1975175088381222</v>
      </c>
      <c r="I64" s="456">
        <f>'Macro - Population'!G60</f>
        <v>5540.7179999999998</v>
      </c>
      <c r="J64" s="404">
        <f>('Macro - Population'!G60)/1000</f>
        <v>5.540718</v>
      </c>
      <c r="K64" s="707">
        <f>'Macro - Population'!N60</f>
        <v>-2.2097053067987824</v>
      </c>
      <c r="L64" s="708">
        <f>'Economy Size'!E60</f>
        <v>268.66199999999998</v>
      </c>
      <c r="M64" s="398">
        <f>'Economy Size'!L60</f>
        <v>0.18548254895199881</v>
      </c>
      <c r="N64" s="423">
        <f t="shared" si="9"/>
        <v>7.2195840057114049</v>
      </c>
      <c r="O64" s="425">
        <f t="shared" si="10"/>
        <v>1.0829376008567106</v>
      </c>
      <c r="P64" s="870">
        <f>'1-Military Spending'!E60</f>
        <v>4087.5413199589652</v>
      </c>
      <c r="Q64" s="754">
        <f>'1-Military Spending'!K60</f>
        <v>-2.1648002384352267</v>
      </c>
      <c r="R64" s="830">
        <f>'2-Natural Gas Production'!E60</f>
        <v>9.9999999999999995E-7</v>
      </c>
      <c r="S64" s="878">
        <f>'2-Natural Gas Production'!K60</f>
        <v>-15</v>
      </c>
      <c r="T64" s="830">
        <f>'3-IT Development Index'!D60</f>
        <v>8.08</v>
      </c>
      <c r="U64" s="754">
        <f>'3-IT Development Index'!J60</f>
        <v>11.89693821274173</v>
      </c>
      <c r="V64" s="830">
        <f>'4- Motor Vehicle Production'!D60</f>
        <v>35.139000000000003</v>
      </c>
      <c r="W64" s="760">
        <f>'4- Motor Vehicle Production'!J60</f>
        <v>-7.6482891477846069</v>
      </c>
      <c r="X64" s="837">
        <f>'5- Aircraft Exports'!F60</f>
        <v>361.56</v>
      </c>
      <c r="Y64" s="764">
        <f>'5- Aircraft Exports'!L60</f>
        <v>0.18606113658502266</v>
      </c>
      <c r="Z64" s="837">
        <f>'6-Network Readiness Index'!D60</f>
        <v>6</v>
      </c>
      <c r="AA64" s="998">
        <f>'6-Network Readiness Index'!J60</f>
        <v>5</v>
      </c>
      <c r="AB64" s="1217">
        <f>'7-Crude Oil Production'!E60</f>
        <v>0.01</v>
      </c>
      <c r="AC64" s="770">
        <f>'7-Crude Oil Production'!J60</f>
        <v>-15</v>
      </c>
      <c r="AD64" s="708">
        <f>'8-Commercial Banking Branches'!G60</f>
        <v>244.41301530000001</v>
      </c>
      <c r="AE64" s="760">
        <f>'8-Commercial Banking Branches'!M60</f>
        <v>5.350716765142647E-2</v>
      </c>
      <c r="AF64" s="430">
        <f t="shared" si="6"/>
        <v>-22.676582869241653</v>
      </c>
      <c r="AG64" s="431">
        <f t="shared" si="13"/>
        <v>-11.338291434620826</v>
      </c>
      <c r="AH64" s="421" t="str">
        <f>'Risk - Country'!E60</f>
        <v>A3</v>
      </c>
      <c r="AI64" s="396">
        <f>'Risk - Country'!M60</f>
        <v>21</v>
      </c>
      <c r="AJ64" s="400" t="str">
        <f>'Risk - Business Climate'!B60</f>
        <v>A1</v>
      </c>
      <c r="AK64" s="400">
        <f>'Risk - Business Climate'!K60</f>
        <v>40</v>
      </c>
      <c r="AL64" s="399" t="str">
        <f>'Risk - Banking'!E60</f>
        <v>AAA</v>
      </c>
      <c r="AM64" s="396">
        <f>'Risk - Banking'!M60</f>
        <v>25</v>
      </c>
      <c r="AN64" s="436">
        <f t="shared" si="11"/>
        <v>86</v>
      </c>
      <c r="AO64" s="438">
        <f t="shared" si="14"/>
        <v>30.099999999999998</v>
      </c>
      <c r="AP64" s="401">
        <f t="shared" si="12"/>
        <v>19.844646166235883</v>
      </c>
      <c r="AQ64" s="31"/>
    </row>
    <row r="65" spans="1:46" ht="18" customHeight="1" x14ac:dyDescent="0.3">
      <c r="A65" s="280" t="s">
        <v>260</v>
      </c>
      <c r="B65" s="349" t="s">
        <v>260</v>
      </c>
      <c r="C65" s="402">
        <f>'Macro - Wealth'!E61</f>
        <v>46184</v>
      </c>
      <c r="D65" s="396">
        <f>'Macro - Wealth'!L61</f>
        <v>7.1409874910453519</v>
      </c>
      <c r="E65" s="403">
        <f>'Macro - GDP Growth'!F61</f>
        <v>1.49</v>
      </c>
      <c r="F65" s="396">
        <f>'Macro - GDP Growth'!M61</f>
        <v>-0.49043522916934168</v>
      </c>
      <c r="G65" s="403">
        <f>'Macro - GDP Growth Projection'!G61</f>
        <v>0.14850582949429242</v>
      </c>
      <c r="H65" s="396">
        <f>'Macro - GDP Growth Projection'!M61</f>
        <v>2.7468319832207819</v>
      </c>
      <c r="I65" s="456">
        <f>'Macro - Population'!G61</f>
        <v>65273.512000000002</v>
      </c>
      <c r="J65" s="404">
        <f>('Macro - Population'!G61)/1000</f>
        <v>65.273511999999997</v>
      </c>
      <c r="K65" s="707">
        <f>'Macro - Population'!N61</f>
        <v>0.19367623338555406</v>
      </c>
      <c r="L65" s="708">
        <f>'Economy Size'!E61</f>
        <v>3097.0610000000001</v>
      </c>
      <c r="M65" s="398">
        <f>'Economy Size'!L61</f>
        <v>3.3387694961142897</v>
      </c>
      <c r="N65" s="423">
        <f t="shared" si="9"/>
        <v>12.929829974596636</v>
      </c>
      <c r="O65" s="425">
        <f t="shared" si="10"/>
        <v>1.9394744961894954</v>
      </c>
      <c r="P65" s="870">
        <f>'1-Military Spending'!E61</f>
        <v>52747.064858087317</v>
      </c>
      <c r="Q65" s="754">
        <f>'1-Military Spending'!K61</f>
        <v>7.0237599075896924</v>
      </c>
      <c r="R65" s="830">
        <f>'2-Natural Gas Production'!E61</f>
        <v>16.989999999999998</v>
      </c>
      <c r="S65" s="878">
        <f>'2-Natural Gas Production'!K61</f>
        <v>3.2936249638845148E-4</v>
      </c>
      <c r="T65" s="830">
        <f>'3-IT Development Index'!D61</f>
        <v>8.11</v>
      </c>
      <c r="U65" s="754">
        <f>'3-IT Development Index'!J61</f>
        <v>12.019427493817712</v>
      </c>
      <c r="V65" s="830">
        <f>'4- Motor Vehicle Production'!D61</f>
        <v>474.96100000000001</v>
      </c>
      <c r="W65" s="760">
        <f>'4- Motor Vehicle Production'!J61</f>
        <v>1.1135145644623969</v>
      </c>
      <c r="X65" s="837">
        <f>'5- Aircraft Exports'!F61</f>
        <v>29068.865000000002</v>
      </c>
      <c r="Y65" s="764">
        <f>'5- Aircraft Exports'!L61</f>
        <v>15</v>
      </c>
      <c r="Z65" s="837">
        <f>'6-Network Readiness Index'!D61</f>
        <v>5.3</v>
      </c>
      <c r="AA65" s="998">
        <f>'6-Network Readiness Index'!J61</f>
        <v>3.1578947368421044</v>
      </c>
      <c r="AB65" s="1217">
        <f>'7-Crude Oil Production'!E61</f>
        <v>12910</v>
      </c>
      <c r="AC65" s="770">
        <f>'7-Crude Oil Production'!J61</f>
        <v>1.8675365820948218E-2</v>
      </c>
      <c r="AD65" s="708">
        <f>'8-Commercial Banking Branches'!G61</f>
        <v>22087.925034299999</v>
      </c>
      <c r="AE65" s="760">
        <f>'8-Commercial Banking Branches'!M61</f>
        <v>0.69081431741791688</v>
      </c>
      <c r="AF65" s="430">
        <f t="shared" si="6"/>
        <v>39.024415748447154</v>
      </c>
      <c r="AG65" s="431">
        <f t="shared" si="13"/>
        <v>19.512207874223577</v>
      </c>
      <c r="AH65" s="421" t="str">
        <f>'Risk - Country'!E61</f>
        <v>A2</v>
      </c>
      <c r="AI65" s="396">
        <f>'Risk - Country'!M61</f>
        <v>28</v>
      </c>
      <c r="AJ65" s="400" t="str">
        <f>'Risk - Business Climate'!B61</f>
        <v>A1</v>
      </c>
      <c r="AK65" s="400">
        <f>'Risk - Business Climate'!K61</f>
        <v>40</v>
      </c>
      <c r="AL65" s="399" t="str">
        <f>'Risk - Banking'!E61</f>
        <v>AAA</v>
      </c>
      <c r="AM65" s="396">
        <f>'Risk - Banking'!M61</f>
        <v>25</v>
      </c>
      <c r="AN65" s="436">
        <f t="shared" si="11"/>
        <v>93</v>
      </c>
      <c r="AO65" s="438">
        <f t="shared" si="14"/>
        <v>32.549999999999997</v>
      </c>
      <c r="AP65" s="401">
        <f t="shared" si="12"/>
        <v>54.001682370413072</v>
      </c>
      <c r="AQ65" s="31"/>
    </row>
    <row r="66" spans="1:46" ht="15" customHeight="1" x14ac:dyDescent="0.3">
      <c r="A66" s="281" t="s">
        <v>263</v>
      </c>
      <c r="B66" s="348" t="s">
        <v>263</v>
      </c>
      <c r="C66" s="402">
        <f>'Macro - Wealth'!E62</f>
        <v>17000</v>
      </c>
      <c r="D66" s="396">
        <f>'Macro - Wealth'!L62</f>
        <v>0.44015539758637778</v>
      </c>
      <c r="E66" s="403">
        <f>'Macro - GDP Growth'!F62</f>
        <v>2</v>
      </c>
      <c r="F66" s="396">
        <f>'Macro - GDP Growth'!M62</f>
        <v>-0.22852741045063568</v>
      </c>
      <c r="G66" s="403" t="str">
        <f>'Macro - GDP Growth Projection'!G62</f>
        <v>use median</v>
      </c>
      <c r="H66" s="396">
        <f>'Macro - GDP Growth Projection'!M62</f>
        <v>0</v>
      </c>
      <c r="I66" s="456">
        <f>'Macro - Population'!G62</f>
        <v>280.904</v>
      </c>
      <c r="J66" s="404">
        <f>('Macro - Population'!G62)/1000</f>
        <v>0.28090399999999999</v>
      </c>
      <c r="K66" s="707">
        <f>'Macro - Population'!N62</f>
        <v>-4.8730719151630018</v>
      </c>
      <c r="L66" s="708">
        <f>'Economy Size'!E62</f>
        <v>5.49</v>
      </c>
      <c r="M66" s="398">
        <f>'Economy Size'!L62</f>
        <v>-23.710845262239989</v>
      </c>
      <c r="N66" s="423">
        <f t="shared" si="9"/>
        <v>-28.372289190267249</v>
      </c>
      <c r="O66" s="425">
        <f t="shared" si="10"/>
        <v>-4.2558433785400869</v>
      </c>
      <c r="P66" s="870">
        <f>'1-Military Spending'!E62</f>
        <v>0</v>
      </c>
      <c r="Q66" s="754">
        <f>'1-Military Spending'!K62</f>
        <v>-10</v>
      </c>
      <c r="R66" s="830">
        <f>'2-Natural Gas Production'!E62</f>
        <v>9.9999999999999995E-7</v>
      </c>
      <c r="S66" s="878">
        <f>'2-Natural Gas Production'!K62</f>
        <v>-15</v>
      </c>
      <c r="T66" s="830" t="str">
        <f>'3-IT Development Index'!D62</f>
        <v>use median</v>
      </c>
      <c r="U66" s="754">
        <f>'3-IT Development Index'!J62</f>
        <v>0</v>
      </c>
      <c r="V66" s="830">
        <f>'4- Motor Vehicle Production'!D62</f>
        <v>0.27100000000000002</v>
      </c>
      <c r="W66" s="760">
        <f>'4- Motor Vehicle Production'!J62</f>
        <v>-9.9818630683585088</v>
      </c>
      <c r="X66" s="837">
        <f>'5- Aircraft Exports'!F62</f>
        <v>7.7249999999999996</v>
      </c>
      <c r="Y66" s="764">
        <f>'5- Aircraft Exports'!L62</f>
        <v>3.4703271120875229E-3</v>
      </c>
      <c r="Z66" s="837" t="str">
        <f>'6-Network Readiness Index'!D62</f>
        <v>use median</v>
      </c>
      <c r="AA66" s="998">
        <f>'6-Network Readiness Index'!J62</f>
        <v>0</v>
      </c>
      <c r="AB66" s="1217">
        <f>'7-Crude Oil Production'!E62</f>
        <v>0.01</v>
      </c>
      <c r="AC66" s="770">
        <f>'7-Crude Oil Production'!J62</f>
        <v>-15</v>
      </c>
      <c r="AD66" s="708">
        <f>'8-Commercial Banking Branches'!G62</f>
        <v>0.01</v>
      </c>
      <c r="AE66" s="760">
        <f>'8-Commercial Banking Branches'!M62</f>
        <v>-6.3962688885126022</v>
      </c>
      <c r="AF66" s="430">
        <f t="shared" si="6"/>
        <v>-56.374661629759018</v>
      </c>
      <c r="AG66" s="431">
        <f t="shared" si="13"/>
        <v>-28.187330814879509</v>
      </c>
      <c r="AH66" s="421" t="str">
        <f>'Risk - Country'!E62</f>
        <v>na</v>
      </c>
      <c r="AI66" s="396">
        <f>'Risk - Country'!M62</f>
        <v>0</v>
      </c>
      <c r="AJ66" s="400">
        <f>'Risk - Business Climate'!B62</f>
        <v>0</v>
      </c>
      <c r="AK66" s="400">
        <f>'Risk - Business Climate'!K62</f>
        <v>-3.6363636363636331</v>
      </c>
      <c r="AL66" s="399" t="str">
        <f>'Risk - Banking'!E62</f>
        <v>-</v>
      </c>
      <c r="AM66" s="396">
        <f>'Risk - Banking'!M62</f>
        <v>0</v>
      </c>
      <c r="AN66" s="436">
        <f t="shared" si="11"/>
        <v>-3.6363636363636331</v>
      </c>
      <c r="AO66" s="438">
        <f t="shared" si="14"/>
        <v>-1.2727272727272716</v>
      </c>
      <c r="AP66" s="401">
        <f t="shared" si="12"/>
        <v>-33.715901466146867</v>
      </c>
      <c r="AQ66" s="31"/>
    </row>
    <row r="67" spans="1:46" x14ac:dyDescent="0.3">
      <c r="A67" s="281" t="s">
        <v>157</v>
      </c>
      <c r="B67" s="348" t="s">
        <v>157</v>
      </c>
      <c r="C67" s="402">
        <f>'Macro - Wealth'!E63</f>
        <v>14950</v>
      </c>
      <c r="D67" s="396">
        <f>'Macro - Wealth'!L63</f>
        <v>-0.23711046138486813</v>
      </c>
      <c r="E67" s="403">
        <f>'Macro - GDP Growth'!F63</f>
        <v>0.5</v>
      </c>
      <c r="F67" s="396">
        <f>'Macro - GDP Growth'!M63</f>
        <v>-0.99884452432918236</v>
      </c>
      <c r="G67" s="403">
        <f>'Macro - GDP Growth Projection'!G63</f>
        <v>0.17533740915907256</v>
      </c>
      <c r="H67" s="396">
        <f>'Macro - GDP Growth Projection'!M63</f>
        <v>3.373379035470403</v>
      </c>
      <c r="I67" s="456">
        <f>'Macro - Population'!G63</f>
        <v>2225.7280000000001</v>
      </c>
      <c r="J67" s="404">
        <f>('Macro - Population'!G63)/1000</f>
        <v>2.2257280000000002</v>
      </c>
      <c r="K67" s="707">
        <f>'Macro - Population'!N63</f>
        <v>-3.8882881755202434</v>
      </c>
      <c r="L67" s="708">
        <f>'Economy Size'!E63</f>
        <v>32.479999999999997</v>
      </c>
      <c r="M67" s="398">
        <f>'Economy Size'!L63</f>
        <v>-17.099732518150553</v>
      </c>
      <c r="N67" s="423">
        <f t="shared" si="9"/>
        <v>-18.850596643914443</v>
      </c>
      <c r="O67" s="425">
        <f t="shared" si="10"/>
        <v>-2.8275894965871662</v>
      </c>
      <c r="P67" s="870">
        <f>'1-Military Spending'!E63</f>
        <v>271.49981754044524</v>
      </c>
      <c r="Q67" s="754">
        <f>'1-Military Spending'!K63</f>
        <v>-9.4795937236557943</v>
      </c>
      <c r="R67" s="830">
        <f>'2-Natural Gas Production'!E63</f>
        <v>401</v>
      </c>
      <c r="S67" s="878">
        <f>'2-Natural Gas Production'!K63</f>
        <v>7.7829729497390773E-3</v>
      </c>
      <c r="T67" s="830">
        <f>'3-IT Development Index'!D63</f>
        <v>3.12</v>
      </c>
      <c r="U67" s="754">
        <f>'3-IT Development Index'!J63</f>
        <v>-7.4930591013530812</v>
      </c>
      <c r="V67" s="830">
        <f>'4- Motor Vehicle Production'!D63</f>
        <v>0.49</v>
      </c>
      <c r="W67" s="760">
        <f>'4- Motor Vehicle Production'!J63</f>
        <v>-9.9672062859618791</v>
      </c>
      <c r="X67" s="837">
        <f>'5- Aircraft Exports'!F63</f>
        <v>5.0579999999999998</v>
      </c>
      <c r="Y67" s="764">
        <f>'5- Aircraft Exports'!L63</f>
        <v>2.0940650439927387E-3</v>
      </c>
      <c r="Z67" s="837">
        <f>'6-Network Readiness Index'!D63</f>
        <v>2.9</v>
      </c>
      <c r="AA67" s="998">
        <f>'6-Network Readiness Index'!J63</f>
        <v>-3.75</v>
      </c>
      <c r="AB67" s="1217">
        <f>'7-Crude Oil Production'!E63</f>
        <v>173634</v>
      </c>
      <c r="AC67" s="770">
        <f>'7-Crude Oil Production'!J63</f>
        <v>0.26306386087110956</v>
      </c>
      <c r="AD67" s="708">
        <f>'8-Commercial Banking Branches'!G63</f>
        <v>0.01</v>
      </c>
      <c r="AE67" s="760">
        <f>'8-Commercial Banking Branches'!M63</f>
        <v>1.3327289691134904E-2</v>
      </c>
      <c r="AF67" s="430">
        <f t="shared" si="6"/>
        <v>-30.403590922414782</v>
      </c>
      <c r="AG67" s="431">
        <f t="shared" si="13"/>
        <v>-15.201795461207391</v>
      </c>
      <c r="AH67" s="421" t="str">
        <f>'Risk - Country'!E63</f>
        <v>C</v>
      </c>
      <c r="AI67" s="396">
        <f>'Risk - Country'!M63</f>
        <v>-6.9999999999999973</v>
      </c>
      <c r="AJ67" s="400" t="str">
        <f>'Risk - Business Climate'!B63</f>
        <v>C</v>
      </c>
      <c r="AK67" s="400">
        <f>'Risk - Business Climate'!K63</f>
        <v>-10.909090909090912</v>
      </c>
      <c r="AL67" s="399" t="str">
        <f>'Risk - Banking'!E63</f>
        <v>BBB-</v>
      </c>
      <c r="AM67" s="396">
        <f>'Risk - Banking'!M63</f>
        <v>-5.7692307692307674</v>
      </c>
      <c r="AN67" s="436">
        <f t="shared" si="11"/>
        <v>-23.678321678321677</v>
      </c>
      <c r="AO67" s="438">
        <f t="shared" si="14"/>
        <v>-8.2874125874125859</v>
      </c>
      <c r="AP67" s="401">
        <f t="shared" si="12"/>
        <v>-26.316797545207145</v>
      </c>
      <c r="AQ67" s="31"/>
      <c r="AT67" s="137"/>
    </row>
    <row r="68" spans="1:46" x14ac:dyDescent="0.3">
      <c r="A68" s="281" t="s">
        <v>158</v>
      </c>
      <c r="B68" s="348" t="s">
        <v>158</v>
      </c>
      <c r="C68" s="402">
        <f>'Macro - Wealth'!E64</f>
        <v>14992</v>
      </c>
      <c r="D68" s="396">
        <f>'Macro - Wealth'!L64</f>
        <v>-0.16223347357912124</v>
      </c>
      <c r="E68" s="403">
        <f>'Macro - GDP Growth'!F64</f>
        <v>5</v>
      </c>
      <c r="F68" s="396">
        <f>'Macro - GDP Growth'!M64</f>
        <v>7.7955758962623936</v>
      </c>
      <c r="G68" s="403">
        <f>'Macro - GDP Growth Projection'!G64</f>
        <v>0.29569168630090881</v>
      </c>
      <c r="H68" s="396">
        <f>'Macro - GDP Growth Projection'!M64</f>
        <v>6.1837844797623598</v>
      </c>
      <c r="I68" s="456">
        <f>'Macro - Population'!G64</f>
        <v>3989.1750000000002</v>
      </c>
      <c r="J68" s="404">
        <f>('Macro - Population'!G64)/1000</f>
        <v>3.9891750000000004</v>
      </c>
      <c r="K68" s="707">
        <f>'Macro - Population'!N64</f>
        <v>-2.9953467415797932</v>
      </c>
      <c r="L68" s="708">
        <f>'Economy Size'!E64</f>
        <v>55.776000000000003</v>
      </c>
      <c r="M68" s="398">
        <f>'Economy Size'!L64</f>
        <v>-11.393453063304037</v>
      </c>
      <c r="N68" s="423">
        <f t="shared" si="9"/>
        <v>-0.57167290243819746</v>
      </c>
      <c r="O68" s="425">
        <f t="shared" si="10"/>
        <v>-8.5750935365729614E-2</v>
      </c>
      <c r="P68" s="870">
        <f>'1-Military Spending'!E64</f>
        <v>292.16828478964402</v>
      </c>
      <c r="Q68" s="754">
        <f>'1-Military Spending'!K64</f>
        <v>-9.4399752945878426</v>
      </c>
      <c r="R68" s="830">
        <f>'2-Natural Gas Production'!E64</f>
        <v>7.3630000000000004</v>
      </c>
      <c r="S68" s="878">
        <f>'2-Natural Gas Production'!K64</f>
        <v>1.4250301920190302E-4</v>
      </c>
      <c r="T68" s="830">
        <f>'3-IT Development Index'!D64</f>
        <v>5.59</v>
      </c>
      <c r="U68" s="754">
        <f>'3-IT Development Index'!J64</f>
        <v>1.7303278834350266</v>
      </c>
      <c r="V68" s="830">
        <f>'4- Motor Vehicle Production'!D64</f>
        <v>2.879</v>
      </c>
      <c r="W68" s="760">
        <f>'4- Motor Vehicle Production'!J64</f>
        <v>-9.8073201985392835</v>
      </c>
      <c r="X68" s="837">
        <f>'5- Aircraft Exports'!F64</f>
        <v>3.4279999999999999</v>
      </c>
      <c r="Y68" s="764">
        <f>'5- Aircraft Exports'!L64</f>
        <v>1.2529299967507072E-3</v>
      </c>
      <c r="Z68" s="837">
        <f>'6-Network Readiness Index'!D64</f>
        <v>4.3</v>
      </c>
      <c r="AA68" s="998">
        <f>'6-Network Readiness Index'!J64</f>
        <v>0.5263157894736844</v>
      </c>
      <c r="AB68" s="1217">
        <f>'7-Crude Oil Production'!E64</f>
        <v>400</v>
      </c>
      <c r="AC68" s="770">
        <f>'7-Crude Oil Production'!J64</f>
        <v>-5.4459465915062344</v>
      </c>
      <c r="AD68" s="708">
        <f>'8-Commercial Banking Branches'!G64</f>
        <v>474.2157674</v>
      </c>
      <c r="AE68" s="760">
        <f>'8-Commercial Banking Branches'!M64</f>
        <v>4.1442502054300431E-2</v>
      </c>
      <c r="AF68" s="430">
        <f t="shared" si="6"/>
        <v>-22.393760476654396</v>
      </c>
      <c r="AG68" s="431">
        <f t="shared" si="13"/>
        <v>-11.196880238327198</v>
      </c>
      <c r="AH68" s="421" t="str">
        <f>'Risk - Country'!E64</f>
        <v>C</v>
      </c>
      <c r="AI68" s="396">
        <f>'Risk - Country'!M64</f>
        <v>-6.9999999999999973</v>
      </c>
      <c r="AJ68" s="400" t="str">
        <f>'Risk - Business Climate'!B64</f>
        <v>B</v>
      </c>
      <c r="AK68" s="400">
        <f>'Risk - Business Climate'!K64</f>
        <v>4.4444444444444411</v>
      </c>
      <c r="AL68" s="399" t="str">
        <f>'Risk - Banking'!E64</f>
        <v>BB</v>
      </c>
      <c r="AM68" s="396">
        <f>'Risk - Banking'!M64</f>
        <v>-11.538461538461538</v>
      </c>
      <c r="AN68" s="436">
        <f t="shared" si="11"/>
        <v>-14.094017094017094</v>
      </c>
      <c r="AO68" s="438">
        <f t="shared" si="14"/>
        <v>-4.9329059829059823</v>
      </c>
      <c r="AP68" s="401">
        <f t="shared" si="12"/>
        <v>-16.215537156598909</v>
      </c>
      <c r="AQ68" s="31"/>
    </row>
    <row r="69" spans="1:46" x14ac:dyDescent="0.3">
      <c r="A69" s="281" t="s">
        <v>58</v>
      </c>
      <c r="B69" s="348" t="s">
        <v>58</v>
      </c>
      <c r="C69" s="402">
        <f>'Macro - Wealth'!E65</f>
        <v>53919</v>
      </c>
      <c r="D69" s="396">
        <f>'Macro - Wealth'!L65</f>
        <v>8.9169927077019153</v>
      </c>
      <c r="E69" s="403">
        <f>'Macro - GDP Growth'!F65</f>
        <v>0.59</v>
      </c>
      <c r="F69" s="396">
        <f>'Macro - GDP Growth'!M65</f>
        <v>-0.95262549749646941</v>
      </c>
      <c r="G69" s="403">
        <f>'Macro - GDP Growth Projection'!G65</f>
        <v>0.25368392127228384</v>
      </c>
      <c r="H69" s="396">
        <f>'Macro - GDP Growth Projection'!M65</f>
        <v>5.2028567192985271</v>
      </c>
      <c r="I69" s="456">
        <f>'Macro - Population'!G65</f>
        <v>83783.945000000007</v>
      </c>
      <c r="J69" s="404">
        <f>('Macro - Population'!G65)/1000</f>
        <v>83.783945000000003</v>
      </c>
      <c r="K69" s="707">
        <f>'Macro - Population'!N65</f>
        <v>0.25842432631828866</v>
      </c>
      <c r="L69" s="708">
        <f>'Economy Size'!E65</f>
        <v>4482.4480000000003</v>
      </c>
      <c r="M69" s="398">
        <f>'Economy Size'!L65</f>
        <v>4.8832908821946566</v>
      </c>
      <c r="N69" s="423">
        <f t="shared" si="9"/>
        <v>18.308939138016918</v>
      </c>
      <c r="O69" s="425">
        <f t="shared" si="10"/>
        <v>2.7463408707025376</v>
      </c>
      <c r="P69" s="870">
        <f>'1-Military Spending'!E65</f>
        <v>52764.761199133703</v>
      </c>
      <c r="Q69" s="754">
        <f>'1-Military Spending'!K65</f>
        <v>7.0263749801526103</v>
      </c>
      <c r="R69" s="830">
        <f>'2-Natural Gas Production'!E65</f>
        <v>7900</v>
      </c>
      <c r="S69" s="878">
        <f>'2-Natural Gas Production'!K65</f>
        <v>0.15333810117472371</v>
      </c>
      <c r="T69" s="830">
        <f>'3-IT Development Index'!D65</f>
        <v>8.31</v>
      </c>
      <c r="U69" s="754">
        <f>'3-IT Development Index'!J65</f>
        <v>12.836022700990945</v>
      </c>
      <c r="V69" s="830">
        <f>'4- Motor Vehicle Production'!D65</f>
        <v>1789.779</v>
      </c>
      <c r="W69" s="760">
        <f>'4- Motor Vehicle Production'!J65</f>
        <v>5.6108404082448109</v>
      </c>
      <c r="X69" s="837">
        <f>'5- Aircraft Exports'!F65</f>
        <v>28154.044999999998</v>
      </c>
      <c r="Y69" s="764">
        <f>'5- Aircraft Exports'!L65</f>
        <v>14.527921985326405</v>
      </c>
      <c r="Z69" s="837">
        <f>'6-Network Readiness Index'!D65</f>
        <v>5.6</v>
      </c>
      <c r="AA69" s="998">
        <f>'6-Network Readiness Index'!J65</f>
        <v>3.947368421052631</v>
      </c>
      <c r="AB69" s="1217">
        <f>'7-Crude Oil Production'!E65</f>
        <v>37508</v>
      </c>
      <c r="AC69" s="770">
        <f>'7-Crude Oil Production'!J65</f>
        <v>5.6077796081792079E-2</v>
      </c>
      <c r="AD69" s="708">
        <f>'8-Commercial Banking Branches'!G65</f>
        <v>0.01</v>
      </c>
      <c r="AE69" s="760">
        <f>'8-Commercial Banking Branches'!M65</f>
        <v>0.8847155756843128</v>
      </c>
      <c r="AF69" s="430">
        <f t="shared" si="6"/>
        <v>45.042659968708236</v>
      </c>
      <c r="AG69" s="431">
        <f t="shared" si="13"/>
        <v>22.521329984354118</v>
      </c>
      <c r="AH69" s="421" t="str">
        <f>'Risk - Country'!E65</f>
        <v>A1</v>
      </c>
      <c r="AI69" s="396">
        <f>'Risk - Country'!M65</f>
        <v>35</v>
      </c>
      <c r="AJ69" s="400" t="str">
        <f>'Risk - Business Climate'!B65</f>
        <v>A1</v>
      </c>
      <c r="AK69" s="400">
        <f>'Risk - Business Climate'!K65</f>
        <v>40</v>
      </c>
      <c r="AL69" s="399" t="str">
        <f>'Risk - Banking'!E65</f>
        <v>AAA</v>
      </c>
      <c r="AM69" s="396">
        <f>'Risk - Banking'!M65</f>
        <v>25</v>
      </c>
      <c r="AN69" s="436">
        <f t="shared" si="11"/>
        <v>100</v>
      </c>
      <c r="AO69" s="438">
        <f t="shared" si="14"/>
        <v>35</v>
      </c>
      <c r="AP69" s="401">
        <f t="shared" si="12"/>
        <v>60.267670855056657</v>
      </c>
      <c r="AQ69" s="31"/>
    </row>
    <row r="70" spans="1:46" x14ac:dyDescent="0.3">
      <c r="A70" s="281" t="s">
        <v>159</v>
      </c>
      <c r="B70" s="348" t="s">
        <v>159</v>
      </c>
      <c r="C70" s="402">
        <f>'Macro - Wealth'!E66</f>
        <v>5413</v>
      </c>
      <c r="D70" s="396">
        <f>'Macro - Wealth'!L66</f>
        <v>-17.239535049561436</v>
      </c>
      <c r="E70" s="403">
        <f>'Macro - GDP Growth'!F66</f>
        <v>8.4</v>
      </c>
      <c r="F70" s="396">
        <f>'Macro - GDP Growth'!M66</f>
        <v>18.169336384439362</v>
      </c>
      <c r="G70" s="403">
        <f>'Macro - GDP Growth Projection'!G66</f>
        <v>0.13794142218487657</v>
      </c>
      <c r="H70" s="396">
        <f>'Macro - GDP Growth Projection'!M66</f>
        <v>2.5001413917172459</v>
      </c>
      <c r="I70" s="456">
        <f>'Macro - Population'!G66</f>
        <v>31072.945</v>
      </c>
      <c r="J70" s="404">
        <f>('Macro - Population'!G66)/1000</f>
        <v>31.072945000000001</v>
      </c>
      <c r="K70" s="707">
        <f>'Macro - Population'!N66</f>
        <v>7.4045239855137085E-2</v>
      </c>
      <c r="L70" s="708">
        <f>'Economy Size'!E66</f>
        <v>164.64</v>
      </c>
      <c r="M70" s="398">
        <f>'Economy Size'!L66</f>
        <v>6.9511918635089612E-2</v>
      </c>
      <c r="N70" s="423">
        <f t="shared" si="9"/>
        <v>3.5734998850853983</v>
      </c>
      <c r="O70" s="425">
        <f t="shared" si="10"/>
        <v>0.53602498276280974</v>
      </c>
      <c r="P70" s="870">
        <f>'1-Military Spending'!E66</f>
        <v>239.88716428322289</v>
      </c>
      <c r="Q70" s="754">
        <f>'1-Military Spending'!K66</f>
        <v>-9.5401905567745953</v>
      </c>
      <c r="R70" s="830">
        <f>'2-Natural Gas Production'!E66</f>
        <v>914.4</v>
      </c>
      <c r="S70" s="878">
        <f>'2-Natural Gas Production'!K66</f>
        <v>1.7748035335484792E-2</v>
      </c>
      <c r="T70" s="830">
        <f>'3-IT Development Index'!D66</f>
        <v>3.99</v>
      </c>
      <c r="U70" s="754">
        <f>'3-IT Development Index'!J66</f>
        <v>-4.3071866224151201</v>
      </c>
      <c r="V70" s="830">
        <f>'4- Motor Vehicle Production'!D66</f>
        <v>1.24</v>
      </c>
      <c r="W70" s="760">
        <f>'4- Motor Vehicle Production'!J66</f>
        <v>-9.9170118256994471</v>
      </c>
      <c r="X70" s="837">
        <f>'5- Aircraft Exports'!F66</f>
        <v>0.53900000000000003</v>
      </c>
      <c r="Y70" s="764">
        <f>'5- Aircraft Exports'!L66</f>
        <v>-6.9219219219219212</v>
      </c>
      <c r="Z70" s="837">
        <f>'6-Network Readiness Index'!D66</f>
        <v>3.5</v>
      </c>
      <c r="AA70" s="998">
        <f>'6-Network Readiness Index'!J66</f>
        <v>-1.8749999999999993</v>
      </c>
      <c r="AB70" s="1217">
        <f>'7-Crude Oil Production'!E66</f>
        <v>199478</v>
      </c>
      <c r="AC70" s="770">
        <f>'7-Crude Oil Production'!J66</f>
        <v>0.30236089346161482</v>
      </c>
      <c r="AD70" s="708">
        <f>'8-Commercial Banking Branches'!G66</f>
        <v>0.01</v>
      </c>
      <c r="AE70" s="760">
        <f>'8-Commercial Banking Branches'!M66</f>
        <v>0.27957323102126275</v>
      </c>
      <c r="AF70" s="430">
        <f t="shared" si="6"/>
        <v>-31.961628766992721</v>
      </c>
      <c r="AG70" s="431">
        <f t="shared" si="13"/>
        <v>-15.980814383496361</v>
      </c>
      <c r="AH70" s="421" t="str">
        <f>'Risk - Country'!E66</f>
        <v>B</v>
      </c>
      <c r="AI70" s="396">
        <f>'Risk - Country'!M66</f>
        <v>7</v>
      </c>
      <c r="AJ70" s="400" t="str">
        <f>'Risk - Business Climate'!B66</f>
        <v>B</v>
      </c>
      <c r="AK70" s="400">
        <f>'Risk - Business Climate'!K66</f>
        <v>4.4444444444444411</v>
      </c>
      <c r="AL70" s="399" t="str">
        <f>'Risk - Banking'!E66</f>
        <v>B</v>
      </c>
      <c r="AM70" s="396">
        <f>'Risk - Banking'!M66</f>
        <v>-20.19230769230769</v>
      </c>
      <c r="AN70" s="436">
        <f t="shared" si="11"/>
        <v>-8.7478632478632488</v>
      </c>
      <c r="AO70" s="438">
        <f t="shared" si="14"/>
        <v>-3.061752136752137</v>
      </c>
      <c r="AP70" s="401">
        <f t="shared" si="12"/>
        <v>-18.506541537485688</v>
      </c>
      <c r="AQ70" s="31"/>
    </row>
    <row r="71" spans="1:46" ht="16.5" customHeight="1" x14ac:dyDescent="0.3">
      <c r="A71" s="281" t="s">
        <v>253</v>
      </c>
      <c r="B71" s="348" t="s">
        <v>253</v>
      </c>
      <c r="C71" s="402">
        <f>'Macro - Wealth'!E67</f>
        <v>61700</v>
      </c>
      <c r="D71" s="396">
        <f>'Macro - Wealth'!L67</f>
        <v>10.70355981704965</v>
      </c>
      <c r="E71" s="403">
        <f>'Macro - GDP Growth'!F67</f>
        <v>9</v>
      </c>
      <c r="F71" s="396">
        <f>'Macro - GDP Growth'!M67</f>
        <v>20</v>
      </c>
      <c r="G71" s="403">
        <f>'Macro - GDP Growth Projection'!G67</f>
        <v>0.23524496202097686</v>
      </c>
      <c r="H71" s="396">
        <f>'Macro - GDP Growth Projection'!M67</f>
        <v>4.7722866332360256</v>
      </c>
      <c r="I71" s="456">
        <f>'Macro - Population'!G67</f>
        <v>33.691000000000003</v>
      </c>
      <c r="J71" s="404">
        <f>('Macro - Population'!G67)/1000</f>
        <v>3.3691000000000006E-2</v>
      </c>
      <c r="K71" s="707">
        <f>'Macro - Population'!N67</f>
        <v>-4.9982510278376218</v>
      </c>
      <c r="L71" s="708">
        <f>'Economy Size'!E67</f>
        <v>2.044</v>
      </c>
      <c r="M71" s="398">
        <f>'Economy Size'!L67</f>
        <v>-24.554931757835845</v>
      </c>
      <c r="N71" s="423">
        <f t="shared" si="9"/>
        <v>5.9226636646122097</v>
      </c>
      <c r="O71" s="425">
        <f t="shared" ref="O71:O134" si="15">N71*$N$7</f>
        <v>0.88839954969183144</v>
      </c>
      <c r="P71" s="870">
        <f>'1-Military Spending'!E67</f>
        <v>0</v>
      </c>
      <c r="Q71" s="754">
        <f>'1-Military Spending'!K67</f>
        <v>-10</v>
      </c>
      <c r="R71" s="830">
        <f>'2-Natural Gas Production'!E67</f>
        <v>9.9999999999999995E-7</v>
      </c>
      <c r="S71" s="878">
        <f>'2-Natural Gas Production'!K67</f>
        <v>-15</v>
      </c>
      <c r="T71" s="830" t="str">
        <f>'3-IT Development Index'!D67</f>
        <v>use median</v>
      </c>
      <c r="U71" s="754">
        <f>'3-IT Development Index'!J67</f>
        <v>0</v>
      </c>
      <c r="V71" s="830">
        <f>'4- Motor Vehicle Production'!D67</f>
        <v>0.10100000000000001</v>
      </c>
      <c r="W71" s="760">
        <f>'4- Motor Vehicle Production'!J67</f>
        <v>-9.9932404793513268</v>
      </c>
      <c r="X71" s="837">
        <f>'5- Aircraft Exports'!F67</f>
        <v>6.0000000000000001E-3</v>
      </c>
      <c r="Y71" s="764">
        <f>'5- Aircraft Exports'!L67</f>
        <v>-14.924924924924925</v>
      </c>
      <c r="Z71" s="837" t="str">
        <f>'6-Network Readiness Index'!D67</f>
        <v>use median</v>
      </c>
      <c r="AA71" s="998">
        <f>'6-Network Readiness Index'!J67</f>
        <v>0</v>
      </c>
      <c r="AB71" s="1217">
        <f>'7-Crude Oil Production'!E67</f>
        <v>0.01</v>
      </c>
      <c r="AC71" s="770">
        <f>'7-Crude Oil Production'!J67</f>
        <v>-15</v>
      </c>
      <c r="AD71" s="708">
        <f>'8-Commercial Banking Branches'!G67</f>
        <v>5.6440539999999997</v>
      </c>
      <c r="AE71" s="760">
        <f>'8-Commercial Banking Branches'!M67</f>
        <v>-14.675761199325061</v>
      </c>
      <c r="AF71" s="430">
        <f t="shared" si="6"/>
        <v>-79.593926603601318</v>
      </c>
      <c r="AG71" s="431">
        <f t="shared" si="13"/>
        <v>-39.796963301800659</v>
      </c>
      <c r="AH71" s="421" t="str">
        <f>'Risk - Country'!E67</f>
        <v>na</v>
      </c>
      <c r="AI71" s="396">
        <f>'Risk - Country'!M67</f>
        <v>0</v>
      </c>
      <c r="AJ71" s="400">
        <f>'Risk - Business Climate'!B67</f>
        <v>0</v>
      </c>
      <c r="AK71" s="400">
        <f>'Risk - Business Climate'!K67</f>
        <v>-3.6363636363636331</v>
      </c>
      <c r="AL71" s="399" t="str">
        <f>'Risk - Banking'!E67</f>
        <v>-</v>
      </c>
      <c r="AM71" s="396">
        <f>'Risk - Banking'!M67</f>
        <v>0</v>
      </c>
      <c r="AN71" s="436">
        <f t="shared" si="11"/>
        <v>-3.6363636363636331</v>
      </c>
      <c r="AO71" s="438">
        <f t="shared" si="14"/>
        <v>-1.2727272727272716</v>
      </c>
      <c r="AP71" s="401">
        <f t="shared" si="12"/>
        <v>-40.181291024836099</v>
      </c>
      <c r="AQ71" s="31"/>
    </row>
    <row r="72" spans="1:46" x14ac:dyDescent="0.3">
      <c r="A72" s="281" t="s">
        <v>59</v>
      </c>
      <c r="B72" s="348" t="s">
        <v>59</v>
      </c>
      <c r="C72" s="402">
        <f>'Macro - Wealth'!E68</f>
        <v>29799</v>
      </c>
      <c r="D72" s="396">
        <f>'Macro - Wealth'!L68</f>
        <v>3.3788872357230764</v>
      </c>
      <c r="E72" s="403">
        <f>'Macro - GDP Growth'!F68</f>
        <v>1.87</v>
      </c>
      <c r="F72" s="396">
        <f>'Macro - GDP Growth'!M68</f>
        <v>-0.29528822698677637</v>
      </c>
      <c r="G72" s="403">
        <f>'Macro - GDP Growth Projection'!G68</f>
        <v>0.16496876767577404</v>
      </c>
      <c r="H72" s="396">
        <f>'Macro - GDP Growth Projection'!M68</f>
        <v>3.1312597924605985</v>
      </c>
      <c r="I72" s="456">
        <f>'Macro - Population'!G68</f>
        <v>10423.056</v>
      </c>
      <c r="J72" s="404">
        <f>('Macro - Population'!G68)/1000</f>
        <v>10.423056000000001</v>
      </c>
      <c r="K72" s="707">
        <f>'Macro - Population'!N68</f>
        <v>1.813491844560873E-3</v>
      </c>
      <c r="L72" s="708">
        <f>'Economy Size'!E68</f>
        <v>319.334</v>
      </c>
      <c r="M72" s="398">
        <f>'Economy Size'!L68</f>
        <v>0.2419750580310247</v>
      </c>
      <c r="N72" s="423">
        <f t="shared" ref="N72:N103" si="16">D72+F72+K72+M72+H72</f>
        <v>6.458647351072484</v>
      </c>
      <c r="O72" s="425">
        <f t="shared" si="15"/>
        <v>0.9687971026608726</v>
      </c>
      <c r="P72" s="870">
        <f>'1-Military Spending'!E68</f>
        <v>5301.3792317337284</v>
      </c>
      <c r="Q72" s="754">
        <f>'1-Military Spending'!K68</f>
        <v>1.2485069188263852E-2</v>
      </c>
      <c r="R72" s="830">
        <f>'2-Natural Gas Production'!E68</f>
        <v>8</v>
      </c>
      <c r="S72" s="878">
        <f>'2-Natural Gas Production'!K68</f>
        <v>1.5486714997658168E-4</v>
      </c>
      <c r="T72" s="830">
        <f>'3-IT Development Index'!D68</f>
        <v>7.13</v>
      </c>
      <c r="U72" s="754">
        <f>'3-IT Development Index'!J68</f>
        <v>8.0181109786688918</v>
      </c>
      <c r="V72" s="830">
        <f>'4- Motor Vehicle Production'!D68</f>
        <v>16.484999999999999</v>
      </c>
      <c r="W72" s="760">
        <f>'4- Motor Vehicle Production'!J68</f>
        <v>-8.8967257634317782</v>
      </c>
      <c r="X72" s="837">
        <f>'5- Aircraft Exports'!F68</f>
        <v>42.402000000000001</v>
      </c>
      <c r="Y72" s="764">
        <f>'5- Aircraft Exports'!L68</f>
        <v>2.1364830199947605E-2</v>
      </c>
      <c r="Z72" s="837">
        <f>'6-Network Readiness Index'!D68</f>
        <v>4.0999999999999996</v>
      </c>
      <c r="AA72" s="998">
        <f>'6-Network Readiness Index'!J68</f>
        <v>0</v>
      </c>
      <c r="AB72" s="1217">
        <f>'7-Crude Oil Production'!E68</f>
        <v>1831</v>
      </c>
      <c r="AC72" s="770">
        <f>'7-Crude Oil Production'!J68</f>
        <v>1.8292187821690854E-3</v>
      </c>
      <c r="AD72" s="708">
        <f>'8-Commercial Banking Branches'!G68</f>
        <v>0.01</v>
      </c>
      <c r="AE72" s="760">
        <f>'8-Commercial Banking Branches'!M68</f>
        <v>0.11470932344938473</v>
      </c>
      <c r="AF72" s="430">
        <f t="shared" si="6"/>
        <v>-0.72807147599314415</v>
      </c>
      <c r="AG72" s="431">
        <f t="shared" si="13"/>
        <v>-0.36403573799657207</v>
      </c>
      <c r="AH72" s="421" t="str">
        <f>'Risk - Country'!E68</f>
        <v>C</v>
      </c>
      <c r="AI72" s="396">
        <f>'Risk - Country'!M68</f>
        <v>-6.9999999999999973</v>
      </c>
      <c r="AJ72" s="400" t="str">
        <f>'Risk - Business Climate'!B68</f>
        <v>A3</v>
      </c>
      <c r="AK72" s="400">
        <f>'Risk - Business Climate'!K68</f>
        <v>22.222222222222239</v>
      </c>
      <c r="AL72" s="399" t="str">
        <f>'Risk - Banking'!E68</f>
        <v>B-</v>
      </c>
      <c r="AM72" s="396">
        <f>'Risk - Banking'!M68</f>
        <v>-23.076923076923077</v>
      </c>
      <c r="AN72" s="436">
        <f t="shared" ref="AN72:AN103" si="17">AI72+AK72+AM72</f>
        <v>-7.8547008547008339</v>
      </c>
      <c r="AO72" s="438">
        <f t="shared" si="14"/>
        <v>-2.7491452991452916</v>
      </c>
      <c r="AP72" s="401">
        <f t="shared" ref="AP72:AP103" si="18">SUM(O72,AG72,AO72)</f>
        <v>-2.1443839344809912</v>
      </c>
      <c r="AQ72" s="31"/>
    </row>
    <row r="73" spans="1:46" x14ac:dyDescent="0.3">
      <c r="A73" s="281" t="s">
        <v>115</v>
      </c>
      <c r="B73" s="348" t="s">
        <v>115</v>
      </c>
      <c r="C73" s="402">
        <f>'Macro - Wealth'!E69</f>
        <v>17039</v>
      </c>
      <c r="D73" s="396">
        <f>'Macro - Wealth'!L69</f>
        <v>0.44911004573758739</v>
      </c>
      <c r="E73" s="403">
        <f>'Macro - GDP Growth'!F69</f>
        <v>5.0999999999999996</v>
      </c>
      <c r="F73" s="396">
        <f>'Macro - GDP Growth'!M69</f>
        <v>8.1006864988558327</v>
      </c>
      <c r="G73" s="403">
        <f>'Macro - GDP Growth Projection'!G69</f>
        <v>0.22209502003434459</v>
      </c>
      <c r="H73" s="396">
        <f>'Macro - GDP Growth Projection'!M69</f>
        <v>4.4652209482516714</v>
      </c>
      <c r="I73" s="456">
        <f>'Macro - Population'!G69</f>
        <v>112.51900000000001</v>
      </c>
      <c r="J73" s="404">
        <f>('Macro - Population'!G69)/1000</f>
        <v>0.11251900000000001</v>
      </c>
      <c r="K73" s="707">
        <f>'Macro - Population'!N69</f>
        <v>-4.9583355739823833</v>
      </c>
      <c r="L73" s="708">
        <f>'Economy Size'!E69</f>
        <v>1.9079999999999999</v>
      </c>
      <c r="M73" s="398">
        <f>'Economy Size'!L69</f>
        <v>-24.588244515642302</v>
      </c>
      <c r="N73" s="423">
        <f t="shared" si="16"/>
        <v>-16.531562596779594</v>
      </c>
      <c r="O73" s="425">
        <f t="shared" si="15"/>
        <v>-2.4797343895169388</v>
      </c>
      <c r="P73" s="870">
        <f>'1-Military Spending'!E69</f>
        <v>0</v>
      </c>
      <c r="Q73" s="754">
        <f>'1-Military Spending'!K69</f>
        <v>-10</v>
      </c>
      <c r="R73" s="830">
        <f>'2-Natural Gas Production'!E69</f>
        <v>9.9999999999999995E-7</v>
      </c>
      <c r="S73" s="878">
        <f>'2-Natural Gas Production'!K69</f>
        <v>-15</v>
      </c>
      <c r="T73" s="830">
        <f>'3-IT Development Index'!D69</f>
        <v>5.43</v>
      </c>
      <c r="U73" s="754">
        <f>'3-IT Development Index'!J69</f>
        <v>1.0770517176964425</v>
      </c>
      <c r="V73" s="830">
        <f>'4- Motor Vehicle Production'!D69</f>
        <v>2.3359999999999999</v>
      </c>
      <c r="W73" s="760">
        <f>'4- Motor Vehicle Production'!J69</f>
        <v>-9.8436609877692831</v>
      </c>
      <c r="X73" s="837">
        <f>'5- Aircraft Exports'!F69</f>
        <v>7.1999999999999995E-2</v>
      </c>
      <c r="Y73" s="764">
        <f>'5- Aircraft Exports'!L69</f>
        <v>-13.933933933933934</v>
      </c>
      <c r="Z73" s="837" t="str">
        <f>'6-Network Readiness Index'!D69</f>
        <v>use median</v>
      </c>
      <c r="AA73" s="998">
        <f>'6-Network Readiness Index'!J69</f>
        <v>0</v>
      </c>
      <c r="AB73" s="1217">
        <f>'7-Crude Oil Production'!E69</f>
        <v>0.01</v>
      </c>
      <c r="AC73" s="770">
        <f>'7-Crude Oil Production'!J69</f>
        <v>-15</v>
      </c>
      <c r="AD73" s="708">
        <f>'8-Commercial Banking Branches'!G69</f>
        <v>24.885532299999998</v>
      </c>
      <c r="AE73" s="760">
        <f>'8-Commercial Banking Branches'!M69</f>
        <v>-12.131825214580097</v>
      </c>
      <c r="AF73" s="430">
        <f t="shared" ref="AF73:AF136" si="19">(Q73+S73+U73+W73+AE73+Y73+AA73+AC73)</f>
        <v>-74.832368418586867</v>
      </c>
      <c r="AG73" s="431">
        <f t="shared" ref="AG73:AG136" si="20">AF73*$AF$7</f>
        <v>-37.416184209293434</v>
      </c>
      <c r="AH73" s="421" t="str">
        <f>'Risk - Country'!E69</f>
        <v>na</v>
      </c>
      <c r="AI73" s="396">
        <f>'Risk - Country'!M69</f>
        <v>0</v>
      </c>
      <c r="AJ73" s="400">
        <f>'Risk - Business Climate'!B69</f>
        <v>0</v>
      </c>
      <c r="AK73" s="400">
        <f>'Risk - Business Climate'!K69</f>
        <v>-3.6363636363636331</v>
      </c>
      <c r="AL73" s="399" t="str">
        <f>'Risk - Banking'!E69</f>
        <v>-</v>
      </c>
      <c r="AM73" s="396">
        <f>'Risk - Banking'!M69</f>
        <v>0</v>
      </c>
      <c r="AN73" s="436">
        <f t="shared" si="17"/>
        <v>-3.6363636363636331</v>
      </c>
      <c r="AO73" s="438">
        <f t="shared" ref="AO73:AO136" si="21">AN73*$AN$7</f>
        <v>-1.2727272727272716</v>
      </c>
      <c r="AP73" s="401">
        <f t="shared" si="18"/>
        <v>-41.168645871537649</v>
      </c>
      <c r="AQ73" s="31"/>
    </row>
    <row r="74" spans="1:46" x14ac:dyDescent="0.3">
      <c r="A74" s="281" t="s">
        <v>60</v>
      </c>
      <c r="B74" s="348" t="s">
        <v>60</v>
      </c>
      <c r="C74" s="402">
        <f>'Macro - Wealth'!E70</f>
        <v>8637</v>
      </c>
      <c r="D74" s="396">
        <f>'Macro - Wealth'!L70</f>
        <v>-11.491834842758324</v>
      </c>
      <c r="E74" s="403">
        <f>'Macro - GDP Growth'!F70</f>
        <v>2.8</v>
      </c>
      <c r="F74" s="396">
        <f>'Macro - GDP Growth'!M70</f>
        <v>1.0831426392067109</v>
      </c>
      <c r="G74" s="403">
        <f>'Macro - GDP Growth Projection'!G70</f>
        <v>0.18945576086271049</v>
      </c>
      <c r="H74" s="396">
        <f>'Macro - GDP Growth Projection'!M70</f>
        <v>3.7030581580957844</v>
      </c>
      <c r="I74" s="456">
        <f>'Macro - Population'!G70</f>
        <v>17915.566999999999</v>
      </c>
      <c r="J74" s="404">
        <f>('Macro - Population'!G70)/1000</f>
        <v>17.915566999999999</v>
      </c>
      <c r="K74" s="707">
        <f>'Macro - Population'!N70</f>
        <v>2.8021727952680882E-2</v>
      </c>
      <c r="L74" s="708">
        <f>'Economy Size'!E70</f>
        <v>143.416</v>
      </c>
      <c r="M74" s="398">
        <f>'Economy Size'!L70</f>
        <v>4.5849994639722454E-2</v>
      </c>
      <c r="N74" s="423">
        <f t="shared" si="16"/>
        <v>-6.6317623228634268</v>
      </c>
      <c r="O74" s="425">
        <f t="shared" si="15"/>
        <v>-0.994764348429514</v>
      </c>
      <c r="P74" s="870">
        <f>'1-Military Spending'!E70</f>
        <v>342.76648102577388</v>
      </c>
      <c r="Q74" s="754">
        <f>'1-Military Spending'!K70</f>
        <v>-9.3429859521088918</v>
      </c>
      <c r="R74" s="830">
        <f>'2-Natural Gas Production'!E70</f>
        <v>9.9999999999999995E-7</v>
      </c>
      <c r="S74" s="878">
        <f>'2-Natural Gas Production'!K70</f>
        <v>-15</v>
      </c>
      <c r="T74" s="830">
        <f>'3-IT Development Index'!D70</f>
        <v>3.2</v>
      </c>
      <c r="U74" s="754">
        <f>'3-IT Development Index'!J70</f>
        <v>-7.2001053101863723</v>
      </c>
      <c r="V74" s="830">
        <f>'4- Motor Vehicle Production'!D70</f>
        <v>56.411000000000001</v>
      </c>
      <c r="W74" s="760">
        <f>'4- Motor Vehicle Production'!J70</f>
        <v>-6.2246404028480455</v>
      </c>
      <c r="X74" s="837">
        <f>'5- Aircraft Exports'!F70</f>
        <v>5.2770000000000001</v>
      </c>
      <c r="Y74" s="764">
        <f>'5- Aircraft Exports'!L70</f>
        <v>2.2070764399105334E-3</v>
      </c>
      <c r="Z74" s="837">
        <f>'6-Network Readiness Index'!D70</f>
        <v>3.5</v>
      </c>
      <c r="AA74" s="998">
        <f>'6-Network Readiness Index'!J70</f>
        <v>-1.8749999999999993</v>
      </c>
      <c r="AB74" s="1217">
        <f>'7-Crude Oil Production'!E70</f>
        <v>7749</v>
      </c>
      <c r="AC74" s="770">
        <f>'7-Crude Oil Production'!J70</f>
        <v>1.0827819574252748E-2</v>
      </c>
      <c r="AD74" s="708">
        <f>'8-Commercial Banking Branches'!G70</f>
        <v>4053.7428983999998</v>
      </c>
      <c r="AE74" s="760">
        <f>'8-Commercial Banking Branches'!M70</f>
        <v>0.16564531444245426</v>
      </c>
      <c r="AF74" s="430">
        <f t="shared" si="19"/>
        <v>-39.46405145468669</v>
      </c>
      <c r="AG74" s="431">
        <f t="shared" si="20"/>
        <v>-19.732025727343345</v>
      </c>
      <c r="AH74" s="421" t="str">
        <f>'Risk - Country'!E70</f>
        <v>C</v>
      </c>
      <c r="AI74" s="396">
        <f>'Risk - Country'!M70</f>
        <v>-6.9999999999999973</v>
      </c>
      <c r="AJ74" s="400" t="str">
        <f>'Risk - Business Climate'!B70</f>
        <v>C</v>
      </c>
      <c r="AK74" s="400">
        <f>'Risk - Business Climate'!K70</f>
        <v>-10.909090909090912</v>
      </c>
      <c r="AL74" s="399" t="str">
        <f>'Risk - Banking'!E70</f>
        <v>BB+</v>
      </c>
      <c r="AM74" s="396">
        <f>'Risk - Banking'!M70</f>
        <v>-8.6538461538461551</v>
      </c>
      <c r="AN74" s="436">
        <f t="shared" si="17"/>
        <v>-26.562937062937067</v>
      </c>
      <c r="AO74" s="438">
        <f t="shared" si="21"/>
        <v>-9.2970279720279727</v>
      </c>
      <c r="AP74" s="401">
        <f t="shared" si="18"/>
        <v>-30.02381804780083</v>
      </c>
      <c r="AQ74" s="31"/>
    </row>
    <row r="75" spans="1:46" x14ac:dyDescent="0.3">
      <c r="A75" s="281" t="s">
        <v>161</v>
      </c>
      <c r="B75" s="348" t="s">
        <v>161</v>
      </c>
      <c r="C75" s="402">
        <f>'Macro - Wealth'!E71</f>
        <v>2562</v>
      </c>
      <c r="D75" s="396">
        <f>'Macro - Wealth'!L71</f>
        <v>-22.322256293232549</v>
      </c>
      <c r="E75" s="403">
        <f>'Macro - GDP Growth'!F71</f>
        <v>8.1999999999999993</v>
      </c>
      <c r="F75" s="396">
        <f>'Macro - GDP Growth'!M71</f>
        <v>17.55911517925248</v>
      </c>
      <c r="G75" s="403">
        <f>'Macro - GDP Growth Projection'!G71</f>
        <v>0.23832911262885939</v>
      </c>
      <c r="H75" s="396">
        <f>'Macro - GDP Growth Projection'!M71</f>
        <v>4.8443049600063706</v>
      </c>
      <c r="I75" s="456">
        <f>'Macro - Population'!G71</f>
        <v>13132.791999999999</v>
      </c>
      <c r="J75" s="404">
        <f>('Macro - Population'!G71)/1000</f>
        <v>13.132792</v>
      </c>
      <c r="K75" s="707">
        <f>'Macro - Population'!N71</f>
        <v>1.1291943177988704E-2</v>
      </c>
      <c r="L75" s="708">
        <f>'Economy Size'!E71</f>
        <v>32.72</v>
      </c>
      <c r="M75" s="398">
        <f>'Economy Size'!L71</f>
        <v>-17.040945298492108</v>
      </c>
      <c r="N75" s="423">
        <f t="shared" si="16"/>
        <v>-16.948489509287818</v>
      </c>
      <c r="O75" s="425">
        <f t="shared" si="15"/>
        <v>-2.5422734263931726</v>
      </c>
      <c r="P75" s="870">
        <f>'1-Military Spending'!E71</f>
        <v>209.67040043205742</v>
      </c>
      <c r="Q75" s="754">
        <f>'1-Military Spending'!K71</f>
        <v>-9.5981116740430696</v>
      </c>
      <c r="R75" s="830">
        <f>'2-Natural Gas Production'!E71</f>
        <v>9.9999999999999995E-7</v>
      </c>
      <c r="S75" s="878">
        <f>'2-Natural Gas Production'!K71</f>
        <v>-15</v>
      </c>
      <c r="T75" s="830">
        <f>'3-IT Development Index'!D71</f>
        <v>1.72</v>
      </c>
      <c r="U75" s="754">
        <f>'3-IT Development Index'!J71</f>
        <v>-12.619750446770491</v>
      </c>
      <c r="V75" s="830">
        <f>'4- Motor Vehicle Production'!D71</f>
        <v>0.153</v>
      </c>
      <c r="W75" s="760">
        <f>'4- Motor Vehicle Production'!J71</f>
        <v>-9.9897603301064635</v>
      </c>
      <c r="X75" s="837">
        <f>'5- Aircraft Exports'!F71</f>
        <v>0.01</v>
      </c>
      <c r="Y75" s="764">
        <f>'5- Aircraft Exports'!L71</f>
        <v>-14.864864864864863</v>
      </c>
      <c r="Z75" s="837">
        <f>'6-Network Readiness Index'!D71</f>
        <v>2.6</v>
      </c>
      <c r="AA75" s="998">
        <f>'6-Network Readiness Index'!J71</f>
        <v>-4.6874999999999991</v>
      </c>
      <c r="AB75" s="1217">
        <f>'7-Crude Oil Production'!E71</f>
        <v>0.01</v>
      </c>
      <c r="AC75" s="770">
        <f>'7-Crude Oil Production'!J71</f>
        <v>-15</v>
      </c>
      <c r="AD75" s="708">
        <f>'8-Commercial Banking Branches'!G71</f>
        <v>328.79841539999995</v>
      </c>
      <c r="AE75" s="760">
        <f>'8-Commercial Banking Branches'!M71</f>
        <v>0.12456528176499057</v>
      </c>
      <c r="AF75" s="430">
        <f t="shared" si="19"/>
        <v>-81.635422034019882</v>
      </c>
      <c r="AG75" s="431">
        <f t="shared" si="20"/>
        <v>-40.817711017009941</v>
      </c>
      <c r="AH75" s="421" t="str">
        <f>'Risk - Country'!E71</f>
        <v>D</v>
      </c>
      <c r="AI75" s="396">
        <f>'Risk - Country'!M71</f>
        <v>-20.999999999999993</v>
      </c>
      <c r="AJ75" s="400" t="str">
        <f>'Risk - Business Climate'!B71</f>
        <v>D</v>
      </c>
      <c r="AK75" s="400">
        <f>'Risk - Business Climate'!K71</f>
        <v>-25.454545454545453</v>
      </c>
      <c r="AL75" s="399" t="str">
        <f>'Risk - Banking'!E71</f>
        <v>-</v>
      </c>
      <c r="AM75" s="396">
        <f>'Risk - Banking'!M71</f>
        <v>0</v>
      </c>
      <c r="AN75" s="436">
        <f t="shared" si="17"/>
        <v>-46.454545454545446</v>
      </c>
      <c r="AO75" s="438">
        <f t="shared" si="21"/>
        <v>-16.259090909090904</v>
      </c>
      <c r="AP75" s="401">
        <f t="shared" si="18"/>
        <v>-59.619075352494022</v>
      </c>
      <c r="AQ75" s="31"/>
    </row>
    <row r="76" spans="1:46" x14ac:dyDescent="0.3">
      <c r="A76" s="281" t="s">
        <v>162</v>
      </c>
      <c r="B76" s="348" t="s">
        <v>162</v>
      </c>
      <c r="C76" s="402">
        <f>'Macro - Wealth'!E72</f>
        <v>13082</v>
      </c>
      <c r="D76" s="396">
        <f>'Macro - Wealth'!L72</f>
        <v>-3.5673536333166944</v>
      </c>
      <c r="E76" s="403">
        <f>'Macro - GDP Growth'!F72</f>
        <v>2.1</v>
      </c>
      <c r="F76" s="396">
        <f>'Macro - GDP Growth'!M72</f>
        <v>-0.17717293619206587</v>
      </c>
      <c r="G76" s="403">
        <f>'Macro - GDP Growth Projection'!G72</f>
        <v>1.1014871711063898</v>
      </c>
      <c r="H76" s="396">
        <f>'Macro - GDP Growth Projection'!M72</f>
        <v>25</v>
      </c>
      <c r="I76" s="456">
        <f>'Macro - Population'!G72</f>
        <v>786.55899999999997</v>
      </c>
      <c r="J76" s="404">
        <f>('Macro - Population'!G72)/1000</f>
        <v>0.78655900000000001</v>
      </c>
      <c r="K76" s="707">
        <f>'Macro - Population'!N72</f>
        <v>-4.6170277580212451</v>
      </c>
      <c r="L76" s="708">
        <f>'Economy Size'!E72</f>
        <v>10.24</v>
      </c>
      <c r="M76" s="398">
        <f>'Economy Size'!L72</f>
        <v>-22.547348206499908</v>
      </c>
      <c r="N76" s="423">
        <f t="shared" si="16"/>
        <v>-5.9089025340299131</v>
      </c>
      <c r="O76" s="425">
        <f t="shared" si="15"/>
        <v>-0.88633538010448698</v>
      </c>
      <c r="P76" s="870">
        <f>'1-Military Spending'!E72</f>
        <v>66.016858340190211</v>
      </c>
      <c r="Q76" s="754">
        <f>'1-Military Spending'!K72</f>
        <v>-9.873474505698983</v>
      </c>
      <c r="R76" s="830">
        <f>'2-Natural Gas Production'!E72</f>
        <v>9.9999999999999995E-7</v>
      </c>
      <c r="S76" s="878">
        <f>'2-Natural Gas Production'!K72</f>
        <v>-15</v>
      </c>
      <c r="T76" s="830">
        <f>'3-IT Development Index'!D72</f>
        <v>3.52</v>
      </c>
      <c r="U76" s="754">
        <f>'3-IT Development Index'!J72</f>
        <v>-6.028290145519537</v>
      </c>
      <c r="V76" s="830">
        <f>'4- Motor Vehicle Production'!D72</f>
        <v>1.44</v>
      </c>
      <c r="W76" s="760">
        <f>'4- Motor Vehicle Production'!J72</f>
        <v>-9.9036266362961332</v>
      </c>
      <c r="X76" s="837">
        <f>'5- Aircraft Exports'!F72</f>
        <v>17.286000000000001</v>
      </c>
      <c r="Y76" s="764">
        <f>'5- Aircraft Exports'!L72</f>
        <v>8.4041259996219201E-3</v>
      </c>
      <c r="Z76" s="837">
        <f>'6-Network Readiness Index'!D72</f>
        <v>3.6</v>
      </c>
      <c r="AA76" s="998">
        <f>'6-Network Readiness Index'!J72</f>
        <v>-1.5624999999999991</v>
      </c>
      <c r="AB76" s="1217">
        <f>'7-Crude Oil Production'!E72</f>
        <v>83174</v>
      </c>
      <c r="AC76" s="770">
        <f>'7-Crude Oil Production'!J72</f>
        <v>0.12551512351864449</v>
      </c>
      <c r="AD76" s="708">
        <f>'8-Commercial Banking Branches'!G72</f>
        <v>65.499675500000009</v>
      </c>
      <c r="AE76" s="760">
        <f>'8-Commercial Banking Branches'!M72</f>
        <v>3.5561330057440107E-3</v>
      </c>
      <c r="AF76" s="430">
        <f t="shared" si="19"/>
        <v>-42.230415904990643</v>
      </c>
      <c r="AG76" s="431">
        <f t="shared" si="20"/>
        <v>-21.115207952495322</v>
      </c>
      <c r="AH76" s="421" t="str">
        <f>'Risk - Country'!E72</f>
        <v>D</v>
      </c>
      <c r="AI76" s="396">
        <f>'Risk - Country'!M72</f>
        <v>-20.999999999999993</v>
      </c>
      <c r="AJ76" s="400" t="str">
        <f>'Risk - Business Climate'!B72</f>
        <v>D</v>
      </c>
      <c r="AK76" s="400">
        <f>'Risk - Business Climate'!K72</f>
        <v>-25.454545454545453</v>
      </c>
      <c r="AL76" s="399" t="str">
        <f>'Risk - Banking'!E72</f>
        <v>-</v>
      </c>
      <c r="AM76" s="396">
        <f>'Risk - Banking'!M72</f>
        <v>0</v>
      </c>
      <c r="AN76" s="436">
        <f t="shared" si="17"/>
        <v>-46.454545454545446</v>
      </c>
      <c r="AO76" s="438">
        <f t="shared" si="21"/>
        <v>-16.259090909090904</v>
      </c>
      <c r="AP76" s="401">
        <f t="shared" si="18"/>
        <v>-38.26063424169071</v>
      </c>
      <c r="AQ76" s="31"/>
    </row>
    <row r="77" spans="1:46" x14ac:dyDescent="0.3">
      <c r="A77" s="281" t="s">
        <v>116</v>
      </c>
      <c r="B77" s="348" t="s">
        <v>116</v>
      </c>
      <c r="C77" s="402">
        <f>'Macro - Wealth'!E73</f>
        <v>2905</v>
      </c>
      <c r="D77" s="396">
        <f>'Macro - Wealth'!L73</f>
        <v>-21.710760892818939</v>
      </c>
      <c r="E77" s="403">
        <f>'Macro - GDP Growth'!F73</f>
        <v>1.2</v>
      </c>
      <c r="F77" s="396">
        <f>'Macro - GDP Growth'!M73</f>
        <v>-0.63936320451919393</v>
      </c>
      <c r="G77" s="403">
        <f>'Macro - GDP Growth Projection'!G73</f>
        <v>0.10324958319927462</v>
      </c>
      <c r="H77" s="396">
        <f>'Macro - GDP Growth Projection'!M73</f>
        <v>1.6900485934136578</v>
      </c>
      <c r="I77" s="456">
        <f>'Macro - Population'!G73</f>
        <v>11402.532999999999</v>
      </c>
      <c r="J77" s="404">
        <f>('Macro - Population'!G73)/1000</f>
        <v>11.402533</v>
      </c>
      <c r="K77" s="707">
        <f>'Macro - Population'!N73</f>
        <v>5.2396282197324342E-3</v>
      </c>
      <c r="L77" s="708">
        <f>'Economy Size'!E73</f>
        <v>32.723999999999997</v>
      </c>
      <c r="M77" s="398">
        <f>'Economy Size'!L73</f>
        <v>-17.039965511497801</v>
      </c>
      <c r="N77" s="423">
        <f t="shared" si="16"/>
        <v>-37.694801387202538</v>
      </c>
      <c r="O77" s="425">
        <f t="shared" si="15"/>
        <v>-5.6542202080803809</v>
      </c>
      <c r="P77" s="870">
        <f>'1-Military Spending'!E73</f>
        <v>0.26380884783253528</v>
      </c>
      <c r="Q77" s="754">
        <f>'1-Military Spending'!K73</f>
        <v>-9.9995134855568431</v>
      </c>
      <c r="R77" s="830">
        <f>'2-Natural Gas Production'!E73</f>
        <v>9.9999999999999995E-7</v>
      </c>
      <c r="S77" s="878">
        <f>'2-Natural Gas Production'!K73</f>
        <v>-15</v>
      </c>
      <c r="T77" s="830" t="str">
        <f>'3-IT Development Index'!D73</f>
        <v>use median</v>
      </c>
      <c r="U77" s="754">
        <f>'3-IT Development Index'!J73</f>
        <v>0</v>
      </c>
      <c r="V77" s="830">
        <f>'4- Motor Vehicle Production'!D73</f>
        <v>4.0819999999999999</v>
      </c>
      <c r="W77" s="760">
        <f>'4- Motor Vehicle Production'!J73</f>
        <v>-9.7268082842783468</v>
      </c>
      <c r="X77" s="837">
        <f>'5- Aircraft Exports'!F73</f>
        <v>1E-3</v>
      </c>
      <c r="Y77" s="764">
        <f>'5- Aircraft Exports'!L73</f>
        <v>-15</v>
      </c>
      <c r="Z77" s="837">
        <f>'6-Network Readiness Index'!D73</f>
        <v>2.5</v>
      </c>
      <c r="AA77" s="998">
        <f>'6-Network Readiness Index'!J73</f>
        <v>-5</v>
      </c>
      <c r="AB77" s="1217">
        <f>'7-Crude Oil Production'!E73</f>
        <v>0.01</v>
      </c>
      <c r="AC77" s="770">
        <f>'7-Crude Oil Production'!J73</f>
        <v>-15</v>
      </c>
      <c r="AD77" s="708">
        <f>'8-Commercial Banking Branches'!G73</f>
        <v>284.5503248</v>
      </c>
      <c r="AE77" s="760">
        <f>'8-Commercial Banking Branches'!M73</f>
        <v>0.10752863748452036</v>
      </c>
      <c r="AF77" s="430">
        <f t="shared" si="19"/>
        <v>-69.618793132350675</v>
      </c>
      <c r="AG77" s="431">
        <f t="shared" si="20"/>
        <v>-34.809396566175337</v>
      </c>
      <c r="AH77" s="421" t="str">
        <f>'Risk - Country'!E73</f>
        <v>D</v>
      </c>
      <c r="AI77" s="396">
        <f>'Risk - Country'!M73</f>
        <v>-20.999999999999993</v>
      </c>
      <c r="AJ77" s="400" t="str">
        <f>'Risk - Business Climate'!B73</f>
        <v>E</v>
      </c>
      <c r="AK77" s="400">
        <f>'Risk - Business Climate'!K73</f>
        <v>-40</v>
      </c>
      <c r="AL77" s="399" t="str">
        <f>'Risk - Banking'!E73</f>
        <v>-</v>
      </c>
      <c r="AM77" s="396">
        <f>'Risk - Banking'!M73</f>
        <v>0</v>
      </c>
      <c r="AN77" s="436">
        <f t="shared" si="17"/>
        <v>-60.999999999999993</v>
      </c>
      <c r="AO77" s="438">
        <f t="shared" si="21"/>
        <v>-21.349999999999998</v>
      </c>
      <c r="AP77" s="401">
        <f t="shared" si="18"/>
        <v>-61.813616774255721</v>
      </c>
      <c r="AQ77" s="31"/>
    </row>
    <row r="78" spans="1:46" x14ac:dyDescent="0.3">
      <c r="A78" s="281" t="s">
        <v>61</v>
      </c>
      <c r="B78" s="348" t="s">
        <v>61</v>
      </c>
      <c r="C78" s="402">
        <f>'Macro - Wealth'!E74</f>
        <v>5728</v>
      </c>
      <c r="D78" s="396">
        <f>'Macro - Wealth'!L74</f>
        <v>-16.677957641018327</v>
      </c>
      <c r="E78" s="403">
        <f>'Macro - GDP Growth'!F74</f>
        <v>4.8</v>
      </c>
      <c r="F78" s="396">
        <f>'Macro - GDP Growth'!M74</f>
        <v>7.1853546910755144</v>
      </c>
      <c r="G78" s="403">
        <f>'Macro - GDP Growth Projection'!G74</f>
        <v>0.1826397682527017</v>
      </c>
      <c r="H78" s="396">
        <f>'Macro - GDP Growth Projection'!M74</f>
        <v>3.5438971943616284</v>
      </c>
      <c r="I78" s="456">
        <f>'Macro - Population'!G74</f>
        <v>9904.6080000000002</v>
      </c>
      <c r="J78" s="404">
        <f>('Macro - Population'!G74)/1000</f>
        <v>9.9046079999999996</v>
      </c>
      <c r="K78" s="707">
        <f>'Macro - Population'!N74</f>
        <v>0</v>
      </c>
      <c r="L78" s="708">
        <f>'Economy Size'!E74</f>
        <v>55.825000000000003</v>
      </c>
      <c r="M78" s="398">
        <f>'Economy Size'!L74</f>
        <v>-11.381450672623771</v>
      </c>
      <c r="N78" s="423">
        <f t="shared" si="16"/>
        <v>-17.330156428204958</v>
      </c>
      <c r="O78" s="425">
        <f t="shared" si="15"/>
        <v>-2.5995234642307437</v>
      </c>
      <c r="P78" s="870">
        <f>'1-Military Spending'!E74</f>
        <v>402.65908262018002</v>
      </c>
      <c r="Q78" s="754">
        <f>'1-Military Spending'!K74</f>
        <v>-9.2281805938133878</v>
      </c>
      <c r="R78" s="830">
        <f>'2-Natural Gas Production'!E74</f>
        <v>9.9999999999999995E-7</v>
      </c>
      <c r="S78" s="878">
        <f>'2-Natural Gas Production'!K74</f>
        <v>-15</v>
      </c>
      <c r="T78" s="830">
        <f>'3-IT Development Index'!D74</f>
        <v>3.09</v>
      </c>
      <c r="U78" s="754">
        <f>'3-IT Development Index'!J74</f>
        <v>-7.6029167730405973</v>
      </c>
      <c r="V78" s="830">
        <f>'4- Motor Vehicle Production'!D74</f>
        <v>10.074999999999999</v>
      </c>
      <c r="W78" s="760">
        <f>'4- Motor Vehicle Production'!J74</f>
        <v>-9.325721083808018</v>
      </c>
      <c r="X78" s="837">
        <f>'5- Aircraft Exports'!F74</f>
        <v>2.4300000000000002</v>
      </c>
      <c r="Y78" s="764">
        <f>'5- Aircraft Exports'!L74</f>
        <v>7.3792829297920578E-4</v>
      </c>
      <c r="Z78" s="837">
        <f>'6-Network Readiness Index'!D74</f>
        <v>3.7</v>
      </c>
      <c r="AA78" s="998">
        <f>'6-Network Readiness Index'!J74</f>
        <v>-1.2499999999999987</v>
      </c>
      <c r="AB78" s="1217">
        <f>'7-Crude Oil Production'!E74</f>
        <v>0.01</v>
      </c>
      <c r="AC78" s="770">
        <f>'7-Crude Oil Production'!J74</f>
        <v>-15</v>
      </c>
      <c r="AD78" s="708">
        <f>'8-Commercial Banking Branches'!G74</f>
        <v>1519.1517411</v>
      </c>
      <c r="AE78" s="760">
        <f>'8-Commercial Banking Branches'!M74</f>
        <v>8.3836933085779108E-2</v>
      </c>
      <c r="AF78" s="430">
        <f t="shared" si="19"/>
        <v>-57.322243589283246</v>
      </c>
      <c r="AG78" s="431">
        <f t="shared" si="20"/>
        <v>-28.661121794641623</v>
      </c>
      <c r="AH78" s="421" t="str">
        <f>'Risk - Country'!E74</f>
        <v>C</v>
      </c>
      <c r="AI78" s="396">
        <f>'Risk - Country'!M74</f>
        <v>-6.9999999999999973</v>
      </c>
      <c r="AJ78" s="400" t="str">
        <f>'Risk - Business Climate'!B74</f>
        <v>C</v>
      </c>
      <c r="AK78" s="400">
        <f>'Risk - Business Climate'!K74</f>
        <v>-10.909090909090912</v>
      </c>
      <c r="AL78" s="399" t="str">
        <f>'Risk - Banking'!E74</f>
        <v>-</v>
      </c>
      <c r="AM78" s="396">
        <f>'Risk - Banking'!M74</f>
        <v>0</v>
      </c>
      <c r="AN78" s="436">
        <f t="shared" si="17"/>
        <v>-17.90909090909091</v>
      </c>
      <c r="AO78" s="438">
        <f t="shared" si="21"/>
        <v>-6.2681818181818185</v>
      </c>
      <c r="AP78" s="401">
        <f t="shared" si="18"/>
        <v>-37.528827077054181</v>
      </c>
      <c r="AQ78" s="31"/>
    </row>
    <row r="79" spans="1:46" ht="14.25" customHeight="1" x14ac:dyDescent="0.3">
      <c r="A79" s="281" t="s">
        <v>252</v>
      </c>
      <c r="B79" s="348" t="s">
        <v>252</v>
      </c>
      <c r="C79" s="402">
        <f>'Macro - Wealth'!E75</f>
        <v>59848</v>
      </c>
      <c r="D79" s="396">
        <f>'Macro - Wealth'!L75</f>
        <v>10.27832883304862</v>
      </c>
      <c r="E79" s="403">
        <f>'Macro - GDP Growth'!F75</f>
        <v>-1.25</v>
      </c>
      <c r="F79" s="396">
        <f>'Macro - GDP Growth'!M75</f>
        <v>-1.8975478238541534</v>
      </c>
      <c r="G79" s="403">
        <f>'Macro - GDP Growth Projection'!G75</f>
        <v>0.17142222081097386</v>
      </c>
      <c r="H79" s="396">
        <f>'Macro - GDP Growth Projection'!M75</f>
        <v>3.2819550586061839</v>
      </c>
      <c r="I79" s="456">
        <f>'Macro - Population'!G75</f>
        <v>7496.9880000000003</v>
      </c>
      <c r="J79" s="404">
        <f>('Macro - Population'!G75)/1000</f>
        <v>7.496988</v>
      </c>
      <c r="K79" s="707">
        <f>'Macro - Population'!N75</f>
        <v>-1.2191257549468215</v>
      </c>
      <c r="L79" s="708">
        <f>'Economy Size'!E75</f>
        <v>449.29899999999998</v>
      </c>
      <c r="M79" s="398">
        <f>'Economy Size'!L75</f>
        <v>0.38686866677856951</v>
      </c>
      <c r="N79" s="423">
        <f t="shared" si="16"/>
        <v>10.830478979632399</v>
      </c>
      <c r="O79" s="425">
        <f t="shared" si="15"/>
        <v>1.6245718469448598</v>
      </c>
      <c r="P79" s="870">
        <f>'1-Military Spending'!E75</f>
        <v>0</v>
      </c>
      <c r="Q79" s="754">
        <f>'1-Military Spending'!K75</f>
        <v>-10</v>
      </c>
      <c r="R79" s="830">
        <f>'2-Natural Gas Production'!E75</f>
        <v>9.9999999999999995E-7</v>
      </c>
      <c r="S79" s="878">
        <f>'2-Natural Gas Production'!K75</f>
        <v>-15</v>
      </c>
      <c r="T79" s="830">
        <f>'3-IT Development Index'!D75</f>
        <v>8.4600000000000009</v>
      </c>
      <c r="U79" s="754">
        <f>'3-IT Development Index'!J75</f>
        <v>13.448469106370869</v>
      </c>
      <c r="V79" s="830">
        <f>'4- Motor Vehicle Production'!D75</f>
        <v>234.852</v>
      </c>
      <c r="W79" s="760">
        <f>'4- Motor Vehicle Production'!J75</f>
        <v>0.2922233963883733</v>
      </c>
      <c r="X79" s="837">
        <f>'5- Aircraft Exports'!F75</f>
        <v>732.63499999999999</v>
      </c>
      <c r="Y79" s="764">
        <f>'5- Aircraft Exports'!L75</f>
        <v>0.37754836827541338</v>
      </c>
      <c r="Z79" s="837">
        <f>'6-Network Readiness Index'!D75</f>
        <v>5.6</v>
      </c>
      <c r="AA79" s="998">
        <f>'6-Network Readiness Index'!J75</f>
        <v>3.947368421052631</v>
      </c>
      <c r="AB79" s="1217">
        <f>'7-Crude Oil Production'!E75</f>
        <v>0.01</v>
      </c>
      <c r="AC79" s="770">
        <f>'7-Crude Oil Production'!J75</f>
        <v>-15</v>
      </c>
      <c r="AD79" s="708">
        <f>'8-Commercial Banking Branches'!G75</f>
        <v>1523.0575762000001</v>
      </c>
      <c r="AE79" s="760">
        <f>'8-Commercial Banking Branches'!M75</f>
        <v>7.3058502701289135E-2</v>
      </c>
      <c r="AF79" s="430">
        <f t="shared" si="19"/>
        <v>-21.861332205211426</v>
      </c>
      <c r="AG79" s="431">
        <f t="shared" si="20"/>
        <v>-10.930666102605713</v>
      </c>
      <c r="AH79" s="421" t="str">
        <f>'Risk - Country'!E75</f>
        <v>A3</v>
      </c>
      <c r="AI79" s="396">
        <f>'Risk - Country'!M75</f>
        <v>21</v>
      </c>
      <c r="AJ79" s="400" t="str">
        <f>'Risk - Business Climate'!B75</f>
        <v>A2</v>
      </c>
      <c r="AK79" s="400">
        <f>'Risk - Business Climate'!K75</f>
        <v>31.111111111111114</v>
      </c>
      <c r="AL79" s="399" t="str">
        <f>'Risk - Banking'!E75</f>
        <v>AAA</v>
      </c>
      <c r="AM79" s="396">
        <f>'Risk - Banking'!M75</f>
        <v>25</v>
      </c>
      <c r="AN79" s="436">
        <f t="shared" si="17"/>
        <v>77.111111111111114</v>
      </c>
      <c r="AO79" s="438">
        <f t="shared" si="21"/>
        <v>26.988888888888887</v>
      </c>
      <c r="AP79" s="401">
        <f t="shared" si="18"/>
        <v>17.682794633228035</v>
      </c>
      <c r="AQ79" s="31"/>
    </row>
    <row r="80" spans="1:46" x14ac:dyDescent="0.3">
      <c r="A80" s="281" t="s">
        <v>63</v>
      </c>
      <c r="B80" s="348" t="s">
        <v>63</v>
      </c>
      <c r="C80" s="402">
        <f>'Macro - Wealth'!E76</f>
        <v>32945</v>
      </c>
      <c r="D80" s="396">
        <f>'Macro - Wealth'!L76</f>
        <v>4.1012288532539811</v>
      </c>
      <c r="E80" s="403">
        <f>'Macro - GDP Growth'!F76</f>
        <v>4.58</v>
      </c>
      <c r="F80" s="396">
        <f>'Macro - GDP Growth'!M76</f>
        <v>6.5141113653699465</v>
      </c>
      <c r="G80" s="403">
        <f>'Macro - GDP Growth Projection'!G76</f>
        <v>0.21116519019106644</v>
      </c>
      <c r="H80" s="396">
        <f>'Macro - GDP Growth Projection'!M76</f>
        <v>4.2099973365429344</v>
      </c>
      <c r="I80" s="456">
        <f>'Macro - Population'!G76</f>
        <v>9660.35</v>
      </c>
      <c r="J80" s="404">
        <f>('Macro - Population'!G76)/1000</f>
        <v>9.6603500000000011</v>
      </c>
      <c r="K80" s="707">
        <f>'Macro - Population'!N76</f>
        <v>-0.12368281483448425</v>
      </c>
      <c r="L80" s="708">
        <f>'Economy Size'!E76</f>
        <v>321.86900000000003</v>
      </c>
      <c r="M80" s="398">
        <f>'Economy Size'!L76</f>
        <v>0.24480124429790448</v>
      </c>
      <c r="N80" s="423">
        <f t="shared" si="16"/>
        <v>14.946455984630283</v>
      </c>
      <c r="O80" s="425">
        <f t="shared" si="15"/>
        <v>2.2419683976945426</v>
      </c>
      <c r="P80" s="870">
        <f>'1-Military Spending'!E76</f>
        <v>2409.5323472284481</v>
      </c>
      <c r="Q80" s="754">
        <f>'1-Military Spending'!K76</f>
        <v>-5.3812980396493062</v>
      </c>
      <c r="R80" s="830">
        <f>'2-Natural Gas Production'!E76</f>
        <v>1812</v>
      </c>
      <c r="S80" s="878">
        <f>'2-Natural Gas Production'!K76</f>
        <v>3.5170396062881269E-2</v>
      </c>
      <c r="T80" s="830">
        <f>'3-IT Development Index'!D76</f>
        <v>6.72</v>
      </c>
      <c r="U80" s="754">
        <f>'3-IT Development Index'!J76</f>
        <v>6.3440908039637707</v>
      </c>
      <c r="V80" s="830">
        <f>'4- Motor Vehicle Production'!D76</f>
        <v>46.939</v>
      </c>
      <c r="W80" s="760">
        <f>'4- Motor Vehicle Production'!J76</f>
        <v>-6.8585629729890343</v>
      </c>
      <c r="X80" s="837">
        <f>'5- Aircraft Exports'!F76</f>
        <v>77.064999999999998</v>
      </c>
      <c r="Y80" s="764">
        <f>'5- Aircraft Exports'!L76</f>
        <v>3.925210881500929E-2</v>
      </c>
      <c r="Z80" s="837">
        <f>'6-Network Readiness Index'!D76</f>
        <v>4.4000000000000004</v>
      </c>
      <c r="AA80" s="998">
        <f>'6-Network Readiness Index'!J76</f>
        <v>0.7894736842105291</v>
      </c>
      <c r="AB80" s="1217">
        <f>'7-Crude Oil Production'!E76</f>
        <v>16418</v>
      </c>
      <c r="AC80" s="770">
        <f>'7-Crude Oil Production'!J76</f>
        <v>2.4009446858229307E-2</v>
      </c>
      <c r="AD80" s="708">
        <f>'8-Commercial Banking Branches'!G76</f>
        <v>2326.3491166000003</v>
      </c>
      <c r="AE80" s="760">
        <f>'8-Commercial Banking Branches'!M76</f>
        <v>0.10184179300842069</v>
      </c>
      <c r="AF80" s="430">
        <f t="shared" si="19"/>
        <v>-4.9060227797195006</v>
      </c>
      <c r="AG80" s="431">
        <f t="shared" si="20"/>
        <v>-2.4530113898597503</v>
      </c>
      <c r="AH80" s="421" t="str">
        <f>'Risk - Country'!E76</f>
        <v>A4</v>
      </c>
      <c r="AI80" s="396">
        <f>'Risk - Country'!M76</f>
        <v>14</v>
      </c>
      <c r="AJ80" s="400" t="str">
        <f>'Risk - Business Climate'!B76</f>
        <v>A3</v>
      </c>
      <c r="AK80" s="400">
        <f>'Risk - Business Climate'!K76</f>
        <v>22.222222222222239</v>
      </c>
      <c r="AL80" s="399" t="str">
        <f>'Risk - Banking'!E76</f>
        <v>A-</v>
      </c>
      <c r="AM80" s="396">
        <f>'Risk - Banking'!M76</f>
        <v>3.7500000000000027</v>
      </c>
      <c r="AN80" s="436">
        <f t="shared" si="17"/>
        <v>39.972222222222243</v>
      </c>
      <c r="AO80" s="438">
        <f t="shared" si="21"/>
        <v>13.990277777777784</v>
      </c>
      <c r="AP80" s="401">
        <f t="shared" si="18"/>
        <v>13.779234785612577</v>
      </c>
      <c r="AQ80" s="31"/>
    </row>
    <row r="81" spans="1:47" x14ac:dyDescent="0.3">
      <c r="A81" s="281" t="s">
        <v>164</v>
      </c>
      <c r="B81" s="348" t="s">
        <v>164</v>
      </c>
      <c r="C81" s="402">
        <f>'Macro - Wealth'!E77</f>
        <v>55874</v>
      </c>
      <c r="D81" s="396">
        <f>'Macro - Wealth'!L77</f>
        <v>9.3658731470766519</v>
      </c>
      <c r="E81" s="403">
        <f>'Macro - GDP Growth'!F77</f>
        <v>1.94</v>
      </c>
      <c r="F81" s="396">
        <f>'Macro - GDP Growth'!M77</f>
        <v>-0.25934009500577748</v>
      </c>
      <c r="G81" s="403">
        <f>'Macro - GDP Growth Projection'!G77</f>
        <v>0.15947955390334573</v>
      </c>
      <c r="H81" s="396">
        <f>'Macro - GDP Growth Projection'!M77</f>
        <v>3.0030805815736068</v>
      </c>
      <c r="I81" s="456">
        <f>'Macro - Population'!G77</f>
        <v>341.25</v>
      </c>
      <c r="J81" s="404">
        <f>('Macro - Population'!G77)/1000</f>
        <v>0.34125</v>
      </c>
      <c r="K81" s="707">
        <f>'Macro - Population'!N77</f>
        <v>-4.8425150320967285</v>
      </c>
      <c r="L81" s="708">
        <f>'Economy Size'!E77</f>
        <v>20.187000000000001</v>
      </c>
      <c r="M81" s="398">
        <f>'Economy Size'!L77</f>
        <v>-20.110862898405887</v>
      </c>
      <c r="N81" s="423">
        <f t="shared" si="16"/>
        <v>-12.843764296858136</v>
      </c>
      <c r="O81" s="425">
        <f t="shared" si="15"/>
        <v>-1.9265646445287203</v>
      </c>
      <c r="P81" s="870">
        <f>'1-Military Spending'!E77</f>
        <v>0</v>
      </c>
      <c r="Q81" s="754">
        <f>'1-Military Spending'!K77</f>
        <v>-10</v>
      </c>
      <c r="R81" s="830">
        <f>'2-Natural Gas Production'!E77</f>
        <v>9.9999999999999995E-7</v>
      </c>
      <c r="S81" s="878">
        <f>'2-Natural Gas Production'!K77</f>
        <v>-15</v>
      </c>
      <c r="T81" s="830">
        <f>'3-IT Development Index'!D77</f>
        <v>8.83</v>
      </c>
      <c r="U81" s="754">
        <f>'3-IT Development Index'!J77</f>
        <v>14.959170239641338</v>
      </c>
      <c r="V81" s="830">
        <f>'4- Motor Vehicle Production'!D77</f>
        <v>2.9540000000000002</v>
      </c>
      <c r="W81" s="760">
        <f>'4- Motor Vehicle Production'!J77</f>
        <v>-9.802300752513041</v>
      </c>
      <c r="X81" s="837">
        <f>'5- Aircraft Exports'!F77</f>
        <v>9.2840000000000007</v>
      </c>
      <c r="Y81" s="764">
        <f>'5- Aircraft Exports'!L77</f>
        <v>4.2748237615662524E-3</v>
      </c>
      <c r="Z81" s="837">
        <f>'6-Network Readiness Index'!D77</f>
        <v>5.5</v>
      </c>
      <c r="AA81" s="998">
        <f>'6-Network Readiness Index'!J77</f>
        <v>3.6842105263157894</v>
      </c>
      <c r="AB81" s="1217">
        <f>'7-Crude Oil Production'!E77</f>
        <v>0.01</v>
      </c>
      <c r="AC81" s="770">
        <f>'7-Crude Oil Production'!J77</f>
        <v>-15</v>
      </c>
      <c r="AD81" s="708">
        <f>'8-Commercial Banking Branches'!G77</f>
        <v>101.17309950000001</v>
      </c>
      <c r="AE81" s="760">
        <f>'8-Commercial Banking Branches'!M77</f>
        <v>-4.6346044567109885</v>
      </c>
      <c r="AF81" s="430">
        <f t="shared" si="19"/>
        <v>-35.789249619505334</v>
      </c>
      <c r="AG81" s="431">
        <f t="shared" si="20"/>
        <v>-17.894624809752667</v>
      </c>
      <c r="AH81" s="421" t="str">
        <f>'Risk - Country'!E77</f>
        <v>A2</v>
      </c>
      <c r="AI81" s="396">
        <f>'Risk - Country'!M77</f>
        <v>28</v>
      </c>
      <c r="AJ81" s="400" t="str">
        <f>'Risk - Business Climate'!B77</f>
        <v>A1</v>
      </c>
      <c r="AK81" s="400">
        <f>'Risk - Business Climate'!K77</f>
        <v>40</v>
      </c>
      <c r="AL81" s="399" t="str">
        <f>'Risk - Banking'!E77</f>
        <v>BBB+</v>
      </c>
      <c r="AM81" s="396">
        <f>'Risk - Banking'!M77</f>
        <v>0</v>
      </c>
      <c r="AN81" s="436">
        <f t="shared" si="17"/>
        <v>68</v>
      </c>
      <c r="AO81" s="438">
        <f t="shared" si="21"/>
        <v>23.799999999999997</v>
      </c>
      <c r="AP81" s="401">
        <f t="shared" si="18"/>
        <v>3.9788105457186091</v>
      </c>
      <c r="AQ81" s="31"/>
    </row>
    <row r="82" spans="1:47" x14ac:dyDescent="0.3">
      <c r="A82" s="281" t="s">
        <v>64</v>
      </c>
      <c r="B82" s="348" t="s">
        <v>64</v>
      </c>
      <c r="C82" s="402">
        <f>'Macro - Wealth'!E78</f>
        <v>6700</v>
      </c>
      <c r="D82" s="396">
        <f>'Macro - Wealth'!L78</f>
        <v>-14.945090208942451</v>
      </c>
      <c r="E82" s="403">
        <f>'Macro - GDP Growth'!F78</f>
        <v>4.8600000000000003</v>
      </c>
      <c r="F82" s="396">
        <f>'Macro - GDP Growth'!M78</f>
        <v>7.3684210526315788</v>
      </c>
      <c r="G82" s="403">
        <f>'Macro - GDP Growth Projection'!G78</f>
        <v>0.30108716417384046</v>
      </c>
      <c r="H82" s="396">
        <f>'Macro - GDP Growth Projection'!M78</f>
        <v>6.3097748537544183</v>
      </c>
      <c r="I82" s="456">
        <f>'Macro - Population'!G78</f>
        <v>1380004.385</v>
      </c>
      <c r="J82" s="404">
        <f>('Macro - Population'!G78)/1000</f>
        <v>1380.004385</v>
      </c>
      <c r="K82" s="707">
        <f>'Macro - Population'!N78</f>
        <v>4.7925052692346517</v>
      </c>
      <c r="L82" s="708">
        <f>'Economy Size'!E78</f>
        <v>9155.0830000000005</v>
      </c>
      <c r="M82" s="398">
        <f>'Economy Size'!L78</f>
        <v>10.092654537871834</v>
      </c>
      <c r="N82" s="423">
        <f t="shared" si="16"/>
        <v>13.618265504550031</v>
      </c>
      <c r="O82" s="425">
        <f t="shared" si="15"/>
        <v>2.0427398256825047</v>
      </c>
      <c r="P82" s="870">
        <f>'1-Military Spending'!E78</f>
        <v>72887.446604304088</v>
      </c>
      <c r="Q82" s="754">
        <f>'1-Military Spending'!K78</f>
        <v>10</v>
      </c>
      <c r="R82" s="830">
        <f>'2-Natural Gas Production'!E78</f>
        <v>31540</v>
      </c>
      <c r="S82" s="878">
        <f>'2-Natural Gas Production'!K78</f>
        <v>0.61218904546578079</v>
      </c>
      <c r="T82" s="830">
        <f>'3-IT Development Index'!D78</f>
        <v>2.69</v>
      </c>
      <c r="U82" s="754">
        <f>'3-IT Development Index'!J78</f>
        <v>-9.0676857288741424</v>
      </c>
      <c r="V82" s="830">
        <f>'4- Motor Vehicle Production'!D78</f>
        <v>325.03899999999999</v>
      </c>
      <c r="W82" s="760">
        <f>'4- Motor Vehicle Production'!J78</f>
        <v>0.6007074039644823</v>
      </c>
      <c r="X82" s="837">
        <f>'5- Aircraft Exports'!F78</f>
        <v>1219.69</v>
      </c>
      <c r="Y82" s="764">
        <f>'5- Aircraft Exports'!L78</f>
        <v>0.62888519676281696</v>
      </c>
      <c r="Z82" s="837">
        <f>'6-Network Readiness Index'!D78</f>
        <v>3.8</v>
      </c>
      <c r="AA82" s="998">
        <f>'6-Network Readiness Index'!J78</f>
        <v>-0.93749999999999967</v>
      </c>
      <c r="AB82" s="1217">
        <f>'7-Crude Oil Production'!E78</f>
        <v>627415</v>
      </c>
      <c r="AC82" s="770">
        <f>'7-Crude Oil Production'!J78</f>
        <v>0.95305947865287999</v>
      </c>
      <c r="AD82" s="708">
        <f>'8-Commercial Banking Branches'!G78</f>
        <v>184787.18958419998</v>
      </c>
      <c r="AE82" s="760">
        <f>'8-Commercial Banking Branches'!M78</f>
        <v>13.639406052125466</v>
      </c>
      <c r="AF82" s="430">
        <f t="shared" si="19"/>
        <v>16.429061448097283</v>
      </c>
      <c r="AG82" s="431">
        <f t="shared" si="20"/>
        <v>8.2145307240486414</v>
      </c>
      <c r="AH82" s="421" t="str">
        <f>'Risk - Country'!E78</f>
        <v>A4</v>
      </c>
      <c r="AI82" s="396">
        <f>'Risk - Country'!M78</f>
        <v>14</v>
      </c>
      <c r="AJ82" s="400" t="str">
        <f>'Risk - Business Climate'!B78</f>
        <v>B</v>
      </c>
      <c r="AK82" s="400">
        <f>'Risk - Business Climate'!K78</f>
        <v>4.4444444444444411</v>
      </c>
      <c r="AL82" s="399" t="str">
        <f>'Risk - Banking'!E78</f>
        <v>BBB-</v>
      </c>
      <c r="AM82" s="396">
        <f>'Risk - Banking'!M78</f>
        <v>-5.7692307692307674</v>
      </c>
      <c r="AN82" s="436">
        <f t="shared" si="17"/>
        <v>12.675213675213676</v>
      </c>
      <c r="AO82" s="438">
        <f t="shared" si="21"/>
        <v>4.4363247863247866</v>
      </c>
      <c r="AP82" s="401">
        <f t="shared" si="18"/>
        <v>14.693595336055932</v>
      </c>
      <c r="AQ82" s="31"/>
    </row>
    <row r="83" spans="1:47" x14ac:dyDescent="0.3">
      <c r="A83" s="281" t="s">
        <v>65</v>
      </c>
      <c r="B83" s="348" t="s">
        <v>65</v>
      </c>
      <c r="C83" s="402">
        <f>'Macro - Wealth'!E79</f>
        <v>11812</v>
      </c>
      <c r="D83" s="396">
        <f>'Macro - Wealth'!L79</f>
        <v>-5.831491121728587</v>
      </c>
      <c r="E83" s="403">
        <f>'Macro - GDP Growth'!F79</f>
        <v>5.03</v>
      </c>
      <c r="F83" s="396">
        <f>'Macro - GDP Growth'!M79</f>
        <v>7.887109077040428</v>
      </c>
      <c r="G83" s="403">
        <f>'Macro - GDP Growth Projection'!G79</f>
        <v>0.25795191032034032</v>
      </c>
      <c r="H83" s="396">
        <f>'Macro - GDP Growth Projection'!M79</f>
        <v>5.3025189825905965</v>
      </c>
      <c r="I83" s="456">
        <f>'Macro - Population'!G79</f>
        <v>273523.62099999998</v>
      </c>
      <c r="J83" s="404">
        <f>('Macro - Population'!G79)/1000</f>
        <v>273.52362099999999</v>
      </c>
      <c r="K83" s="707">
        <f>'Macro - Population'!N79</f>
        <v>0.92211934494237779</v>
      </c>
      <c r="L83" s="708">
        <f>'Economy Size'!E79</f>
        <v>3196.6819999999998</v>
      </c>
      <c r="M83" s="398">
        <f>'Economy Size'!L79</f>
        <v>3.4498335995039646</v>
      </c>
      <c r="N83" s="423">
        <f t="shared" si="16"/>
        <v>11.73008988234878</v>
      </c>
      <c r="O83" s="425">
        <f t="shared" si="15"/>
        <v>1.7595134823523171</v>
      </c>
      <c r="P83" s="870">
        <f>'1-Military Spending'!E79</f>
        <v>9395.52953138874</v>
      </c>
      <c r="Q83" s="754">
        <f>'1-Military Spending'!K79</f>
        <v>0.61749714987912885</v>
      </c>
      <c r="R83" s="830">
        <f>'2-Natural Gas Production'!E79</f>
        <v>72090</v>
      </c>
      <c r="S83" s="878">
        <f>'2-Natural Gas Production'!K79</f>
        <v>1.3992620484692646</v>
      </c>
      <c r="T83" s="830">
        <f>'3-IT Development Index'!D79</f>
        <v>3.86</v>
      </c>
      <c r="U83" s="754">
        <f>'3-IT Development Index'!J79</f>
        <v>-4.7832365330610243</v>
      </c>
      <c r="V83" s="830">
        <f>'4- Motor Vehicle Production'!D79</f>
        <v>34.238</v>
      </c>
      <c r="W83" s="760">
        <f>'4- Motor Vehicle Production'!J79</f>
        <v>-7.7085894260465411</v>
      </c>
      <c r="X83" s="837">
        <f>'5- Aircraft Exports'!F79</f>
        <v>46.527999999999999</v>
      </c>
      <c r="Y83" s="764">
        <f>'5- Aircraft Exports'!L79</f>
        <v>2.3493985540389704E-2</v>
      </c>
      <c r="Z83" s="837">
        <f>'6-Network Readiness Index'!D79</f>
        <v>4</v>
      </c>
      <c r="AA83" s="998">
        <f>'6-Network Readiness Index'!J79</f>
        <v>-0.31249999999999895</v>
      </c>
      <c r="AB83" s="1217">
        <f>'7-Crude Oil Production'!E79</f>
        <v>712112</v>
      </c>
      <c r="AC83" s="770">
        <f>'7-Crude Oil Production'!J79</f>
        <v>1.0818453000937569</v>
      </c>
      <c r="AD83" s="708">
        <f>'8-Commercial Banking Branches'!G79</f>
        <v>39539.835117999995</v>
      </c>
      <c r="AE83" s="760">
        <f>'8-Commercial Banking Branches'!M79</f>
        <v>2.7166115341154469</v>
      </c>
      <c r="AF83" s="430">
        <f t="shared" si="19"/>
        <v>-6.9656159410095775</v>
      </c>
      <c r="AG83" s="431">
        <f t="shared" si="20"/>
        <v>-3.4828079705047887</v>
      </c>
      <c r="AH83" s="421" t="str">
        <f>'Risk - Country'!E79</f>
        <v>A4</v>
      </c>
      <c r="AI83" s="396">
        <f>'Risk - Country'!M79</f>
        <v>14</v>
      </c>
      <c r="AJ83" s="400" t="str">
        <f>'Risk - Business Climate'!B79</f>
        <v>B</v>
      </c>
      <c r="AK83" s="400">
        <f>'Risk - Business Climate'!K79</f>
        <v>4.4444444444444411</v>
      </c>
      <c r="AL83" s="399" t="str">
        <f>'Risk - Banking'!E79</f>
        <v>BBB</v>
      </c>
      <c r="AM83" s="396">
        <f>'Risk - Banking'!M79</f>
        <v>-2.8846153846153837</v>
      </c>
      <c r="AN83" s="436">
        <f t="shared" si="17"/>
        <v>15.55982905982906</v>
      </c>
      <c r="AO83" s="438">
        <f t="shared" si="21"/>
        <v>5.4459401709401707</v>
      </c>
      <c r="AP83" s="401">
        <f t="shared" si="18"/>
        <v>3.7226456827876993</v>
      </c>
      <c r="AQ83" s="31"/>
    </row>
    <row r="84" spans="1:47" x14ac:dyDescent="0.3">
      <c r="A84" s="281" t="s">
        <v>220</v>
      </c>
      <c r="B84" s="348" t="s">
        <v>220</v>
      </c>
      <c r="C84" s="402">
        <f>'Macro - Wealth'!E80</f>
        <v>12389</v>
      </c>
      <c r="D84" s="396">
        <f>'Macro - Wealth'!L80</f>
        <v>-4.8028239321115302</v>
      </c>
      <c r="E84" s="403">
        <f>'Macro - GDP Growth'!F80</f>
        <v>3.7</v>
      </c>
      <c r="F84" s="396">
        <f>'Macro - GDP Growth'!M80</f>
        <v>3.8291380625476727</v>
      </c>
      <c r="G84" s="403">
        <f>'Macro - GDP Growth Projection'!G80</f>
        <v>0.1360410245694684</v>
      </c>
      <c r="H84" s="396">
        <f>'Macro - GDP Growth Projection'!M80</f>
        <v>2.4557650061703629</v>
      </c>
      <c r="I84" s="456">
        <f>'Macro - Population'!G80</f>
        <v>83992.952999999994</v>
      </c>
      <c r="J84" s="404">
        <f>('Macro - Population'!G80)/1000</f>
        <v>83.992953</v>
      </c>
      <c r="K84" s="707">
        <f>'Macro - Population'!N80</f>
        <v>0.2591554204751722</v>
      </c>
      <c r="L84" s="708">
        <f>'Economy Size'!E80</f>
        <v>1027.2380000000001</v>
      </c>
      <c r="M84" s="398">
        <f>'Economy Size'!L80</f>
        <v>1.0311934261056754</v>
      </c>
      <c r="N84" s="423">
        <f t="shared" si="16"/>
        <v>2.7724279831873533</v>
      </c>
      <c r="O84" s="425">
        <f t="shared" si="15"/>
        <v>0.41586419747810299</v>
      </c>
      <c r="P84" s="870">
        <f>'1-Military Spending'!E80</f>
        <v>15825.143121288625</v>
      </c>
      <c r="Q84" s="754">
        <f>'1-Military Spending'!K80</f>
        <v>1.5676317593465383</v>
      </c>
      <c r="R84" s="830">
        <f>'2-Natural Gas Production'!E80</f>
        <v>214500</v>
      </c>
      <c r="S84" s="878">
        <f>'2-Natural Gas Production'!K80</f>
        <v>4.1634313791160258</v>
      </c>
      <c r="T84" s="830">
        <f>'3-IT Development Index'!D80</f>
        <v>4.99</v>
      </c>
      <c r="U84" s="754">
        <f>'3-IT Development Index'!J80</f>
        <v>-0.64526423283125744</v>
      </c>
      <c r="V84" s="830">
        <f>'4- Motor Vehicle Production'!D80</f>
        <v>37.360999999999997</v>
      </c>
      <c r="W84" s="760">
        <f>'4- Motor Vehicle Production'!J80</f>
        <v>-7.4995796935137804</v>
      </c>
      <c r="X84" s="837">
        <f>'5- Aircraft Exports'!F80</f>
        <v>0.25</v>
      </c>
      <c r="Y84" s="764">
        <f>'5- Aircraft Exports'!L80</f>
        <v>-11.261261261261261</v>
      </c>
      <c r="Z84" s="837">
        <f>'6-Network Readiness Index'!D80</f>
        <v>3.7</v>
      </c>
      <c r="AA84" s="998">
        <f>'6-Network Readiness Index'!J80</f>
        <v>-1.2499999999999987</v>
      </c>
      <c r="AB84" s="1217">
        <f>'7-Crude Oil Production'!E80</f>
        <v>2665809</v>
      </c>
      <c r="AC84" s="770">
        <f>'7-Crude Oil Production'!J80</f>
        <v>4.0525346160267555</v>
      </c>
      <c r="AD84" s="708">
        <f>'8-Commercial Banking Branches'!G80</f>
        <v>0.01</v>
      </c>
      <c r="AE84" s="760">
        <f>'8-Commercial Banking Branches'!M80</f>
        <v>0.83969294005977946</v>
      </c>
      <c r="AF84" s="430">
        <f t="shared" si="19"/>
        <v>-10.032814493057199</v>
      </c>
      <c r="AG84" s="431">
        <f t="shared" si="20"/>
        <v>-5.0164072465285994</v>
      </c>
      <c r="AH84" s="421" t="str">
        <f>'Risk - Country'!E80</f>
        <v>E</v>
      </c>
      <c r="AI84" s="396">
        <f>'Risk - Country'!M80</f>
        <v>-35</v>
      </c>
      <c r="AJ84" s="400" t="str">
        <f>'Risk - Business Climate'!B80</f>
        <v>C</v>
      </c>
      <c r="AK84" s="400">
        <f>'Risk - Business Climate'!K80</f>
        <v>-10.909090909090912</v>
      </c>
      <c r="AL84" s="399" t="str">
        <f>'Risk - Banking'!E80</f>
        <v>-</v>
      </c>
      <c r="AM84" s="396">
        <f>'Risk - Banking'!M80</f>
        <v>0</v>
      </c>
      <c r="AN84" s="436">
        <f t="shared" si="17"/>
        <v>-45.909090909090914</v>
      </c>
      <c r="AO84" s="438">
        <f t="shared" si="21"/>
        <v>-16.06818181818182</v>
      </c>
      <c r="AP84" s="401">
        <f t="shared" si="18"/>
        <v>-20.668724867232317</v>
      </c>
      <c r="AQ84" s="31"/>
    </row>
    <row r="85" spans="1:47" s="113" customFormat="1" x14ac:dyDescent="0.3">
      <c r="A85" s="281" t="s">
        <v>165</v>
      </c>
      <c r="B85" s="348" t="s">
        <v>165</v>
      </c>
      <c r="C85" s="405">
        <f>'Macro - Wealth'!E81</f>
        <v>10881</v>
      </c>
      <c r="D85" s="406">
        <f>'Macro - Wealth'!L81</f>
        <v>-7.4912643514226618</v>
      </c>
      <c r="E85" s="407">
        <f>'Macro - GDP Growth'!F81</f>
        <v>-2.1</v>
      </c>
      <c r="F85" s="406">
        <f>'Macro - GDP Growth'!M81</f>
        <v>-2.3340608550519963</v>
      </c>
      <c r="G85" s="407">
        <f>'Macro - GDP Growth Projection'!G81</f>
        <v>0.2339638436450561</v>
      </c>
      <c r="H85" s="406">
        <f>'Macro - GDP Growth Projection'!M81</f>
        <v>4.7423711026543653</v>
      </c>
      <c r="I85" s="456">
        <f>'Macro - Population'!G81</f>
        <v>40222.502999999997</v>
      </c>
      <c r="J85" s="404">
        <f>('Macro - Population'!G81)/1000</f>
        <v>40.222502999999996</v>
      </c>
      <c r="K85" s="707">
        <f>'Macro - Population'!N81</f>
        <v>0.10604970088948702</v>
      </c>
      <c r="L85" s="708">
        <f>'Economy Size'!E81</f>
        <v>427.73599999999999</v>
      </c>
      <c r="M85" s="398">
        <f>'Economy Size'!L81</f>
        <v>0.36282880308124099</v>
      </c>
      <c r="N85" s="423">
        <f t="shared" si="16"/>
        <v>-4.6140755998495653</v>
      </c>
      <c r="O85" s="425">
        <f t="shared" si="15"/>
        <v>-0.69211133997743479</v>
      </c>
      <c r="P85" s="870">
        <f>'1-Military Spending'!E81</f>
        <v>7015.558808232815</v>
      </c>
      <c r="Q85" s="754">
        <f>'1-Military Spending'!K81</f>
        <v>0.2657975458559837</v>
      </c>
      <c r="R85" s="830">
        <f>'2-Natural Gas Production'!E81</f>
        <v>1274</v>
      </c>
      <c r="S85" s="878">
        <f>'2-Natural Gas Production'!K81</f>
        <v>2.4727849191959583E-2</v>
      </c>
      <c r="T85" s="830" t="str">
        <f>'3-IT Development Index'!D81</f>
        <v>use median</v>
      </c>
      <c r="U85" s="754">
        <f>'3-IT Development Index'!J81</f>
        <v>0</v>
      </c>
      <c r="V85" s="830">
        <f>'4- Motor Vehicle Production'!D81</f>
        <v>9.2110000000000003</v>
      </c>
      <c r="W85" s="760">
        <f>'4- Motor Vehicle Production'!J81</f>
        <v>-9.3835451020303378</v>
      </c>
      <c r="X85" s="837">
        <f>'5- Aircraft Exports'!F81</f>
        <v>5.2999999999999999E-2</v>
      </c>
      <c r="Y85" s="764">
        <f>'5- Aircraft Exports'!L81</f>
        <v>-14.219219219219219</v>
      </c>
      <c r="Z85" s="837" t="str">
        <f>'6-Network Readiness Index'!D81</f>
        <v>use median</v>
      </c>
      <c r="AA85" s="998">
        <f>'6-Network Readiness Index'!J81</f>
        <v>0</v>
      </c>
      <c r="AB85" s="1217">
        <f>'7-Crude Oil Production'!E81</f>
        <v>4102311</v>
      </c>
      <c r="AC85" s="770">
        <f>'7-Crude Oil Production'!J81</f>
        <v>6.2368043076505746</v>
      </c>
      <c r="AD85" s="708">
        <f>'8-Commercial Banking Branches'!G81</f>
        <v>1369.8891834000001</v>
      </c>
      <c r="AE85" s="760">
        <f>'8-Commercial Banking Branches'!M81</f>
        <v>0.36921494900022539</v>
      </c>
      <c r="AF85" s="430">
        <f t="shared" si="19"/>
        <v>-16.706219669550812</v>
      </c>
      <c r="AG85" s="432">
        <f t="shared" si="20"/>
        <v>-8.353109834775406</v>
      </c>
      <c r="AH85" s="421" t="str">
        <f>'Risk - Country'!E81</f>
        <v>E</v>
      </c>
      <c r="AI85" s="406">
        <f>'Risk - Country'!M81</f>
        <v>-35</v>
      </c>
      <c r="AJ85" s="408" t="str">
        <f>'Risk - Business Climate'!B81</f>
        <v>E</v>
      </c>
      <c r="AK85" s="400">
        <f>'Risk - Business Climate'!K81</f>
        <v>-40</v>
      </c>
      <c r="AL85" s="399" t="str">
        <f>'Risk - Banking'!E81</f>
        <v>B-</v>
      </c>
      <c r="AM85" s="406">
        <f>'Risk - Banking'!M81</f>
        <v>-23.076923076923077</v>
      </c>
      <c r="AN85" s="436">
        <f t="shared" si="17"/>
        <v>-98.07692307692308</v>
      </c>
      <c r="AO85" s="438">
        <f t="shared" si="21"/>
        <v>-34.326923076923073</v>
      </c>
      <c r="AP85" s="409">
        <f t="shared" si="18"/>
        <v>-43.372144251675913</v>
      </c>
      <c r="AQ85" s="269"/>
      <c r="AR85" s="3"/>
      <c r="AS85" s="3"/>
      <c r="AT85" s="3"/>
      <c r="AU85" s="3"/>
    </row>
    <row r="86" spans="1:47" x14ac:dyDescent="0.3">
      <c r="A86" s="281" t="s">
        <v>66</v>
      </c>
      <c r="B86" s="348" t="s">
        <v>66</v>
      </c>
      <c r="C86" s="402">
        <f>'Macro - Wealth'!E82</f>
        <v>86781</v>
      </c>
      <c r="D86" s="396">
        <f>'Macro - Wealth'!L82</f>
        <v>16.462317003728806</v>
      </c>
      <c r="E86" s="403">
        <f>'Macro - GDP Growth'!F82</f>
        <v>5.86</v>
      </c>
      <c r="F86" s="396">
        <f>'Macro - GDP Growth'!M82</f>
        <v>10.419527078565981</v>
      </c>
      <c r="G86" s="403">
        <f>'Macro - GDP Growth Projection'!G82</f>
        <v>0.19323165490635058</v>
      </c>
      <c r="H86" s="396">
        <f>'Macro - GDP Growth Projection'!M82</f>
        <v>3.7912294589363009</v>
      </c>
      <c r="I86" s="456">
        <f>'Macro - Population'!G82</f>
        <v>4937.7960000000003</v>
      </c>
      <c r="J86" s="404">
        <f>('Macro - Population'!G82)/1000</f>
        <v>4.9377960000000005</v>
      </c>
      <c r="K86" s="707">
        <f>'Macro - Population'!N82</f>
        <v>-2.5150017150459512</v>
      </c>
      <c r="L86" s="708">
        <f>'Economy Size'!E82</f>
        <v>428.82499999999999</v>
      </c>
      <c r="M86" s="398">
        <f>'Economy Size'!L82</f>
        <v>0.3640428925663029</v>
      </c>
      <c r="N86" s="423">
        <f t="shared" si="16"/>
        <v>28.522114718751439</v>
      </c>
      <c r="O86" s="425">
        <f t="shared" si="15"/>
        <v>4.2783172078127158</v>
      </c>
      <c r="P86" s="870">
        <f>'1-Military Spending'!E82</f>
        <v>1144.420380713553</v>
      </c>
      <c r="Q86" s="754">
        <f>'1-Military Spending'!K82</f>
        <v>-7.8063326638463284</v>
      </c>
      <c r="R86" s="830">
        <f>'2-Natural Gas Production'!E82</f>
        <v>3511</v>
      </c>
      <c r="S86" s="878">
        <f>'2-Natural Gas Production'!K82</f>
        <v>6.8147881441498262E-2</v>
      </c>
      <c r="T86" s="830">
        <f>'3-IT Development Index'!D82</f>
        <v>7.92</v>
      </c>
      <c r="U86" s="754">
        <f>'3-IT Development Index'!J82</f>
        <v>11.243662047003145</v>
      </c>
      <c r="V86" s="830">
        <f>'4- Motor Vehicle Production'!D82</f>
        <v>418.97500000000002</v>
      </c>
      <c r="W86" s="760">
        <f>'4- Motor Vehicle Production'!J82</f>
        <v>0.92201484002144607</v>
      </c>
      <c r="X86" s="837">
        <f>'5- Aircraft Exports'!F82</f>
        <v>3618.3</v>
      </c>
      <c r="Y86" s="764">
        <f>'5- Aircraft Exports'!L82</f>
        <v>1.8666489609746018</v>
      </c>
      <c r="Z86" s="837">
        <f>'6-Network Readiness Index'!D82</f>
        <v>5.3</v>
      </c>
      <c r="AA86" s="998">
        <f>'6-Network Readiness Index'!J82</f>
        <v>3.1578947368421044</v>
      </c>
      <c r="AB86" s="1217">
        <f>'7-Crude Oil Production'!E82</f>
        <v>0.01</v>
      </c>
      <c r="AC86" s="770">
        <f>'7-Crude Oil Production'!J82</f>
        <v>-15</v>
      </c>
      <c r="AD86" s="708">
        <f>'8-Commercial Banking Branches'!G82</f>
        <v>990.66061200000001</v>
      </c>
      <c r="AE86" s="760">
        <f>'8-Commercial Banking Branches'!M82</f>
        <v>4.5258930682959553E-2</v>
      </c>
      <c r="AF86" s="430">
        <f t="shared" si="19"/>
        <v>-5.5027052668805734</v>
      </c>
      <c r="AG86" s="431">
        <f t="shared" si="20"/>
        <v>-2.7513526334402867</v>
      </c>
      <c r="AH86" s="421" t="str">
        <f>'Risk - Country'!E82</f>
        <v>A3</v>
      </c>
      <c r="AI86" s="396">
        <f>'Risk - Country'!M82</f>
        <v>21</v>
      </c>
      <c r="AJ86" s="400" t="str">
        <f>'Risk - Business Climate'!B82</f>
        <v>A1</v>
      </c>
      <c r="AK86" s="400">
        <f>'Risk - Business Climate'!K82</f>
        <v>40</v>
      </c>
      <c r="AL86" s="399" t="str">
        <f>'Risk - Banking'!E82</f>
        <v>AAA</v>
      </c>
      <c r="AM86" s="396">
        <f>'Risk - Banking'!M82</f>
        <v>25</v>
      </c>
      <c r="AN86" s="436">
        <f t="shared" si="17"/>
        <v>86</v>
      </c>
      <c r="AO86" s="438">
        <f t="shared" si="21"/>
        <v>30.099999999999998</v>
      </c>
      <c r="AP86" s="401">
        <f t="shared" si="18"/>
        <v>31.626964574372426</v>
      </c>
      <c r="AQ86" s="31"/>
    </row>
    <row r="87" spans="1:47" x14ac:dyDescent="0.3">
      <c r="A87" s="281" t="s">
        <v>67</v>
      </c>
      <c r="B87" s="348" t="s">
        <v>67</v>
      </c>
      <c r="C87" s="402">
        <f>'Macro - Wealth'!E83</f>
        <v>41953</v>
      </c>
      <c r="D87" s="396">
        <f>'Macro - Wealth'!L83</f>
        <v>6.1695229698205392</v>
      </c>
      <c r="E87" s="403">
        <f>'Macro - GDP Growth'!F83</f>
        <v>-2.6</v>
      </c>
      <c r="F87" s="396">
        <f>'Macro - GDP Growth'!M83</f>
        <v>-2.5908332263448455</v>
      </c>
      <c r="G87" s="403">
        <f>'Macro - GDP Growth Projection'!G83</f>
        <v>0.19583817286126243</v>
      </c>
      <c r="H87" s="396">
        <f>'Macro - GDP Growth Projection'!M83</f>
        <v>3.8520945351520481</v>
      </c>
      <c r="I87" s="456">
        <f>'Macro - Population'!G83</f>
        <v>8655.5409999999993</v>
      </c>
      <c r="J87" s="404">
        <f>('Macro - Population'!G83)/1000</f>
        <v>8.6555409999999995</v>
      </c>
      <c r="K87" s="707">
        <f>'Macro - Population'!N83</f>
        <v>-0.63247927386969804</v>
      </c>
      <c r="L87" s="708">
        <f>'Economy Size'!E83</f>
        <v>394.7</v>
      </c>
      <c r="M87" s="398">
        <f>'Economy Size'!L83</f>
        <v>0.32599807743522935</v>
      </c>
      <c r="N87" s="423">
        <f t="shared" si="16"/>
        <v>7.1243030821932729</v>
      </c>
      <c r="O87" s="425">
        <f t="shared" si="15"/>
        <v>1.0686454623289909</v>
      </c>
      <c r="P87" s="870">
        <f>'1-Military Spending'!E83</f>
        <v>21704.453488372092</v>
      </c>
      <c r="Q87" s="754">
        <f>'1-Military Spending'!K83</f>
        <v>2.436445441764663</v>
      </c>
      <c r="R87" s="830">
        <f>'2-Natural Gas Production'!E83</f>
        <v>9826</v>
      </c>
      <c r="S87" s="878">
        <f>'2-Natural Gas Production'!K83</f>
        <v>0.19072164257508648</v>
      </c>
      <c r="T87" s="830">
        <f>'3-IT Development Index'!D83</f>
        <v>7.4</v>
      </c>
      <c r="U87" s="754">
        <f>'3-IT Development Index'!J83</f>
        <v>9.1205145083527519</v>
      </c>
      <c r="V87" s="830">
        <f>'4- Motor Vehicle Production'!D83</f>
        <v>126.687</v>
      </c>
      <c r="W87" s="760">
        <f>'4- Motor Vehicle Production'!J83</f>
        <v>-1.5213525503112924</v>
      </c>
      <c r="X87" s="837">
        <f>'5- Aircraft Exports'!F83</f>
        <v>2188.02</v>
      </c>
      <c r="Y87" s="764">
        <f>'5- Aircraft Exports'!L83</f>
        <v>1.1285761785394282</v>
      </c>
      <c r="Z87" s="837">
        <f>'6-Network Readiness Index'!D83</f>
        <v>5.4</v>
      </c>
      <c r="AA87" s="998">
        <f>'6-Network Readiness Index'!J83</f>
        <v>3.4210526315789496</v>
      </c>
      <c r="AB87" s="1217">
        <f>'7-Crude Oil Production'!E83</f>
        <v>300</v>
      </c>
      <c r="AC87" s="770">
        <f>'7-Crude Oil Production'!J83</f>
        <v>-7.8345196579563359</v>
      </c>
      <c r="AD87" s="708">
        <f>'8-Commercial Banking Branches'!G83</f>
        <v>1310.9851332000001</v>
      </c>
      <c r="AE87" s="760">
        <f>'8-Commercial Banking Branches'!M83</f>
        <v>7.9114633139002868E-2</v>
      </c>
      <c r="AF87" s="430">
        <f t="shared" si="19"/>
        <v>7.0205528276822546</v>
      </c>
      <c r="AG87" s="431">
        <f t="shared" si="20"/>
        <v>3.5102764138411273</v>
      </c>
      <c r="AH87" s="421" t="str">
        <f>'Risk - Country'!E83</f>
        <v>A2</v>
      </c>
      <c r="AI87" s="396">
        <f>'Risk - Country'!M83</f>
        <v>28</v>
      </c>
      <c r="AJ87" s="400" t="str">
        <f>'Risk - Business Climate'!B83</f>
        <v>A2</v>
      </c>
      <c r="AK87" s="400">
        <f>'Risk - Business Climate'!K83</f>
        <v>31.111111111111114</v>
      </c>
      <c r="AL87" s="399" t="str">
        <f>'Risk - Banking'!E83</f>
        <v>AA</v>
      </c>
      <c r="AM87" s="396">
        <f>'Risk - Banking'!M83</f>
        <v>18.749999999999996</v>
      </c>
      <c r="AN87" s="436">
        <f t="shared" si="17"/>
        <v>77.861111111111114</v>
      </c>
      <c r="AO87" s="438">
        <f t="shared" si="21"/>
        <v>27.25138888888889</v>
      </c>
      <c r="AP87" s="401">
        <f t="shared" si="18"/>
        <v>31.830310765059007</v>
      </c>
      <c r="AQ87" s="31"/>
    </row>
    <row r="88" spans="1:47" x14ac:dyDescent="0.3">
      <c r="A88" s="281" t="s">
        <v>68</v>
      </c>
      <c r="B88" s="348" t="s">
        <v>68</v>
      </c>
      <c r="C88" s="402">
        <f>'Macro - Wealth'!E84</f>
        <v>42492</v>
      </c>
      <c r="D88" s="396">
        <f>'Macro - Wealth'!L84</f>
        <v>6.2932807993975119</v>
      </c>
      <c r="E88" s="403">
        <f>'Macro - GDP Growth'!F84</f>
        <v>0.34</v>
      </c>
      <c r="F88" s="396">
        <f>'Macro - GDP Growth'!M84</f>
        <v>-1.081011683142894</v>
      </c>
      <c r="G88" s="403">
        <f>'Macro - GDP Growth Projection'!G84</f>
        <v>0.13367499654289133</v>
      </c>
      <c r="H88" s="396">
        <f>'Macro - GDP Growth Projection'!M84</f>
        <v>2.4005156356855637</v>
      </c>
      <c r="I88" s="456">
        <f>'Macro - Population'!G84</f>
        <v>60461.828000000001</v>
      </c>
      <c r="J88" s="404">
        <f>('Macro - Population'!G84)/1000</f>
        <v>60.461828000000004</v>
      </c>
      <c r="K88" s="707">
        <f>'Macro - Population'!N84</f>
        <v>0.17684532711799392</v>
      </c>
      <c r="L88" s="708">
        <f>'Economy Size'!E84</f>
        <v>2562.1350000000002</v>
      </c>
      <c r="M88" s="398">
        <f>'Economy Size'!L84</f>
        <v>2.7423984842811873</v>
      </c>
      <c r="N88" s="423">
        <f t="shared" si="16"/>
        <v>10.532028563339361</v>
      </c>
      <c r="O88" s="425">
        <f t="shared" si="15"/>
        <v>1.5798042845009042</v>
      </c>
      <c r="P88" s="870">
        <f>'1-Military Spending'!E84</f>
        <v>28921.342756183745</v>
      </c>
      <c r="Q88" s="754">
        <f>'1-Military Spending'!K84</f>
        <v>3.5029195261191681</v>
      </c>
      <c r="R88" s="830">
        <f>'2-Natural Gas Production'!E84</f>
        <v>5550</v>
      </c>
      <c r="S88" s="878">
        <f>'2-Natural Gas Production'!K84</f>
        <v>0.10772474588352304</v>
      </c>
      <c r="T88" s="830">
        <f>'3-IT Development Index'!D84</f>
        <v>7.11</v>
      </c>
      <c r="U88" s="754">
        <f>'3-IT Development Index'!J84</f>
        <v>7.936451457951569</v>
      </c>
      <c r="V88" s="830">
        <f>'4- Motor Vehicle Production'!D84</f>
        <v>305.827</v>
      </c>
      <c r="W88" s="760">
        <f>'4- Motor Vehicle Production'!J84</f>
        <v>0.53499289130132455</v>
      </c>
      <c r="X88" s="837">
        <f>'5- Aircraft Exports'!F84</f>
        <v>4156.6639999999998</v>
      </c>
      <c r="Y88" s="764">
        <f>'5- Aircraft Exports'!L84</f>
        <v>2.1444629662343617</v>
      </c>
      <c r="Z88" s="837">
        <f>'6-Network Readiness Index'!D84</f>
        <v>4.4000000000000004</v>
      </c>
      <c r="AA88" s="998">
        <f>'6-Network Readiness Index'!J84</f>
        <v>0.7894736842105291</v>
      </c>
      <c r="AB88" s="1217">
        <f>'7-Crude Oil Production'!E84</f>
        <v>100514</v>
      </c>
      <c r="AC88" s="770">
        <f>'7-Crude Oil Production'!J84</f>
        <v>0.15188141918182982</v>
      </c>
      <c r="AD88" s="708">
        <f>'8-Commercial Banking Branches'!G84</f>
        <v>23915.099718400001</v>
      </c>
      <c r="AE88" s="760">
        <f>'8-Commercial Banking Branches'!M84</f>
        <v>0.65236931480431581</v>
      </c>
      <c r="AF88" s="430">
        <f t="shared" si="19"/>
        <v>15.820276005686624</v>
      </c>
      <c r="AG88" s="431">
        <f t="shared" si="20"/>
        <v>7.9101380028433121</v>
      </c>
      <c r="AH88" s="421" t="str">
        <f>'Risk - Country'!E84</f>
        <v>A3</v>
      </c>
      <c r="AI88" s="396">
        <f>'Risk - Country'!M84</f>
        <v>21</v>
      </c>
      <c r="AJ88" s="400" t="str">
        <f>'Risk - Business Climate'!B84</f>
        <v>A2</v>
      </c>
      <c r="AK88" s="400">
        <f>'Risk - Business Climate'!K84</f>
        <v>31.111111111111114</v>
      </c>
      <c r="AL88" s="399" t="str">
        <f>'Risk - Banking'!E84</f>
        <v>AA</v>
      </c>
      <c r="AM88" s="396">
        <f>'Risk - Banking'!M84</f>
        <v>18.749999999999996</v>
      </c>
      <c r="AN88" s="436">
        <f t="shared" si="17"/>
        <v>70.861111111111114</v>
      </c>
      <c r="AO88" s="438">
        <f t="shared" si="21"/>
        <v>24.801388888888887</v>
      </c>
      <c r="AP88" s="401">
        <f t="shared" si="18"/>
        <v>34.291331176233101</v>
      </c>
      <c r="AQ88" s="31"/>
    </row>
    <row r="89" spans="1:47" x14ac:dyDescent="0.3">
      <c r="A89" s="281" t="s">
        <v>69</v>
      </c>
      <c r="B89" s="348" t="s">
        <v>69</v>
      </c>
      <c r="C89" s="402">
        <f>'Macro - Wealth'!E85</f>
        <v>9762</v>
      </c>
      <c r="D89" s="396">
        <f>'Macro - Wealth'!L85</f>
        <v>-9.4862012408186533</v>
      </c>
      <c r="E89" s="403">
        <f>'Macro - GDP Growth'!F85</f>
        <v>0.7</v>
      </c>
      <c r="F89" s="396">
        <f>'Macro - GDP Growth'!M85</f>
        <v>-0.89613557581204284</v>
      </c>
      <c r="G89" s="403">
        <f>'Macro - GDP Growth Projection'!G85</f>
        <v>0.21369066609947179</v>
      </c>
      <c r="H89" s="396">
        <f>'Macro - GDP Growth Projection'!M85</f>
        <v>4.2689699913663786</v>
      </c>
      <c r="I89" s="456">
        <f>'Macro - Population'!G85</f>
        <v>2961.1610000000001</v>
      </c>
      <c r="J89" s="404">
        <f>('Macro - Population'!G85)/1000</f>
        <v>2.9611610000000002</v>
      </c>
      <c r="K89" s="707">
        <f>'Macro - Population'!N85</f>
        <v>-3.5158933161413524</v>
      </c>
      <c r="L89" s="708">
        <f>'Economy Size'!E85</f>
        <v>28.779</v>
      </c>
      <c r="M89" s="398">
        <f>'Economy Size'!L85</f>
        <v>-18.00628043463351</v>
      </c>
      <c r="N89" s="423">
        <f t="shared" si="16"/>
        <v>-27.63554057603918</v>
      </c>
      <c r="O89" s="425">
        <f t="shared" si="15"/>
        <v>-4.1453310864058768</v>
      </c>
      <c r="P89" s="870">
        <f>'1-Military Spending'!E85</f>
        <v>244.43280053632546</v>
      </c>
      <c r="Q89" s="754">
        <f>'1-Military Spending'!K85</f>
        <v>-9.5314772368514991</v>
      </c>
      <c r="R89" s="830">
        <f>'2-Natural Gas Production'!E85</f>
        <v>9.9999999999999995E-7</v>
      </c>
      <c r="S89" s="878">
        <f>'2-Natural Gas Production'!K85</f>
        <v>-15</v>
      </c>
      <c r="T89" s="830">
        <f>'3-IT Development Index'!D85</f>
        <v>4.5199999999999996</v>
      </c>
      <c r="U89" s="754">
        <f>'3-IT Development Index'!J85</f>
        <v>-2.3663677559356753</v>
      </c>
      <c r="V89" s="830">
        <f>'4- Motor Vehicle Production'!D85</f>
        <v>6.7389999999999999</v>
      </c>
      <c r="W89" s="760">
        <f>'4- Motor Vehicle Production'!J85</f>
        <v>-9.548986043055308</v>
      </c>
      <c r="X89" s="837">
        <f>'5- Aircraft Exports'!F85</f>
        <v>0.108</v>
      </c>
      <c r="Y89" s="764">
        <f>'5- Aircraft Exports'!L85</f>
        <v>-13.393393393393392</v>
      </c>
      <c r="Z89" s="837">
        <f>'6-Network Readiness Index'!D85</f>
        <v>3.9</v>
      </c>
      <c r="AA89" s="998">
        <f>'6-Network Readiness Index'!J85</f>
        <v>-0.62499999999999933</v>
      </c>
      <c r="AB89" s="1217">
        <f>'7-Crude Oil Production'!E85</f>
        <v>0.01</v>
      </c>
      <c r="AC89" s="770">
        <f>'7-Crude Oil Production'!J85</f>
        <v>-15</v>
      </c>
      <c r="AD89" s="708">
        <f>'8-Commercial Banking Branches'!G85</f>
        <v>181.36463760000001</v>
      </c>
      <c r="AE89" s="760">
        <f>'8-Commercial Banking Branches'!M85</f>
        <v>2.5035480541570787E-2</v>
      </c>
      <c r="AF89" s="430">
        <f t="shared" si="19"/>
        <v>-65.440188948694313</v>
      </c>
      <c r="AG89" s="433">
        <f t="shared" si="20"/>
        <v>-32.720094474347157</v>
      </c>
      <c r="AH89" s="421" t="str">
        <f>'Risk - Country'!E85</f>
        <v>C</v>
      </c>
      <c r="AI89" s="396">
        <f>'Risk - Country'!M85</f>
        <v>-6.9999999999999973</v>
      </c>
      <c r="AJ89" s="410" t="str">
        <f>'Risk - Business Climate'!B85</f>
        <v>B</v>
      </c>
      <c r="AK89" s="400">
        <f>'Risk - Business Climate'!K85</f>
        <v>4.4444444444444411</v>
      </c>
      <c r="AL89" s="399" t="str">
        <f>'Risk - Banking'!E85</f>
        <v>B</v>
      </c>
      <c r="AM89" s="396">
        <f>'Risk - Banking'!M85</f>
        <v>-20.19230769230769</v>
      </c>
      <c r="AN89" s="439">
        <f t="shared" si="17"/>
        <v>-22.747863247863247</v>
      </c>
      <c r="AO89" s="438">
        <f t="shared" si="21"/>
        <v>-7.9617521367521356</v>
      </c>
      <c r="AP89" s="411">
        <f t="shared" si="18"/>
        <v>-44.827177697505164</v>
      </c>
      <c r="AQ89" s="31"/>
    </row>
    <row r="90" spans="1:47" x14ac:dyDescent="0.3">
      <c r="A90" s="281" t="s">
        <v>70</v>
      </c>
      <c r="B90" s="348" t="s">
        <v>70</v>
      </c>
      <c r="C90" s="402">
        <f>'Macro - Wealth'!E86</f>
        <v>41429</v>
      </c>
      <c r="D90" s="396">
        <f>'Macro - Wealth'!L86</f>
        <v>6.0492092356863383</v>
      </c>
      <c r="E90" s="403">
        <f>'Macro - GDP Growth'!F86</f>
        <v>0.7</v>
      </c>
      <c r="F90" s="396">
        <f>'Macro - GDP Growth'!M86</f>
        <v>-0.89613557581204284</v>
      </c>
      <c r="G90" s="403">
        <f>'Macro - GDP Growth Projection'!G86</f>
        <v>0.11470417950132712</v>
      </c>
      <c r="H90" s="396">
        <f>'Macro - GDP Growth Projection'!M86</f>
        <v>1.9575260821573019</v>
      </c>
      <c r="I90" s="456">
        <f>'Macro - Population'!G86</f>
        <v>126476.458</v>
      </c>
      <c r="J90" s="404">
        <f>('Macro - Population'!G86)/1000</f>
        <v>126.47645799999999</v>
      </c>
      <c r="K90" s="707">
        <f>'Macro - Population'!N86</f>
        <v>0.40775950390467908</v>
      </c>
      <c r="L90" s="708">
        <f>'Economy Size'!E86</f>
        <v>5231.0659999999998</v>
      </c>
      <c r="M90" s="398">
        <f>'Economy Size'!L86</f>
        <v>5.7178999199615133</v>
      </c>
      <c r="N90" s="423">
        <f t="shared" si="16"/>
        <v>13.236259165897788</v>
      </c>
      <c r="O90" s="425">
        <f t="shared" si="15"/>
        <v>1.9854388748846681</v>
      </c>
      <c r="P90" s="870">
        <f>'1-Military Spending'!E86</f>
        <v>49148.557003287839</v>
      </c>
      <c r="Q90" s="754">
        <f>'1-Military Spending'!K86</f>
        <v>6.4919912705667402</v>
      </c>
      <c r="R90" s="830">
        <f>'2-Natural Gas Production'!E86</f>
        <v>3058</v>
      </c>
      <c r="S90" s="878">
        <f>'2-Natural Gas Production'!K86</f>
        <v>5.9355179336428518E-2</v>
      </c>
      <c r="T90" s="830">
        <f>'3-IT Development Index'!D86</f>
        <v>8.3699999999999992</v>
      </c>
      <c r="U90" s="754">
        <f>'3-IT Development Index'!J86</f>
        <v>13.081001263142907</v>
      </c>
      <c r="V90" s="830">
        <f>'4- Motor Vehicle Production'!D86</f>
        <v>2484.1590000000001</v>
      </c>
      <c r="W90" s="760">
        <f>'4- Motor Vehicle Production'!J86</f>
        <v>7.9859623790465735</v>
      </c>
      <c r="X90" s="837">
        <f>'5- Aircraft Exports'!F86</f>
        <v>3021.393</v>
      </c>
      <c r="Y90" s="764">
        <f>'5- Aircraft Exports'!L86</f>
        <v>1.5586247906407984</v>
      </c>
      <c r="Z90" s="837">
        <f>'6-Network Readiness Index'!D86</f>
        <v>5.6</v>
      </c>
      <c r="AA90" s="998">
        <f>'6-Network Readiness Index'!J86</f>
        <v>3.947368421052631</v>
      </c>
      <c r="AB90" s="1217">
        <f>'7-Crude Oil Production'!E86</f>
        <v>4333</v>
      </c>
      <c r="AC90" s="770">
        <f>'7-Crude Oil Production'!J86</f>
        <v>5.6336289176529188E-3</v>
      </c>
      <c r="AD90" s="708">
        <f>'8-Commercial Banking Branches'!G86</f>
        <v>43078.334873600004</v>
      </c>
      <c r="AE90" s="760">
        <f>'8-Commercial Banking Branches'!M86</f>
        <v>1.3621492059551434</v>
      </c>
      <c r="AF90" s="430">
        <f t="shared" si="19"/>
        <v>34.492086138658877</v>
      </c>
      <c r="AG90" s="433">
        <f t="shared" si="20"/>
        <v>17.246043069329438</v>
      </c>
      <c r="AH90" s="421" t="str">
        <f>'Risk - Country'!E86</f>
        <v>A2</v>
      </c>
      <c r="AI90" s="396">
        <f>'Risk - Country'!M86</f>
        <v>28</v>
      </c>
      <c r="AJ90" s="412" t="str">
        <f>'Risk - Business Climate'!B86</f>
        <v>A1</v>
      </c>
      <c r="AK90" s="400">
        <f>'Risk - Business Climate'!K86</f>
        <v>40</v>
      </c>
      <c r="AL90" s="399" t="str">
        <f>'Risk - Banking'!E86</f>
        <v>AA</v>
      </c>
      <c r="AM90" s="396">
        <f>'Risk - Banking'!M86</f>
        <v>18.749999999999996</v>
      </c>
      <c r="AN90" s="439">
        <f t="shared" si="17"/>
        <v>86.75</v>
      </c>
      <c r="AO90" s="438">
        <f t="shared" si="21"/>
        <v>30.362499999999997</v>
      </c>
      <c r="AP90" s="411">
        <f t="shared" si="18"/>
        <v>49.593981944214107</v>
      </c>
    </row>
    <row r="91" spans="1:47" x14ac:dyDescent="0.3">
      <c r="A91" s="281" t="s">
        <v>71</v>
      </c>
      <c r="B91" s="348" t="s">
        <v>71</v>
      </c>
      <c r="C91" s="402">
        <f>'Macro - Wealth'!E87</f>
        <v>10071</v>
      </c>
      <c r="D91" s="396">
        <f>'Macro - Wealth'!L87</f>
        <v>-8.9353205448192234</v>
      </c>
      <c r="E91" s="403">
        <f>'Macro - GDP Growth'!F87</f>
        <v>2</v>
      </c>
      <c r="F91" s="396">
        <f>'Macro - GDP Growth'!M87</f>
        <v>-0.22852741045063568</v>
      </c>
      <c r="G91" s="403">
        <f>'Macro - GDP Growth Projection'!G87</f>
        <v>0.16777375201288244</v>
      </c>
      <c r="H91" s="396">
        <f>'Macro - GDP Growth Projection'!M87</f>
        <v>3.1967592781404717</v>
      </c>
      <c r="I91" s="456">
        <f>'Macro - Population'!G87</f>
        <v>10203.14</v>
      </c>
      <c r="J91" s="404">
        <f>('Macro - Population'!G87)/1000</f>
        <v>10.203139999999999</v>
      </c>
      <c r="K91" s="707">
        <f>'Macro - Population'!N87</f>
        <v>1.0442423296848356E-3</v>
      </c>
      <c r="L91" s="708">
        <f>'Economy Size'!E87</f>
        <v>101.738</v>
      </c>
      <c r="M91" s="398">
        <f>'Economy Size'!L87</f>
        <v>-0.13521060521442455</v>
      </c>
      <c r="N91" s="423">
        <f t="shared" si="16"/>
        <v>-6.1012550400141263</v>
      </c>
      <c r="O91" s="425">
        <f t="shared" si="15"/>
        <v>-0.91518825600211895</v>
      </c>
      <c r="P91" s="870">
        <f>'1-Military Spending'!E87</f>
        <v>2077.0422535211269</v>
      </c>
      <c r="Q91" s="754">
        <f>'1-Military Spending'!K87</f>
        <v>-6.0186329244531755</v>
      </c>
      <c r="R91" s="830">
        <f>'2-Natural Gas Production'!E87</f>
        <v>121.8</v>
      </c>
      <c r="S91" s="878">
        <f>'2-Natural Gas Production'!K87</f>
        <v>2.3637181423760015E-3</v>
      </c>
      <c r="T91" s="830">
        <f>'3-IT Development Index'!D87</f>
        <v>5.0599999999999996</v>
      </c>
      <c r="U91" s="754">
        <f>'3-IT Development Index'!J87</f>
        <v>-0.38892966556038927</v>
      </c>
      <c r="V91" s="830">
        <f>'4- Motor Vehicle Production'!D87</f>
        <v>10.792</v>
      </c>
      <c r="W91" s="760">
        <f>'4- Motor Vehicle Production'!J87</f>
        <v>-9.2777351797971335</v>
      </c>
      <c r="X91" s="837">
        <f>'5- Aircraft Exports'!F87</f>
        <v>69.837000000000003</v>
      </c>
      <c r="Y91" s="764">
        <f>'5- Aircraft Exports'!L87</f>
        <v>3.5522216715950759E-2</v>
      </c>
      <c r="Z91" s="837">
        <f>'6-Network Readiness Index'!D87</f>
        <v>4.2</v>
      </c>
      <c r="AA91" s="998">
        <f>'6-Network Readiness Index'!J87</f>
        <v>0.2631578947368422</v>
      </c>
      <c r="AB91" s="1217">
        <f>'7-Crude Oil Production'!E87</f>
        <v>0.01</v>
      </c>
      <c r="AC91" s="770">
        <f>'7-Crude Oil Production'!J87</f>
        <v>-15</v>
      </c>
      <c r="AD91" s="708">
        <f>'8-Commercial Banking Branches'!G87</f>
        <v>1079.9424468</v>
      </c>
      <c r="AE91" s="760">
        <f>'8-Commercial Banking Branches'!M87</f>
        <v>7.5698721845482472E-2</v>
      </c>
      <c r="AF91" s="430">
        <f t="shared" si="19"/>
        <v>-30.308555218370046</v>
      </c>
      <c r="AG91" s="433">
        <f t="shared" si="20"/>
        <v>-15.154277609185023</v>
      </c>
      <c r="AH91" s="421">
        <f>'Risk - Country'!E184</f>
        <v>0</v>
      </c>
      <c r="AI91" s="396">
        <f>'Risk - Country'!M183</f>
        <v>0</v>
      </c>
      <c r="AJ91" s="412" t="str">
        <f>'Risk - Business Climate'!B87</f>
        <v>B</v>
      </c>
      <c r="AK91" s="400">
        <f>'Risk - Business Climate'!K87</f>
        <v>4.4444444444444411</v>
      </c>
      <c r="AL91" s="399" t="str">
        <f>'Risk - Banking'!E87</f>
        <v>-</v>
      </c>
      <c r="AM91" s="396">
        <f>'Risk - Banking'!M87</f>
        <v>0</v>
      </c>
      <c r="AN91" s="439">
        <f t="shared" si="17"/>
        <v>4.4444444444444411</v>
      </c>
      <c r="AO91" s="438">
        <f t="shared" si="21"/>
        <v>1.5555555555555542</v>
      </c>
      <c r="AP91" s="411">
        <f t="shared" si="18"/>
        <v>-14.513910309631587</v>
      </c>
    </row>
    <row r="92" spans="1:47" x14ac:dyDescent="0.3">
      <c r="A92" s="281" t="s">
        <v>166</v>
      </c>
      <c r="B92" s="348" t="s">
        <v>166</v>
      </c>
      <c r="C92" s="402">
        <f>'Macro - Wealth'!E88</f>
        <v>26351</v>
      </c>
      <c r="D92" s="396">
        <f>'Macro - Wealth'!L88</f>
        <v>2.5872044966110095</v>
      </c>
      <c r="E92" s="403">
        <f>'Macro - GDP Growth'!F88</f>
        <v>6.13</v>
      </c>
      <c r="F92" s="396">
        <f>'Macro - GDP Growth'!M88</f>
        <v>11.243325705568271</v>
      </c>
      <c r="G92" s="403">
        <f>'Macro - GDP Growth Projection'!G88</f>
        <v>0.20424644895262611</v>
      </c>
      <c r="H92" s="396">
        <f>'Macro - GDP Growth Projection'!M88</f>
        <v>4.0484370787280435</v>
      </c>
      <c r="I92" s="456">
        <f>'Macro - Population'!G88</f>
        <v>18776.706999999999</v>
      </c>
      <c r="J92" s="404">
        <f>('Macro - Population'!G88)/1000</f>
        <v>18.776706999999998</v>
      </c>
      <c r="K92" s="707">
        <f>'Macro - Population'!N88</f>
        <v>3.1033930462913629E-2</v>
      </c>
      <c r="L92" s="708">
        <f>'Economy Size'!E88</f>
        <v>487.86799999999999</v>
      </c>
      <c r="M92" s="398">
        <f>'Economy Size'!L88</f>
        <v>0.42986794809110795</v>
      </c>
      <c r="N92" s="423">
        <f t="shared" si="16"/>
        <v>18.339869159461344</v>
      </c>
      <c r="O92" s="425">
        <f t="shared" si="15"/>
        <v>2.7509803739192016</v>
      </c>
      <c r="P92" s="870">
        <f>'1-Military Spending'!E88</f>
        <v>1732.9172141918527</v>
      </c>
      <c r="Q92" s="754">
        <f>'1-Military Spending'!K88</f>
        <v>-6.6782702984680284</v>
      </c>
      <c r="R92" s="830">
        <f>'2-Natural Gas Production'!E88</f>
        <v>22410</v>
      </c>
      <c r="S92" s="878">
        <f>'2-Natural Gas Production'!K88</f>
        <v>0.43497630767486062</v>
      </c>
      <c r="T92" s="830">
        <f>'3-IT Development Index'!D88</f>
        <v>6.57</v>
      </c>
      <c r="U92" s="754">
        <f>'3-IT Development Index'!J88</f>
        <v>5.7316443985838506</v>
      </c>
      <c r="V92" s="830">
        <f>'4- Motor Vehicle Production'!D88</f>
        <v>4.2889999999999997</v>
      </c>
      <c r="W92" s="760">
        <f>'4- Motor Vehicle Production'!J88</f>
        <v>-9.7129546132459144</v>
      </c>
      <c r="X92" s="837">
        <f>'5- Aircraft Exports'!F88</f>
        <v>375.59199999999998</v>
      </c>
      <c r="Y92" s="764">
        <f>'5- Aircraft Exports'!L88</f>
        <v>0.1933021224641025</v>
      </c>
      <c r="Z92" s="837">
        <f>'6-Network Readiness Index'!D88</f>
        <v>4.5999999999999996</v>
      </c>
      <c r="AA92" s="998">
        <f>'6-Network Readiness Index'!J88</f>
        <v>1.3157894736842115</v>
      </c>
      <c r="AB92" s="1217">
        <f>'7-Crude Oil Production'!E88</f>
        <v>1756705</v>
      </c>
      <c r="AC92" s="770">
        <f>'7-Crude Oil Production'!J88</f>
        <v>2.6701986960391864</v>
      </c>
      <c r="AD92" s="708">
        <f>'8-Commercial Banking Branches'!G88</f>
        <v>413.51126220000003</v>
      </c>
      <c r="AE92" s="760">
        <f>'8-Commercial Banking Branches'!M88</f>
        <v>0.17368907796129912</v>
      </c>
      <c r="AF92" s="430">
        <f t="shared" si="19"/>
        <v>-5.8716248353064344</v>
      </c>
      <c r="AG92" s="431">
        <f t="shared" si="20"/>
        <v>-2.9358124176532172</v>
      </c>
      <c r="AH92" s="420" t="e">
        <f>'Risk - Country'!#REF!</f>
        <v>#REF!</v>
      </c>
      <c r="AI92" s="398">
        <f>'Risk - Country'!M184</f>
        <v>0</v>
      </c>
      <c r="AJ92" s="400" t="str">
        <f>'Risk - Business Climate'!B88</f>
        <v>B</v>
      </c>
      <c r="AK92" s="400">
        <f>'Risk - Business Climate'!K88</f>
        <v>4.4444444444444411</v>
      </c>
      <c r="AL92" s="399" t="str">
        <f>'Risk - Banking'!E88</f>
        <v>BBB+</v>
      </c>
      <c r="AM92" s="398">
        <f>'Risk - Banking'!M88</f>
        <v>0</v>
      </c>
      <c r="AN92" s="436">
        <f t="shared" si="17"/>
        <v>4.4444444444444411</v>
      </c>
      <c r="AO92" s="438">
        <f t="shared" si="21"/>
        <v>1.5555555555555542</v>
      </c>
      <c r="AP92" s="401">
        <f t="shared" si="18"/>
        <v>1.3707235118215386</v>
      </c>
    </row>
    <row r="93" spans="1:47" x14ac:dyDescent="0.3">
      <c r="A93" s="281" t="s">
        <v>167</v>
      </c>
      <c r="B93" s="348" t="s">
        <v>167</v>
      </c>
      <c r="C93" s="402">
        <f>'Macro - Wealth'!E89</f>
        <v>4330</v>
      </c>
      <c r="D93" s="396">
        <f>'Macro - Wealth'!L89</f>
        <v>-19.170291663695359</v>
      </c>
      <c r="E93" s="403">
        <f>'Macro - GDP Growth'!F89</f>
        <v>5.39</v>
      </c>
      <c r="F93" s="396">
        <f>'Macro - GDP Growth'!M89</f>
        <v>8.9855072463768106</v>
      </c>
      <c r="G93" s="403">
        <f>'Macro - GDP Growth Projection'!G89</f>
        <v>0.27101789704913787</v>
      </c>
      <c r="H93" s="396">
        <f>'Macro - GDP Growth Projection'!M89</f>
        <v>5.6076242194770609</v>
      </c>
      <c r="I93" s="456">
        <f>'Macro - Population'!G89</f>
        <v>53771.3</v>
      </c>
      <c r="J93" s="404">
        <f>('Macro - Population'!G89)/1000</f>
        <v>53.771300000000004</v>
      </c>
      <c r="K93" s="707">
        <f>'Macro - Population'!N89</f>
        <v>0.15344236681376641</v>
      </c>
      <c r="L93" s="708">
        <f>'Economy Size'!E89</f>
        <v>227.63800000000001</v>
      </c>
      <c r="M93" s="398">
        <f>'Economy Size'!L89</f>
        <v>0.13974627068277806</v>
      </c>
      <c r="N93" s="423">
        <f t="shared" si="16"/>
        <v>-4.2839715603449422</v>
      </c>
      <c r="O93" s="425">
        <f t="shared" si="15"/>
        <v>-0.64259573405174131</v>
      </c>
      <c r="P93" s="870">
        <f>'1-Military Spending'!E89</f>
        <v>1106.2175435960521</v>
      </c>
      <c r="Q93" s="754">
        <f>'1-Military Spending'!K89</f>
        <v>-7.8795619156474253</v>
      </c>
      <c r="R93" s="830">
        <f>'2-Natural Gas Production'!E89</f>
        <v>9.9999999999999995E-7</v>
      </c>
      <c r="S93" s="878">
        <f>'2-Natural Gas Production'!K89</f>
        <v>-15</v>
      </c>
      <c r="T93" s="830">
        <f>'3-IT Development Index'!D89</f>
        <v>2.99</v>
      </c>
      <c r="U93" s="754">
        <f>'3-IT Development Index'!J89</f>
        <v>-7.9691090119989827</v>
      </c>
      <c r="V93" s="830">
        <f>'4- Motor Vehicle Production'!D89</f>
        <v>2.8980000000000001</v>
      </c>
      <c r="W93" s="760">
        <f>'4- Motor Vehicle Production'!J89</f>
        <v>-9.8060486055459677</v>
      </c>
      <c r="X93" s="837">
        <f>'5- Aircraft Exports'!F89</f>
        <v>2.1829999999999998</v>
      </c>
      <c r="Y93" s="764">
        <f>'5- Aircraft Exports'!L89</f>
        <v>6.104679514646156E-4</v>
      </c>
      <c r="Z93" s="837">
        <f>'6-Network Readiness Index'!D89</f>
        <v>3.8</v>
      </c>
      <c r="AA93" s="998">
        <f>'6-Network Readiness Index'!J89</f>
        <v>-0.93749999999999967</v>
      </c>
      <c r="AB93" s="1217">
        <f>'7-Crude Oil Production'!E89</f>
        <v>0.01</v>
      </c>
      <c r="AC93" s="770">
        <f>'7-Crude Oil Production'!J89</f>
        <v>-15</v>
      </c>
      <c r="AD93" s="708">
        <f>'8-Commercial Banking Branches'!G89</f>
        <v>2181.6524420000001</v>
      </c>
      <c r="AE93" s="760">
        <f>'8-Commercial Banking Branches'!M89</f>
        <v>0.4852395447071941</v>
      </c>
      <c r="AF93" s="430">
        <f t="shared" si="19"/>
        <v>-56.106369520533718</v>
      </c>
      <c r="AG93" s="431">
        <f t="shared" si="20"/>
        <v>-28.053184760266859</v>
      </c>
      <c r="AH93" s="420">
        <f>'Risk - Country'!E185</f>
        <v>0</v>
      </c>
      <c r="AI93" s="398">
        <f>'Risk - Country'!M185</f>
        <v>0</v>
      </c>
      <c r="AJ93" s="400" t="str">
        <f>'Risk - Business Climate'!B89</f>
        <v>B</v>
      </c>
      <c r="AK93" s="400">
        <f>'Risk - Business Climate'!K89</f>
        <v>4.4444444444444411</v>
      </c>
      <c r="AL93" s="399" t="str">
        <f>'Risk - Banking'!E89</f>
        <v>BB-</v>
      </c>
      <c r="AM93" s="398">
        <f>'Risk - Banking'!M89</f>
        <v>-14.423076923076922</v>
      </c>
      <c r="AN93" s="436">
        <f t="shared" si="17"/>
        <v>-9.9786324786324805</v>
      </c>
      <c r="AO93" s="438">
        <f t="shared" si="21"/>
        <v>-3.492521367521368</v>
      </c>
      <c r="AP93" s="401">
        <f t="shared" si="18"/>
        <v>-32.188301861839967</v>
      </c>
    </row>
    <row r="94" spans="1:47" x14ac:dyDescent="0.3">
      <c r="A94" s="281" t="s">
        <v>72</v>
      </c>
      <c r="B94" s="348" t="s">
        <v>72</v>
      </c>
      <c r="C94" s="402">
        <f>'Macro - Wealth'!E90</f>
        <v>49854</v>
      </c>
      <c r="D94" s="396">
        <f>'Macro - Wealth'!L90</f>
        <v>7.9836428427104558</v>
      </c>
      <c r="E94" s="403">
        <f>'Macro - GDP Growth'!F179</f>
        <v>0</v>
      </c>
      <c r="F94" s="396">
        <f>'Macro - GDP Growth'!M179</f>
        <v>0</v>
      </c>
      <c r="G94" s="403">
        <f>'Macro - GDP Growth Projection'!G90</f>
        <v>0.15644455965015866</v>
      </c>
      <c r="H94" s="396">
        <f>'Macro - GDP Growth Projection'!M90</f>
        <v>2.9322101100364826</v>
      </c>
      <c r="I94" s="456">
        <f>'Macro - Population'!G90</f>
        <v>4270.5630000000001</v>
      </c>
      <c r="J94" s="404">
        <f>('Macro - Population'!G90)/1000</f>
        <v>4.2705630000000001</v>
      </c>
      <c r="K94" s="707">
        <f>'Macro - Population'!N90</f>
        <v>-2.8528627291804209</v>
      </c>
      <c r="L94" s="708">
        <f>'Economy Size'!E90</f>
        <v>209.738</v>
      </c>
      <c r="M94" s="398">
        <f>'Economy Size'!L90</f>
        <v>0.11979016252611238</v>
      </c>
      <c r="N94" s="423">
        <f t="shared" si="16"/>
        <v>8.1827803860926309</v>
      </c>
      <c r="O94" s="425">
        <f t="shared" si="15"/>
        <v>1.2274170579138945</v>
      </c>
      <c r="P94" s="870">
        <f>'1-Military Spending'!E90</f>
        <v>6941.0423452768728</v>
      </c>
      <c r="Q94" s="754">
        <f>'1-Military Spending'!K90</f>
        <v>0.25478589337646984</v>
      </c>
      <c r="R94" s="830">
        <f>'2-Natural Gas Production'!E90</f>
        <v>17100</v>
      </c>
      <c r="S94" s="878">
        <f>'2-Natural Gas Production'!K90</f>
        <v>0.33190953465516893</v>
      </c>
      <c r="T94" s="830">
        <f>'3-IT Development Index'!D90</f>
        <v>6.54</v>
      </c>
      <c r="U94" s="754">
        <f>'3-IT Development Index'!J90</f>
        <v>5.609155117507866</v>
      </c>
      <c r="V94" s="830">
        <f>'4- Motor Vehicle Production'!D90</f>
        <v>29.734000000000002</v>
      </c>
      <c r="W94" s="760">
        <f>'4- Motor Vehicle Production'!J90</f>
        <v>-8.0100238914091886</v>
      </c>
      <c r="X94" s="837">
        <f>'5- Aircraft Exports'!F90</f>
        <v>1047.329</v>
      </c>
      <c r="Y94" s="764">
        <f>'5- Aircraft Exports'!L90</f>
        <v>0.53994109990534211</v>
      </c>
      <c r="Z94" s="837">
        <f>'6-Network Readiness Index'!D90</f>
        <v>4.2</v>
      </c>
      <c r="AA94" s="998">
        <f>'6-Network Readiness Index'!J90</f>
        <v>0.2631578947368422</v>
      </c>
      <c r="AB94" s="1217">
        <f>'7-Crude Oil Production'!E90</f>
        <v>2625145</v>
      </c>
      <c r="AC94" s="770">
        <f>'7-Crude Oil Production'!J90</f>
        <v>3.9907030677656374</v>
      </c>
      <c r="AD94" s="708">
        <f>'8-Commercial Banking Branches'!G90</f>
        <v>472.49858180000007</v>
      </c>
      <c r="AE94" s="760">
        <f>'8-Commercial Banking Branches'!M90</f>
        <v>3.2361923681943655E-2</v>
      </c>
      <c r="AF94" s="430">
        <f t="shared" si="19"/>
        <v>3.0119906402200822</v>
      </c>
      <c r="AG94" s="431">
        <f t="shared" si="20"/>
        <v>1.5059953201100411</v>
      </c>
      <c r="AH94" s="420" t="e">
        <f>'Risk - Country'!#REF!</f>
        <v>#REF!</v>
      </c>
      <c r="AI94" s="398">
        <f>'Risk - Country'!M186</f>
        <v>0</v>
      </c>
      <c r="AJ94" s="400" t="str">
        <f>'Risk - Business Climate'!B90</f>
        <v>A4</v>
      </c>
      <c r="AK94" s="400">
        <f>'Risk - Business Climate'!K90</f>
        <v>13.333333333333323</v>
      </c>
      <c r="AL94" s="399" t="str">
        <f>'Risk - Banking'!E90</f>
        <v>AA+</v>
      </c>
      <c r="AM94" s="398">
        <f>'Risk - Banking'!M90</f>
        <v>22.5</v>
      </c>
      <c r="AN94" s="436">
        <f t="shared" si="17"/>
        <v>35.833333333333321</v>
      </c>
      <c r="AO94" s="438">
        <f t="shared" si="21"/>
        <v>12.541666666666663</v>
      </c>
      <c r="AP94" s="401">
        <f t="shared" si="18"/>
        <v>15.275079044690598</v>
      </c>
    </row>
    <row r="95" spans="1:47" x14ac:dyDescent="0.3">
      <c r="A95" s="281" t="s">
        <v>168</v>
      </c>
      <c r="B95" s="348" t="s">
        <v>168</v>
      </c>
      <c r="C95" s="402">
        <f>'Macro - Wealth'!E91</f>
        <v>5253</v>
      </c>
      <c r="D95" s="396">
        <f>'Macro - Wealth'!L91</f>
        <v>-17.524780717392854</v>
      </c>
      <c r="E95" s="403" t="e">
        <f>'Macro - GDP Growth'!#REF!</f>
        <v>#REF!</v>
      </c>
      <c r="F95" s="396">
        <f>'Macro - GDP Growth'!J180</f>
        <v>0</v>
      </c>
      <c r="G95" s="403">
        <f>'Macro - GDP Growth Projection'!G91</f>
        <v>0.21192015584855586</v>
      </c>
      <c r="H95" s="396">
        <f>'Macro - GDP Growth Projection'!M91</f>
        <v>4.2276266193939396</v>
      </c>
      <c r="I95" s="456">
        <f>'Macro - Population'!G91</f>
        <v>6524.1909999999998</v>
      </c>
      <c r="J95" s="404">
        <f>('Macro - Population'!G91)/1000</f>
        <v>6.5241910000000001</v>
      </c>
      <c r="K95" s="707">
        <f>'Macro - Population'!N91</f>
        <v>-1.7117125738945806</v>
      </c>
      <c r="L95" s="708">
        <f>'Economy Size'!E91</f>
        <v>33.917999999999999</v>
      </c>
      <c r="M95" s="398">
        <f>'Economy Size'!L91</f>
        <v>-16.74749909369703</v>
      </c>
      <c r="N95" s="423">
        <f t="shared" si="16"/>
        <v>-31.756365765590523</v>
      </c>
      <c r="O95" s="425">
        <f t="shared" si="15"/>
        <v>-4.7634548648385779</v>
      </c>
      <c r="P95" s="870">
        <f>'1-Military Spending'!E91</f>
        <v>127.49924578944834</v>
      </c>
      <c r="Q95" s="754">
        <f>'1-Military Spending'!K91</f>
        <v>-9.7556217604170961</v>
      </c>
      <c r="R95" s="830">
        <f>'2-Natural Gas Production'!E91</f>
        <v>28.32</v>
      </c>
      <c r="S95" s="878">
        <f>'2-Natural Gas Production'!K91</f>
        <v>5.4927709870730419E-4</v>
      </c>
      <c r="T95" s="830">
        <f>'3-IT Development Index'!D91</f>
        <v>3.99</v>
      </c>
      <c r="U95" s="754">
        <f>'3-IT Development Index'!J91</f>
        <v>-4.3071866224151201</v>
      </c>
      <c r="V95" s="830">
        <f>'4- Motor Vehicle Production'!D91</f>
        <v>0.89800000000000002</v>
      </c>
      <c r="W95" s="760">
        <f>'4- Motor Vehicle Production'!J91</f>
        <v>-9.9399004995791174</v>
      </c>
      <c r="X95" s="837">
        <f>'5- Aircraft Exports'!F91</f>
        <v>20.600999999999999</v>
      </c>
      <c r="Y95" s="764">
        <f>'5- Aircraft Exports'!L91</f>
        <v>1.0114777951528259E-2</v>
      </c>
      <c r="Z95" s="837">
        <f>'6-Network Readiness Index'!D91</f>
        <v>3.7</v>
      </c>
      <c r="AA95" s="998">
        <f>'6-Network Readiness Index'!J91</f>
        <v>-1.2499999999999987</v>
      </c>
      <c r="AB95" s="1217">
        <f>'7-Crude Oil Production'!E91</f>
        <v>1000</v>
      </c>
      <c r="AC95" s="770">
        <f>'7-Crude Oil Production'!J91</f>
        <v>5.6564371318944305E-4</v>
      </c>
      <c r="AD95" s="708">
        <f>'8-Commercial Banking Branches'!G91</f>
        <v>447.75119400000005</v>
      </c>
      <c r="AE95" s="760">
        <f>'8-Commercial Banking Branches'!M91</f>
        <v>5.5461340853579781E-2</v>
      </c>
      <c r="AF95" s="430">
        <f t="shared" si="19"/>
        <v>-25.186017842794328</v>
      </c>
      <c r="AG95" s="431">
        <f t="shared" si="20"/>
        <v>-12.593008921397164</v>
      </c>
      <c r="AH95" s="420">
        <f>'Risk - Country'!E187</f>
        <v>0</v>
      </c>
      <c r="AI95" s="398">
        <f>'Risk - Country'!M187</f>
        <v>0</v>
      </c>
      <c r="AJ95" s="400" t="str">
        <f>'Risk - Business Climate'!B91</f>
        <v>D</v>
      </c>
      <c r="AK95" s="400">
        <f>'Risk - Business Climate'!K91</f>
        <v>-25.454545454545453</v>
      </c>
      <c r="AL95" s="399" t="str">
        <f>'Risk - Banking'!E91</f>
        <v>-</v>
      </c>
      <c r="AM95" s="398">
        <f>'Risk - Banking'!M91</f>
        <v>0</v>
      </c>
      <c r="AN95" s="436">
        <f t="shared" si="17"/>
        <v>-25.454545454545453</v>
      </c>
      <c r="AO95" s="438">
        <f t="shared" si="21"/>
        <v>-8.9090909090909083</v>
      </c>
      <c r="AP95" s="401">
        <f t="shared" si="18"/>
        <v>-26.265554695326649</v>
      </c>
    </row>
    <row r="96" spans="1:47" x14ac:dyDescent="0.3">
      <c r="A96" s="281" t="s">
        <v>223</v>
      </c>
      <c r="B96" s="348" t="s">
        <v>223</v>
      </c>
      <c r="C96" s="402">
        <f>'Macro - Wealth'!E92</f>
        <v>7826</v>
      </c>
      <c r="D96" s="396">
        <f>'Macro - Wealth'!L92</f>
        <v>-12.937673821578835</v>
      </c>
      <c r="E96" s="403">
        <f>'Macro - GDP Growth'!F92</f>
        <v>6.9</v>
      </c>
      <c r="F96" s="396">
        <f>'Macro - GDP Growth'!M92</f>
        <v>13.592677345537759</v>
      </c>
      <c r="G96" s="403">
        <f>'Macro - GDP Growth Projection'!G92</f>
        <v>0.26252846473557656</v>
      </c>
      <c r="H96" s="396">
        <f>'Macro - GDP Growth Projection'!M92</f>
        <v>5.4093865883801326</v>
      </c>
      <c r="I96" s="456">
        <f>'Macro - Population'!G92</f>
        <v>7275.5559999999996</v>
      </c>
      <c r="J96" s="404">
        <f>('Macro - Population'!G92)/1000</f>
        <v>7.2755559999999999</v>
      </c>
      <c r="K96" s="707">
        <f>'Macro - Population'!N92</f>
        <v>-1.3312503652131364</v>
      </c>
      <c r="L96" s="708">
        <f>'Economy Size'!E92</f>
        <v>56.11</v>
      </c>
      <c r="M96" s="398">
        <f>'Economy Size'!L92</f>
        <v>-11.311640849279366</v>
      </c>
      <c r="N96" s="423">
        <f t="shared" si="16"/>
        <v>-6.5785011021534467</v>
      </c>
      <c r="O96" s="425">
        <f t="shared" si="15"/>
        <v>-0.98677516532301701</v>
      </c>
      <c r="P96" s="870">
        <f>'1-Military Spending'!E92</f>
        <v>0</v>
      </c>
      <c r="Q96" s="754">
        <f>'1-Military Spending'!K92</f>
        <v>-10</v>
      </c>
      <c r="R96" s="830">
        <f>'2-Natural Gas Production'!E92</f>
        <v>9.9999999999999995E-7</v>
      </c>
      <c r="S96" s="878">
        <f>'2-Natural Gas Production'!K92</f>
        <v>-15</v>
      </c>
      <c r="T96" s="830">
        <f>'3-IT Development Index'!D92</f>
        <v>2.4500000000000002</v>
      </c>
      <c r="U96" s="754">
        <f>'3-IT Development Index'!J92</f>
        <v>-9.9465471023742698</v>
      </c>
      <c r="V96" s="830">
        <f>'4- Motor Vehicle Production'!D92</f>
        <v>7.0000000000000007E-2</v>
      </c>
      <c r="W96" s="760">
        <f>'4- Motor Vehicle Production'!J92</f>
        <v>-9.9953151837088399</v>
      </c>
      <c r="X96" s="837">
        <f>'5- Aircraft Exports'!F92</f>
        <v>0.12</v>
      </c>
      <c r="Y96" s="764">
        <f>'5- Aircraft Exports'!L92</f>
        <v>-13.213213213213212</v>
      </c>
      <c r="Z96" s="837">
        <f>'6-Network Readiness Index'!D92</f>
        <v>3.4</v>
      </c>
      <c r="AA96" s="998">
        <f>'6-Network Readiness Index'!J92</f>
        <v>-2.1874999999999996</v>
      </c>
      <c r="AB96" s="1217">
        <f>'7-Crude Oil Production'!E92</f>
        <v>0.01</v>
      </c>
      <c r="AC96" s="770">
        <f>'7-Crude Oil Production'!J92</f>
        <v>-15</v>
      </c>
      <c r="AD96" s="708">
        <f>'8-Commercial Banking Branches'!G92</f>
        <v>0.01</v>
      </c>
      <c r="AE96" s="760">
        <f>'8-Commercial Banking Branches'!M92</f>
        <v>6.9123941752159163E-2</v>
      </c>
      <c r="AF96" s="430">
        <f t="shared" si="19"/>
        <v>-75.273451557544163</v>
      </c>
      <c r="AG96" s="431">
        <f t="shared" si="20"/>
        <v>-37.636725778772082</v>
      </c>
      <c r="AH96" s="420">
        <f>'Risk - Country'!E188</f>
        <v>0</v>
      </c>
      <c r="AI96" s="398">
        <f>'Risk - Country'!M188</f>
        <v>0</v>
      </c>
      <c r="AJ96" s="400" t="str">
        <f>'Risk - Business Climate'!B92</f>
        <v>D</v>
      </c>
      <c r="AK96" s="400">
        <f>'Risk - Business Climate'!K92</f>
        <v>-25.454545454545453</v>
      </c>
      <c r="AL96" s="399" t="str">
        <f>'Risk - Banking'!E92</f>
        <v>-</v>
      </c>
      <c r="AM96" s="398">
        <f>'Risk - Banking'!M92</f>
        <v>0</v>
      </c>
      <c r="AN96" s="436">
        <f t="shared" si="17"/>
        <v>-25.454545454545453</v>
      </c>
      <c r="AO96" s="438">
        <f t="shared" si="21"/>
        <v>-8.9090909090909083</v>
      </c>
      <c r="AP96" s="401">
        <f t="shared" si="18"/>
        <v>-47.532591853186005</v>
      </c>
    </row>
    <row r="97" spans="1:42" x14ac:dyDescent="0.3">
      <c r="A97" s="281" t="s">
        <v>169</v>
      </c>
      <c r="B97" s="348" t="s">
        <v>169</v>
      </c>
      <c r="C97" s="402">
        <f>'Macro - Wealth'!E93</f>
        <v>30898</v>
      </c>
      <c r="D97" s="396">
        <f>'Macro - Wealth'!L93</f>
        <v>3.6312246284969039</v>
      </c>
      <c r="E97" s="403">
        <f>'Macro - GDP Growth'!F93</f>
        <v>2.08</v>
      </c>
      <c r="F97" s="396">
        <f>'Macro - GDP Growth'!M93</f>
        <v>-0.18744383104377982</v>
      </c>
      <c r="G97" s="403">
        <f>'Macro - GDP Growth Projection'!G93</f>
        <v>0.20458301200837281</v>
      </c>
      <c r="H97" s="396">
        <f>'Macro - GDP Growth Projection'!M93</f>
        <v>4.0562961982099655</v>
      </c>
      <c r="I97" s="456">
        <f>'Macro - Population'!G93</f>
        <v>1886.202</v>
      </c>
      <c r="J97" s="404">
        <f>('Macro - Population'!G93)/1000</f>
        <v>1.8862019999999999</v>
      </c>
      <c r="K97" s="707">
        <f>'Macro - Population'!N93</f>
        <v>-4.0602110250870664</v>
      </c>
      <c r="L97" s="708">
        <f>'Economy Size'!E93</f>
        <v>59.101999999999997</v>
      </c>
      <c r="M97" s="398">
        <f>'Economy Size'!L93</f>
        <v>-10.578760177537404</v>
      </c>
      <c r="N97" s="423">
        <f t="shared" si="16"/>
        <v>-7.1388942069613801</v>
      </c>
      <c r="O97" s="425">
        <f t="shared" si="15"/>
        <v>-1.0708341310442069</v>
      </c>
      <c r="P97" s="870">
        <f>'1-Military Spending'!E93</f>
        <v>756.86766214521822</v>
      </c>
      <c r="Q97" s="754">
        <f>'1-Military Spending'!K93</f>
        <v>-8.5492145479051107</v>
      </c>
      <c r="R97" s="830">
        <f>'2-Natural Gas Production'!E93</f>
        <v>9.9999999999999995E-7</v>
      </c>
      <c r="S97" s="878">
        <f>'2-Natural Gas Production'!K93</f>
        <v>-15</v>
      </c>
      <c r="T97" s="830">
        <f>'3-IT Development Index'!D93</f>
        <v>7.08</v>
      </c>
      <c r="U97" s="754">
        <f>'3-IT Development Index'!J93</f>
        <v>7.8139621768755836</v>
      </c>
      <c r="V97" s="830">
        <f>'4- Motor Vehicle Production'!D93</f>
        <v>3.472</v>
      </c>
      <c r="W97" s="760">
        <f>'4- Motor Vehicle Production'!J93</f>
        <v>-9.767633111958455</v>
      </c>
      <c r="X97" s="837">
        <f>'5- Aircraft Exports'!F93</f>
        <v>69.058000000000007</v>
      </c>
      <c r="Y97" s="764">
        <f>'5- Aircraft Exports'!L93</f>
        <v>3.5120226408097054E-2</v>
      </c>
      <c r="Z97" s="837">
        <f>'6-Network Readiness Index'!D93</f>
        <v>4.8</v>
      </c>
      <c r="AA97" s="998">
        <f>'6-Network Readiness Index'!J93</f>
        <v>1.8421052631578956</v>
      </c>
      <c r="AB97" s="1217">
        <f>'7-Crude Oil Production'!E93</f>
        <v>0.01</v>
      </c>
      <c r="AC97" s="770">
        <f>'7-Crude Oil Production'!J93</f>
        <v>-15</v>
      </c>
      <c r="AD97" s="708">
        <f>'8-Commercial Banking Branches'!G93</f>
        <v>198.80421140000001</v>
      </c>
      <c r="AE97" s="760">
        <f>'8-Commercial Banking Branches'!M93</f>
        <v>1.6878009415980923E-2</v>
      </c>
      <c r="AF97" s="430">
        <f t="shared" si="19"/>
        <v>-38.608781984006008</v>
      </c>
      <c r="AG97" s="431">
        <f t="shared" si="20"/>
        <v>-19.304390992003004</v>
      </c>
      <c r="AH97" s="420" t="str">
        <f>'Risk - Country'!E93</f>
        <v>A3</v>
      </c>
      <c r="AI97" s="398">
        <f>'Risk - Country'!M93</f>
        <v>21</v>
      </c>
      <c r="AJ97" s="400" t="str">
        <f>'Risk - Business Climate'!B93</f>
        <v>A3</v>
      </c>
      <c r="AK97" s="400">
        <f>'Risk - Business Climate'!K93</f>
        <v>22.222222222222239</v>
      </c>
      <c r="AL97" s="399" t="str">
        <f>'Risk - Banking'!E93</f>
        <v>AAA</v>
      </c>
      <c r="AM97" s="398">
        <f>'Risk - Banking'!M93</f>
        <v>25</v>
      </c>
      <c r="AN97" s="436">
        <f t="shared" si="17"/>
        <v>68.222222222222243</v>
      </c>
      <c r="AO97" s="438">
        <f t="shared" si="21"/>
        <v>23.877777777777784</v>
      </c>
      <c r="AP97" s="401">
        <f t="shared" si="18"/>
        <v>3.5025526547305716</v>
      </c>
    </row>
    <row r="98" spans="1:42" x14ac:dyDescent="0.3">
      <c r="A98" s="281" t="s">
        <v>73</v>
      </c>
      <c r="B98" s="348" t="s">
        <v>73</v>
      </c>
      <c r="C98" s="402">
        <f>'Macro - Wealth'!E94</f>
        <v>14552</v>
      </c>
      <c r="D98" s="396">
        <f>'Macro - Wealth'!L94</f>
        <v>-0.94665906011552359</v>
      </c>
      <c r="E98" s="403">
        <f>'Macro - GDP Growth'!F94</f>
        <v>1.5</v>
      </c>
      <c r="F98" s="396">
        <f>'Macro - GDP Growth'!M94</f>
        <v>-0.48529978174348465</v>
      </c>
      <c r="G98" s="403" t="str">
        <f>'Macro - GDP Growth Projection'!G94</f>
        <v>use median</v>
      </c>
      <c r="H98" s="396">
        <f>'Macro - GDP Growth Projection'!M94</f>
        <v>0</v>
      </c>
      <c r="I98" s="456">
        <f>'Macro - Population'!G94</f>
        <v>6825.442</v>
      </c>
      <c r="J98" s="404">
        <f>('Macro - Population'!G94)/1000</f>
        <v>6.8254419999999998</v>
      </c>
      <c r="K98" s="707">
        <f>'Macro - Population'!N94</f>
        <v>-1.5591707056581126</v>
      </c>
      <c r="L98" s="708">
        <f>'Economy Size'!E94</f>
        <v>99.760999999999996</v>
      </c>
      <c r="M98" s="398">
        <f>'Economy Size'!L94</f>
        <v>-0.61947032715087724</v>
      </c>
      <c r="N98" s="423">
        <f t="shared" si="16"/>
        <v>-3.6105998746679977</v>
      </c>
      <c r="O98" s="425">
        <f t="shared" si="15"/>
        <v>-0.54158998120019963</v>
      </c>
      <c r="P98" s="870">
        <f>'1-Military Spending'!E94</f>
        <v>1921.3930348258707</v>
      </c>
      <c r="Q98" s="754">
        <f>'1-Military Spending'!K94</f>
        <v>-6.3169897138565787</v>
      </c>
      <c r="R98" s="830">
        <f>'2-Natural Gas Production'!E94</f>
        <v>9.9999999999999995E-7</v>
      </c>
      <c r="S98" s="878">
        <f>'2-Natural Gas Production'!K94</f>
        <v>-15</v>
      </c>
      <c r="T98" s="830">
        <f>'3-IT Development Index'!D94</f>
        <v>5.93</v>
      </c>
      <c r="U98" s="754">
        <f>'3-IT Development Index'!J94</f>
        <v>3.1185397356295157</v>
      </c>
      <c r="V98" s="830">
        <f>'4- Motor Vehicle Production'!D94</f>
        <v>12.871</v>
      </c>
      <c r="W98" s="760">
        <f>'4- Motor Vehicle Production'!J94</f>
        <v>-9.1385961359496761</v>
      </c>
      <c r="X98" s="837">
        <f>'5- Aircraft Exports'!F94</f>
        <v>12.776</v>
      </c>
      <c r="Y98" s="764">
        <f>'5- Aircraft Exports'!L94</f>
        <v>6.0768136909951937E-3</v>
      </c>
      <c r="Z98" s="837">
        <f>'6-Network Readiness Index'!D94</f>
        <v>3.8</v>
      </c>
      <c r="AA98" s="998">
        <f>'6-Network Readiness Index'!J94</f>
        <v>-0.93749999999999967</v>
      </c>
      <c r="AB98" s="1217">
        <f>'7-Crude Oil Production'!E94</f>
        <v>0.01</v>
      </c>
      <c r="AC98" s="770">
        <f>'7-Crude Oil Production'!J94</f>
        <v>-15</v>
      </c>
      <c r="AD98" s="708">
        <f>'8-Commercial Banking Branches'!G94</f>
        <v>1075.6169724000001</v>
      </c>
      <c r="AE98" s="760">
        <f>'8-Commercial Banking Branches'!M94</f>
        <v>4.8365639536286434E-2</v>
      </c>
      <c r="AF98" s="430">
        <f t="shared" si="19"/>
        <v>-43.220103660949462</v>
      </c>
      <c r="AG98" s="431">
        <f t="shared" si="20"/>
        <v>-21.610051830474731</v>
      </c>
      <c r="AH98" s="420" t="str">
        <f>'Risk - Country'!E94</f>
        <v>C</v>
      </c>
      <c r="AI98" s="398">
        <f>'Risk - Country'!M94</f>
        <v>-6.9999999999999973</v>
      </c>
      <c r="AJ98" s="400" t="str">
        <f>'Risk - Business Climate'!B94</f>
        <v>C</v>
      </c>
      <c r="AK98" s="400">
        <f>'Risk - Business Climate'!K94</f>
        <v>-10.909090909090912</v>
      </c>
      <c r="AL98" s="399" t="str">
        <f>'Risk - Banking'!E94</f>
        <v>B-</v>
      </c>
      <c r="AM98" s="398">
        <f>'Risk - Banking'!M94</f>
        <v>-23.076923076923077</v>
      </c>
      <c r="AN98" s="436">
        <f t="shared" si="17"/>
        <v>-40.986013986013987</v>
      </c>
      <c r="AO98" s="438">
        <f t="shared" si="21"/>
        <v>-14.345104895104894</v>
      </c>
      <c r="AP98" s="401">
        <f t="shared" si="18"/>
        <v>-36.496746706779824</v>
      </c>
    </row>
    <row r="99" spans="1:42" x14ac:dyDescent="0.3">
      <c r="A99" s="281" t="s">
        <v>170</v>
      </c>
      <c r="B99" s="348" t="s">
        <v>170</v>
      </c>
      <c r="C99" s="402">
        <f>'Macro - Wealth'!E95</f>
        <v>1428</v>
      </c>
      <c r="D99" s="396">
        <f>'Macro - Wealth'!L95</f>
        <v>-24.343934963987735</v>
      </c>
      <c r="E99" s="403">
        <f>'Macro - GDP Growth'!F95</f>
        <v>2.5</v>
      </c>
      <c r="F99" s="396">
        <f>'Macro - GDP Growth'!M95</f>
        <v>0.16781083142639056</v>
      </c>
      <c r="G99" s="403">
        <f>'Macro - GDP Growth Projection'!G95</f>
        <v>0.239423825590449</v>
      </c>
      <c r="H99" s="396">
        <f>'Macro - GDP Growth Projection'!M95</f>
        <v>4.8698677180591039</v>
      </c>
      <c r="I99" s="456">
        <f>'Macro - Population'!G95</f>
        <v>5057.6769999999997</v>
      </c>
      <c r="J99" s="404">
        <f>('Macro - Population'!G95)/1000</f>
        <v>5.057677</v>
      </c>
      <c r="K99" s="707">
        <f>'Macro - Population'!N95</f>
        <v>-2.4542986079822207</v>
      </c>
      <c r="L99" s="708">
        <f>'Economy Size'!E95</f>
        <v>7.0490000000000004</v>
      </c>
      <c r="M99" s="398">
        <f>'Economy Size'!L95</f>
        <v>-23.328973281208668</v>
      </c>
      <c r="N99" s="423">
        <f t="shared" si="16"/>
        <v>-45.089528303693129</v>
      </c>
      <c r="O99" s="425">
        <f t="shared" si="15"/>
        <v>-6.7634292455539695</v>
      </c>
      <c r="P99" s="870">
        <f>'1-Military Spending'!E95</f>
        <v>16.937000000000001</v>
      </c>
      <c r="Q99" s="754">
        <f>'1-Military Spending'!K95</f>
        <v>-9.967553416479916</v>
      </c>
      <c r="R99" s="830">
        <f>'2-Natural Gas Production'!E95</f>
        <v>9.9999999999999995E-7</v>
      </c>
      <c r="S99" s="878">
        <f>'2-Natural Gas Production'!K95</f>
        <v>-15</v>
      </c>
      <c r="T99" s="830">
        <f>'3-IT Development Index'!D95</f>
        <v>1.97</v>
      </c>
      <c r="U99" s="754">
        <f>'3-IT Development Index'!J95</f>
        <v>-11.704269849374526</v>
      </c>
      <c r="V99" s="830">
        <f>'4- Motor Vehicle Production'!D95</f>
        <v>0.29299999999999998</v>
      </c>
      <c r="W99" s="760">
        <f>'4- Motor Vehicle Production'!J95</f>
        <v>-9.980390697524145</v>
      </c>
      <c r="X99" s="837">
        <f>'5- Aircraft Exports'!F95</f>
        <v>8.0000000000000002E-3</v>
      </c>
      <c r="Y99" s="764">
        <f>'5- Aircraft Exports'!L95</f>
        <v>-14.894894894894895</v>
      </c>
      <c r="Z99" s="837">
        <f>'6-Network Readiness Index'!D95</f>
        <v>2.8</v>
      </c>
      <c r="AA99" s="998">
        <f>'6-Network Readiness Index'!J95</f>
        <v>-4.0625000000000009</v>
      </c>
      <c r="AB99" s="1217">
        <f>'7-Crude Oil Production'!E95</f>
        <v>0.01</v>
      </c>
      <c r="AC99" s="770">
        <f>'7-Crude Oil Production'!J95</f>
        <v>-15</v>
      </c>
      <c r="AD99" s="708">
        <f>'8-Commercial Banking Branches'!G95</f>
        <v>135.42368839999997</v>
      </c>
      <c r="AE99" s="760">
        <f>'8-Commercial Banking Branches'!M95</f>
        <v>4.2239499577017808E-2</v>
      </c>
      <c r="AF99" s="430">
        <f t="shared" si="19"/>
        <v>-80.567369358696467</v>
      </c>
      <c r="AG99" s="431">
        <f t="shared" si="20"/>
        <v>-40.283684679348234</v>
      </c>
      <c r="AH99" s="420" t="str">
        <f>'Risk - Country'!E95</f>
        <v>D</v>
      </c>
      <c r="AI99" s="398">
        <f>'Risk - Country'!M95</f>
        <v>-20.999999999999993</v>
      </c>
      <c r="AJ99" s="400" t="str">
        <f>'Risk - Business Climate'!B95</f>
        <v>D</v>
      </c>
      <c r="AK99" s="400">
        <f>'Risk - Business Climate'!K95</f>
        <v>-25.454545454545453</v>
      </c>
      <c r="AL99" s="399" t="str">
        <f>'Risk - Banking'!E95</f>
        <v>-</v>
      </c>
      <c r="AM99" s="398">
        <f>'Risk - Banking'!M95</f>
        <v>0</v>
      </c>
      <c r="AN99" s="436">
        <f t="shared" si="17"/>
        <v>-46.454545454545446</v>
      </c>
      <c r="AO99" s="438">
        <f t="shared" si="21"/>
        <v>-16.259090909090904</v>
      </c>
      <c r="AP99" s="401">
        <f t="shared" si="18"/>
        <v>-63.306204833993107</v>
      </c>
    </row>
    <row r="100" spans="1:42" x14ac:dyDescent="0.3">
      <c r="A100" s="281" t="s">
        <v>74</v>
      </c>
      <c r="B100" s="348" t="s">
        <v>74</v>
      </c>
      <c r="C100" s="402">
        <f>'Macro - Wealth'!E96</f>
        <v>15174</v>
      </c>
      <c r="D100" s="396">
        <f>'Macro - Wealth'!L96</f>
        <v>2.0894179019489145E-2</v>
      </c>
      <c r="E100" s="403">
        <f>'Macro - GDP Growth'!F96</f>
        <v>9</v>
      </c>
      <c r="F100" s="396">
        <f>'Macro - GDP Growth'!M96</f>
        <v>20</v>
      </c>
      <c r="G100" s="403">
        <f>'Macro - GDP Growth Projection'!G96</f>
        <v>0.18929661283841751</v>
      </c>
      <c r="H100" s="396">
        <f>'Macro - GDP Growth Projection'!M96</f>
        <v>3.6993418757621352</v>
      </c>
      <c r="I100" s="456">
        <f>'Macro - Population'!G96</f>
        <v>6871.2870000000003</v>
      </c>
      <c r="J100" s="404">
        <f>('Macro - Population'!G96)/1000</f>
        <v>6.8712870000000006</v>
      </c>
      <c r="K100" s="707">
        <f>'Macro - Population'!N96</f>
        <v>-1.5359565687779</v>
      </c>
      <c r="L100" s="708">
        <f>'Economy Size'!E96</f>
        <v>102.842</v>
      </c>
      <c r="M100" s="398">
        <f>'Economy Size'!L96</f>
        <v>6.1540624036198431E-4</v>
      </c>
      <c r="N100" s="423">
        <f t="shared" si="16"/>
        <v>22.184894892244081</v>
      </c>
      <c r="O100" s="425">
        <f t="shared" si="15"/>
        <v>3.3277342338366123</v>
      </c>
      <c r="P100" s="870">
        <f>'1-Military Spending'!E96</f>
        <v>0</v>
      </c>
      <c r="Q100" s="754">
        <f>'1-Military Spending'!K96</f>
        <v>-10</v>
      </c>
      <c r="R100" s="830">
        <f>'2-Natural Gas Production'!E96</f>
        <v>9089</v>
      </c>
      <c r="S100" s="878">
        <f>'2-Natural Gas Production'!K96</f>
        <v>0.1764165179582291</v>
      </c>
      <c r="T100" s="830" t="str">
        <f>'3-IT Development Index'!D96</f>
        <v>use median</v>
      </c>
      <c r="U100" s="754">
        <f>'3-IT Development Index'!J96</f>
        <v>0</v>
      </c>
      <c r="V100" s="830">
        <f>'4- Motor Vehicle Production'!D96</f>
        <v>1.5860000000000001</v>
      </c>
      <c r="W100" s="760">
        <f>'4- Motor Vehicle Production'!J96</f>
        <v>-9.8938554480317151</v>
      </c>
      <c r="X100" s="837">
        <f>'5- Aircraft Exports'!F96</f>
        <v>0.114</v>
      </c>
      <c r="Y100" s="764">
        <f>'5- Aircraft Exports'!L96</f>
        <v>-13.303303303303302</v>
      </c>
      <c r="Z100" s="837">
        <f>'6-Network Readiness Index'!D96</f>
        <v>4.9000000000000004</v>
      </c>
      <c r="AA100" s="998">
        <f>'6-Network Readiness Index'!J96</f>
        <v>2.1052631578947376</v>
      </c>
      <c r="AB100" s="1217">
        <f>'7-Crude Oil Production'!E96</f>
        <v>408074</v>
      </c>
      <c r="AC100" s="770">
        <f>'7-Crude Oil Production'!J96</f>
        <v>0.61954104398974663</v>
      </c>
      <c r="AD100" s="708">
        <f>'8-Commercial Banking Branches'!G96</f>
        <v>0.01</v>
      </c>
      <c r="AE100" s="760">
        <f>'8-Commercial Banking Branches'!M96</f>
        <v>6.222692192345506E-2</v>
      </c>
      <c r="AF100" s="430">
        <f t="shared" si="19"/>
        <v>-30.233711109568851</v>
      </c>
      <c r="AG100" s="431">
        <f t="shared" si="20"/>
        <v>-15.116855554784426</v>
      </c>
      <c r="AH100" s="420" t="str">
        <f>'Risk - Country'!E96</f>
        <v>E</v>
      </c>
      <c r="AI100" s="398">
        <f>'Risk - Country'!M96</f>
        <v>-35</v>
      </c>
      <c r="AJ100" s="400" t="str">
        <f>'Risk - Business Climate'!B96</f>
        <v>E</v>
      </c>
      <c r="AK100" s="400">
        <f>'Risk - Business Climate'!K96</f>
        <v>-40</v>
      </c>
      <c r="AL100" s="399" t="str">
        <f>'Risk - Banking'!E96</f>
        <v>-</v>
      </c>
      <c r="AM100" s="398">
        <f>'Risk - Banking'!M96</f>
        <v>0</v>
      </c>
      <c r="AN100" s="436">
        <f t="shared" si="17"/>
        <v>-75</v>
      </c>
      <c r="AO100" s="438">
        <f t="shared" si="21"/>
        <v>-26.25</v>
      </c>
      <c r="AP100" s="401">
        <f t="shared" si="18"/>
        <v>-38.039121320947814</v>
      </c>
    </row>
    <row r="101" spans="1:42" x14ac:dyDescent="0.3">
      <c r="A101" s="281" t="s">
        <v>171</v>
      </c>
      <c r="B101" s="348" t="s">
        <v>171</v>
      </c>
      <c r="C101" s="402">
        <f>'Macro - Wealth'!E97</f>
        <v>37231</v>
      </c>
      <c r="D101" s="396">
        <f>'Macro - Wealth'!L97</f>
        <v>5.0853217244356275</v>
      </c>
      <c r="E101" s="403">
        <f>'Macro - GDP Growth'!F97</f>
        <v>4.33</v>
      </c>
      <c r="F101" s="396">
        <f>'Macro - GDP Growth'!M97</f>
        <v>5.7513348588863469</v>
      </c>
      <c r="G101" s="403">
        <f>'Macro - GDP Growth Projection'!G97</f>
        <v>0.16684351295654842</v>
      </c>
      <c r="H101" s="396">
        <f>'Macro - GDP Growth Projection'!M97</f>
        <v>3.1750371676305704</v>
      </c>
      <c r="I101" s="456">
        <f>'Macro - Population'!G97</f>
        <v>2722.2910000000002</v>
      </c>
      <c r="J101" s="404">
        <f>('Macro - Population'!G97)/1000</f>
        <v>2.7222910000000002</v>
      </c>
      <c r="K101" s="707">
        <f>'Macro - Population'!N97</f>
        <v>-3.6368478559292536</v>
      </c>
      <c r="L101" s="708">
        <f>'Economy Size'!E97</f>
        <v>103.756</v>
      </c>
      <c r="M101" s="398">
        <f>'Economy Size'!L97</f>
        <v>1.6343941093671466E-3</v>
      </c>
      <c r="N101" s="423">
        <f t="shared" si="16"/>
        <v>10.376480289132658</v>
      </c>
      <c r="O101" s="425">
        <f t="shared" si="15"/>
        <v>1.5564720433698986</v>
      </c>
      <c r="P101" s="870">
        <f>'1-Military Spending'!E97</f>
        <v>1170.6371822637639</v>
      </c>
      <c r="Q101" s="754">
        <f>'1-Military Spending'!K97</f>
        <v>-7.7560788893364707</v>
      </c>
      <c r="R101" s="830">
        <f>'2-Natural Gas Production'!E97</f>
        <v>9.9999999999999995E-7</v>
      </c>
      <c r="S101" s="878">
        <f>'2-Natural Gas Production'!K97</f>
        <v>-15</v>
      </c>
      <c r="T101" s="830">
        <f>'3-IT Development Index'!D97</f>
        <v>7.1</v>
      </c>
      <c r="U101" s="754">
        <f>'3-IT Development Index'!J97</f>
        <v>7.8956216975929054</v>
      </c>
      <c r="V101" s="830">
        <f>'4- Motor Vehicle Production'!D97</f>
        <v>6.2240000000000002</v>
      </c>
      <c r="W101" s="760">
        <f>'4- Motor Vehicle Production'!J97</f>
        <v>-9.5834529057688425</v>
      </c>
      <c r="X101" s="837">
        <f>'5- Aircraft Exports'!F97</f>
        <v>43.326000000000001</v>
      </c>
      <c r="Y101" s="764">
        <f>'5- Aircraft Exports'!L97</f>
        <v>2.1841645404641858E-2</v>
      </c>
      <c r="Z101" s="837">
        <f>'6-Network Readiness Index'!D97</f>
        <v>5.7</v>
      </c>
      <c r="AA101" s="998">
        <f>'6-Network Readiness Index'!J97</f>
        <v>4.2105263157894735</v>
      </c>
      <c r="AB101" s="1217">
        <f>'7-Crude Oil Production'!E97</f>
        <v>2000</v>
      </c>
      <c r="AC101" s="770">
        <f>'7-Crude Oil Production'!J97</f>
        <v>2.0861913292900959E-3</v>
      </c>
      <c r="AD101" s="708">
        <f>'8-Commercial Banking Branches'!G97</f>
        <v>303.2353296</v>
      </c>
      <c r="AE101" s="760">
        <f>'8-Commercial Banking Branches'!M97</f>
        <v>2.729036202545124E-2</v>
      </c>
      <c r="AF101" s="430">
        <f t="shared" si="19"/>
        <v>-20.182165582963552</v>
      </c>
      <c r="AG101" s="431">
        <f t="shared" si="20"/>
        <v>-10.091082791481776</v>
      </c>
      <c r="AH101" s="420" t="str">
        <f>'Risk - Country'!E97</f>
        <v>A3</v>
      </c>
      <c r="AI101" s="398">
        <f>'Risk - Country'!M97</f>
        <v>21</v>
      </c>
      <c r="AJ101" s="400" t="str">
        <f>'Risk - Business Climate'!B97</f>
        <v>A3</v>
      </c>
      <c r="AK101" s="400">
        <f>'Risk - Business Climate'!K97</f>
        <v>22.222222222222239</v>
      </c>
      <c r="AL101" s="399" t="str">
        <f>'Risk - Banking'!E97</f>
        <v>AAA</v>
      </c>
      <c r="AM101" s="398">
        <f>'Risk - Banking'!M97</f>
        <v>25</v>
      </c>
      <c r="AN101" s="436">
        <f t="shared" si="17"/>
        <v>68.222222222222243</v>
      </c>
      <c r="AO101" s="438">
        <f t="shared" si="21"/>
        <v>23.877777777777784</v>
      </c>
      <c r="AP101" s="401">
        <f t="shared" si="18"/>
        <v>15.343167029665906</v>
      </c>
    </row>
    <row r="102" spans="1:42" ht="16.5" customHeight="1" x14ac:dyDescent="0.3">
      <c r="A102" s="281" t="s">
        <v>172</v>
      </c>
      <c r="B102" s="348" t="s">
        <v>172</v>
      </c>
      <c r="C102" s="402">
        <f>'Macro - Wealth'!E98</f>
        <v>114482</v>
      </c>
      <c r="D102" s="396">
        <f>'Macro - Wealth'!L98</f>
        <v>22.822642861078965</v>
      </c>
      <c r="E102" s="403">
        <f>'Macro - GDP Growth'!F98</f>
        <v>2.31</v>
      </c>
      <c r="F102" s="396">
        <f>'Macro - GDP Growth'!M98</f>
        <v>-6.9328540249069356E-2</v>
      </c>
      <c r="G102" s="403">
        <f>'Macro - GDP Growth Projection'!G98</f>
        <v>0.17060618830530336</v>
      </c>
      <c r="H102" s="396">
        <f>'Macro - GDP Growth Projection'!M98</f>
        <v>3.262899797329903</v>
      </c>
      <c r="I102" s="456">
        <f>'Macro - Population'!G98</f>
        <v>625.976</v>
      </c>
      <c r="J102" s="404">
        <f>('Macro - Population'!G98)/1000</f>
        <v>0.62597599999999998</v>
      </c>
      <c r="K102" s="707">
        <f>'Macro - Population'!N98</f>
        <v>-4.698340785453575</v>
      </c>
      <c r="L102" s="708">
        <f>'Economy Size'!E98</f>
        <v>70.965999999999994</v>
      </c>
      <c r="M102" s="398">
        <f>'Economy Size'!L98</f>
        <v>-7.6727119524215448</v>
      </c>
      <c r="N102" s="423">
        <f t="shared" si="16"/>
        <v>13.645161380284678</v>
      </c>
      <c r="O102" s="425">
        <f t="shared" si="15"/>
        <v>2.0467742070427017</v>
      </c>
      <c r="P102" s="870">
        <f>'1-Military Spending'!E98</f>
        <v>489.53077358279899</v>
      </c>
      <c r="Q102" s="754">
        <f>'1-Military Spending'!K98</f>
        <v>-9.0616602667412831</v>
      </c>
      <c r="R102" s="830">
        <f>'2-Natural Gas Production'!E98</f>
        <v>9.9999999999999995E-7</v>
      </c>
      <c r="S102" s="878">
        <f>'2-Natural Gas Production'!K98</f>
        <v>-15</v>
      </c>
      <c r="T102" s="830">
        <f>'3-IT Development Index'!D98</f>
        <v>8.36</v>
      </c>
      <c r="U102" s="754">
        <f>'3-IT Development Index'!J98</f>
        <v>13.040171502784247</v>
      </c>
      <c r="V102" s="830">
        <f>'4- Motor Vehicle Production'!D98</f>
        <v>5.8319999999999999</v>
      </c>
      <c r="W102" s="760">
        <f>'4- Motor Vehicle Production'!J98</f>
        <v>-9.6096878769993417</v>
      </c>
      <c r="X102" s="837">
        <f>'5- Aircraft Exports'!F98</f>
        <v>105.328</v>
      </c>
      <c r="Y102" s="764">
        <f>'5- Aircraft Exports'!L98</f>
        <v>5.3836771293660539E-2</v>
      </c>
      <c r="Z102" s="837" t="str">
        <f>'6-Network Readiness Index'!D98</f>
        <v>use median</v>
      </c>
      <c r="AA102" s="998">
        <f>'6-Network Readiness Index'!J98</f>
        <v>0</v>
      </c>
      <c r="AB102" s="1217">
        <f>'7-Crude Oil Production'!E98</f>
        <v>0.01</v>
      </c>
      <c r="AC102" s="770">
        <f>'7-Crude Oil Production'!J98</f>
        <v>-15</v>
      </c>
      <c r="AD102" s="708">
        <f>'8-Commercial Banking Branches'!G98</f>
        <v>346.10349280000003</v>
      </c>
      <c r="AE102" s="760">
        <f>'8-Commercial Banking Branches'!M98</f>
        <v>6.8258826403269927E-4</v>
      </c>
      <c r="AF102" s="430">
        <f t="shared" si="19"/>
        <v>-35.576657281398681</v>
      </c>
      <c r="AG102" s="431">
        <f t="shared" si="20"/>
        <v>-17.788328640699341</v>
      </c>
      <c r="AH102" s="420" t="str">
        <f>'Risk - Country'!E98</f>
        <v>A1</v>
      </c>
      <c r="AI102" s="398">
        <f>'Risk - Country'!M98</f>
        <v>35</v>
      </c>
      <c r="AJ102" s="400" t="str">
        <f>'Risk - Business Climate'!B98</f>
        <v>A2</v>
      </c>
      <c r="AK102" s="400">
        <f>'Risk - Business Climate'!K98</f>
        <v>31.111111111111114</v>
      </c>
      <c r="AL102" s="399" t="str">
        <f>'Risk - Banking'!E98</f>
        <v>AAA</v>
      </c>
      <c r="AM102" s="398">
        <f>'Risk - Banking'!M98</f>
        <v>25</v>
      </c>
      <c r="AN102" s="436">
        <f t="shared" si="17"/>
        <v>91.111111111111114</v>
      </c>
      <c r="AO102" s="438">
        <f t="shared" si="21"/>
        <v>31.888888888888889</v>
      </c>
      <c r="AP102" s="401">
        <f t="shared" si="18"/>
        <v>16.147334455232251</v>
      </c>
    </row>
    <row r="103" spans="1:42" ht="15" customHeight="1" x14ac:dyDescent="0.3">
      <c r="A103" s="281" t="s">
        <v>251</v>
      </c>
      <c r="B103" s="348" t="s">
        <v>251</v>
      </c>
      <c r="C103" s="402">
        <f>'Macro - Wealth'!E99</f>
        <v>123965</v>
      </c>
      <c r="D103" s="396">
        <f>'Macro - Wealth'!L99</f>
        <v>25</v>
      </c>
      <c r="E103" s="403">
        <f>'Macro - GDP Growth'!F99</f>
        <v>9</v>
      </c>
      <c r="F103" s="396">
        <f>'Macro - GDP Growth'!M99</f>
        <v>20</v>
      </c>
      <c r="G103" s="403">
        <f>'Macro - GDP Growth Projection'!G99</f>
        <v>0.66447592619638773</v>
      </c>
      <c r="H103" s="396">
        <f>'Macro - GDP Growth Projection'!M99</f>
        <v>14.795304237800536</v>
      </c>
      <c r="I103" s="456">
        <f>'Macro - Population'!G99</f>
        <v>649.34199999999998</v>
      </c>
      <c r="J103" s="404">
        <f>('Macro - Population'!G99)/1000</f>
        <v>0.64934199999999997</v>
      </c>
      <c r="K103" s="707">
        <f>'Macro - Population'!N99</f>
        <v>-4.6865091457471069</v>
      </c>
      <c r="L103" s="708">
        <f>'Economy Size'!E99</f>
        <v>79.391999999999996</v>
      </c>
      <c r="M103" s="398">
        <f>'Economy Size'!L99</f>
        <v>-5.608790648912926</v>
      </c>
      <c r="N103" s="423">
        <f t="shared" si="16"/>
        <v>49.500004443140497</v>
      </c>
      <c r="O103" s="425">
        <f t="shared" si="15"/>
        <v>7.4250006664710746</v>
      </c>
      <c r="P103" s="870">
        <f>'1-Military Spending'!E99</f>
        <v>0</v>
      </c>
      <c r="Q103" s="754">
        <f>'1-Military Spending'!K99</f>
        <v>-10</v>
      </c>
      <c r="R103" s="830">
        <f>'2-Natural Gas Production'!E99</f>
        <v>9.9999999999999995E-7</v>
      </c>
      <c r="S103" s="878">
        <f>'2-Natural Gas Production'!K99</f>
        <v>-15</v>
      </c>
      <c r="T103" s="830">
        <f>'3-IT Development Index'!D99</f>
        <v>7.58</v>
      </c>
      <c r="U103" s="754">
        <f>'3-IT Development Index'!J99</f>
        <v>9.8554501948086575</v>
      </c>
      <c r="V103" s="830">
        <f>'4- Motor Vehicle Production'!D99</f>
        <v>0.45500000000000002</v>
      </c>
      <c r="W103" s="760">
        <f>'4- Motor Vehicle Production'!J99</f>
        <v>-9.9695486941074591</v>
      </c>
      <c r="X103" s="837">
        <f>'5- Aircraft Exports'!F99</f>
        <v>8.0000000000000002E-3</v>
      </c>
      <c r="Y103" s="764">
        <f>'5- Aircraft Exports'!L99</f>
        <v>-14.894894894894895</v>
      </c>
      <c r="Z103" s="837" t="str">
        <f>'6-Network Readiness Index'!D99</f>
        <v>use median</v>
      </c>
      <c r="AA103" s="998">
        <f>'6-Network Readiness Index'!J99</f>
        <v>0</v>
      </c>
      <c r="AB103" s="1217">
        <f>'7-Crude Oil Production'!E99</f>
        <v>0.01</v>
      </c>
      <c r="AC103" s="770">
        <f>'7-Crude Oil Production'!J99</f>
        <v>-15</v>
      </c>
      <c r="AD103" s="708">
        <f>'8-Commercial Banking Branches'!G99</f>
        <v>230.94052530000002</v>
      </c>
      <c r="AE103" s="760">
        <f>'8-Commercial Banking Branches'!M99</f>
        <v>1.0994372067677242E-3</v>
      </c>
      <c r="AF103" s="430">
        <f t="shared" si="19"/>
        <v>-55.007893956986926</v>
      </c>
      <c r="AG103" s="431">
        <f t="shared" si="20"/>
        <v>-27.503946978493463</v>
      </c>
      <c r="AH103" s="420" t="str">
        <f>'Risk - Country'!E99</f>
        <v>na</v>
      </c>
      <c r="AI103" s="398">
        <f>'Risk - Country'!M99</f>
        <v>0</v>
      </c>
      <c r="AJ103" s="400">
        <f>'Risk - Business Climate'!B99</f>
        <v>0</v>
      </c>
      <c r="AK103" s="400">
        <f>'Risk - Business Climate'!K99</f>
        <v>-3.6363636363636331</v>
      </c>
      <c r="AL103" s="399" t="str">
        <f>'Risk - Banking'!E99</f>
        <v>AA+</v>
      </c>
      <c r="AM103" s="398">
        <f>'Risk - Banking'!M99</f>
        <v>22.5</v>
      </c>
      <c r="AN103" s="436">
        <f t="shared" si="17"/>
        <v>18.863636363636367</v>
      </c>
      <c r="AO103" s="438">
        <f t="shared" si="21"/>
        <v>6.6022727272727284</v>
      </c>
      <c r="AP103" s="401">
        <f t="shared" si="18"/>
        <v>-13.47667358474966</v>
      </c>
    </row>
    <row r="104" spans="1:42" ht="15" customHeight="1" x14ac:dyDescent="0.3">
      <c r="A104" s="281" t="s">
        <v>174</v>
      </c>
      <c r="B104" s="348" t="s">
        <v>174</v>
      </c>
      <c r="C104" s="402">
        <f>'Macro - Wealth'!E100</f>
        <v>1647</v>
      </c>
      <c r="D104" s="396">
        <f>'Macro - Wealth'!L100</f>
        <v>-23.95350495614348</v>
      </c>
      <c r="E104" s="403">
        <f>'Macro - GDP Growth'!F100</f>
        <v>4.2</v>
      </c>
      <c r="F104" s="396">
        <f>'Macro - GDP Growth'!M100</f>
        <v>5.3546910755148742</v>
      </c>
      <c r="G104" s="403">
        <f>'Macro - GDP Growth Projection'!G100</f>
        <v>0.24302049622437971</v>
      </c>
      <c r="H104" s="396">
        <f>'Macro - GDP Growth Projection'!M100</f>
        <v>4.9538539541195936</v>
      </c>
      <c r="I104" s="456">
        <f>'Macro - Population'!G100</f>
        <v>27691.019</v>
      </c>
      <c r="J104" s="404">
        <f>('Macro - Population'!G100)/1000</f>
        <v>27.691019000000001</v>
      </c>
      <c r="K104" s="707">
        <f>'Macro - Population'!N100</f>
        <v>6.2215518803250762E-2</v>
      </c>
      <c r="L104" s="708">
        <f>'Economy Size'!E100</f>
        <v>44.418999999999997</v>
      </c>
      <c r="M104" s="398">
        <f>'Economy Size'!L100</f>
        <v>-14.175313286891431</v>
      </c>
      <c r="N104" s="423">
        <f t="shared" ref="N104:N135" si="22">D104+F104+K104+M104+H104</f>
        <v>-27.758057694597191</v>
      </c>
      <c r="O104" s="425">
        <f t="shared" si="15"/>
        <v>-4.1637086541895787</v>
      </c>
      <c r="P104" s="870">
        <f>'1-Military Spending'!E100</f>
        <v>87.357752069239794</v>
      </c>
      <c r="Q104" s="754">
        <f>'1-Military Spending'!K100</f>
        <v>-9.8325671334077995</v>
      </c>
      <c r="R104" s="830">
        <f>'2-Natural Gas Production'!E100</f>
        <v>9.9999999999999995E-7</v>
      </c>
      <c r="S104" s="878">
        <f>'2-Natural Gas Production'!K100</f>
        <v>-15</v>
      </c>
      <c r="T104" s="830">
        <f>'3-IT Development Index'!D100</f>
        <v>1.69</v>
      </c>
      <c r="U104" s="754">
        <f>'3-IT Development Index'!J100</f>
        <v>-12.729608118458007</v>
      </c>
      <c r="V104" s="830">
        <f>'4- Motor Vehicle Production'!D100</f>
        <v>0.20200000000000001</v>
      </c>
      <c r="W104" s="760">
        <f>'4- Motor Vehicle Production'!J100</f>
        <v>-9.9864809587026517</v>
      </c>
      <c r="X104" s="837">
        <f>'5- Aircraft Exports'!F100</f>
        <v>0.85099999999999998</v>
      </c>
      <c r="Y104" s="764">
        <f>'5- Aircraft Exports'!L100</f>
        <v>-2.2372372372372373</v>
      </c>
      <c r="Z104" s="837">
        <f>'6-Network Readiness Index'!D100</f>
        <v>2.6</v>
      </c>
      <c r="AA104" s="998">
        <f>'6-Network Readiness Index'!J100</f>
        <v>-4.6874999999999991</v>
      </c>
      <c r="AB104" s="1217">
        <f>'7-Crude Oil Production'!E100</f>
        <v>0.01</v>
      </c>
      <c r="AC104" s="770">
        <f>'7-Crude Oil Production'!J100</f>
        <v>-15</v>
      </c>
      <c r="AD104" s="708">
        <f>'8-Commercial Banking Branches'!G100</f>
        <v>0.01</v>
      </c>
      <c r="AE104" s="760">
        <f>'8-Commercial Banking Branches'!M100</f>
        <v>0.24867326963125366</v>
      </c>
      <c r="AF104" s="430">
        <f t="shared" si="19"/>
        <v>-69.224720178174437</v>
      </c>
      <c r="AG104" s="431">
        <f t="shared" si="20"/>
        <v>-34.612360089087218</v>
      </c>
      <c r="AH104" s="420" t="str">
        <f>'Risk - Country'!E100</f>
        <v>D</v>
      </c>
      <c r="AI104" s="398">
        <f>'Risk - Country'!M100</f>
        <v>-20.999999999999993</v>
      </c>
      <c r="AJ104" s="400" t="str">
        <f>'Risk - Business Climate'!B100</f>
        <v>D</v>
      </c>
      <c r="AK104" s="400">
        <f>'Risk - Business Climate'!K100</f>
        <v>-25.454545454545453</v>
      </c>
      <c r="AL104" s="399" t="str">
        <f>'Risk - Banking'!E100</f>
        <v>-</v>
      </c>
      <c r="AM104" s="398">
        <f>'Risk - Banking'!M100</f>
        <v>0</v>
      </c>
      <c r="AN104" s="436">
        <f t="shared" ref="AN104:AN135" si="23">AI104+AK104+AM104</f>
        <v>-46.454545454545446</v>
      </c>
      <c r="AO104" s="438">
        <f t="shared" si="21"/>
        <v>-16.259090909090904</v>
      </c>
      <c r="AP104" s="401">
        <f t="shared" ref="AP104:AP135" si="24">SUM(O104,AG104,AO104)</f>
        <v>-55.035159652367696</v>
      </c>
    </row>
    <row r="105" spans="1:42" x14ac:dyDescent="0.3">
      <c r="A105" s="281" t="s">
        <v>175</v>
      </c>
      <c r="B105" s="348" t="s">
        <v>175</v>
      </c>
      <c r="C105" s="402">
        <f>'Macro - Wealth'!E101</f>
        <v>1060</v>
      </c>
      <c r="D105" s="396">
        <f>'Macro - Wealth'!L101</f>
        <v>-25</v>
      </c>
      <c r="E105" s="403">
        <f>'Macro - GDP Growth'!F101</f>
        <v>4</v>
      </c>
      <c r="F105" s="396">
        <f>'Macro - GDP Growth'!M101</f>
        <v>4.7444698703279933</v>
      </c>
      <c r="G105" s="403">
        <f>'Macro - GDP Growth Projection'!G101</f>
        <v>0.28721727845754541</v>
      </c>
      <c r="H105" s="396">
        <f>'Macro - GDP Growth Projection'!M101</f>
        <v>5.9858976866567737</v>
      </c>
      <c r="I105" s="456">
        <f>'Macro - Population'!G101</f>
        <v>19129.955000000002</v>
      </c>
      <c r="J105" s="404">
        <f>('Macro - Population'!G101)/1000</f>
        <v>19.129955000000002</v>
      </c>
      <c r="K105" s="707">
        <f>'Macro - Population'!N101</f>
        <v>3.2269565217233141E-2</v>
      </c>
      <c r="L105" s="708">
        <f>'Economy Size'!E101</f>
        <v>19.741</v>
      </c>
      <c r="M105" s="398">
        <f>'Economy Size'!L101</f>
        <v>-20.220109148271167</v>
      </c>
      <c r="N105" s="423">
        <f t="shared" si="22"/>
        <v>-34.457472026069169</v>
      </c>
      <c r="O105" s="425">
        <f t="shared" si="15"/>
        <v>-5.1686208039103754</v>
      </c>
      <c r="P105" s="870">
        <f>'1-Military Spending'!E101</f>
        <v>92.534830043903867</v>
      </c>
      <c r="Q105" s="754">
        <f>'1-Military Spending'!K101</f>
        <v>-9.8226434320493254</v>
      </c>
      <c r="R105" s="830">
        <f>'2-Natural Gas Production'!E101</f>
        <v>9.9999999999999995E-7</v>
      </c>
      <c r="S105" s="878">
        <f>'2-Natural Gas Production'!K101</f>
        <v>-15</v>
      </c>
      <c r="T105" s="830">
        <f>'3-IT Development Index'!D101</f>
        <v>1.62</v>
      </c>
      <c r="U105" s="754">
        <f>'3-IT Development Index'!J101</f>
        <v>-12.985942685728874</v>
      </c>
      <c r="V105" s="830">
        <f>'4- Motor Vehicle Production'!D101</f>
        <v>0.60899999999999999</v>
      </c>
      <c r="W105" s="760">
        <f>'4- Motor Vehicle Production'!J101</f>
        <v>-9.9592420982669054</v>
      </c>
      <c r="X105" s="837">
        <f>'5- Aircraft Exports'!F101</f>
        <v>0.223</v>
      </c>
      <c r="Y105" s="764">
        <f>'5- Aircraft Exports'!L101</f>
        <v>-11.666666666666668</v>
      </c>
      <c r="Z105" s="837">
        <f>'6-Network Readiness Index'!D101</f>
        <v>2.7</v>
      </c>
      <c r="AA105" s="998">
        <f>'6-Network Readiness Index'!J101</f>
        <v>-4.3749999999999991</v>
      </c>
      <c r="AB105" s="1217">
        <f>'7-Crude Oil Production'!E101</f>
        <v>0.01</v>
      </c>
      <c r="AC105" s="770">
        <f>'7-Crude Oil Production'!J101</f>
        <v>-15</v>
      </c>
      <c r="AD105" s="708">
        <f>'8-Commercial Banking Branches'!G101</f>
        <v>382.02156880000001</v>
      </c>
      <c r="AE105" s="760">
        <f>'8-Commercial Banking Branches'!M101</f>
        <v>0.17608193300019226</v>
      </c>
      <c r="AF105" s="430">
        <f t="shared" si="19"/>
        <v>-78.633412949711584</v>
      </c>
      <c r="AG105" s="431">
        <f t="shared" si="20"/>
        <v>-39.316706474855792</v>
      </c>
      <c r="AH105" s="420" t="str">
        <f>'Risk - Country'!E101</f>
        <v>D</v>
      </c>
      <c r="AI105" s="398">
        <f>'Risk - Country'!M101</f>
        <v>-20.999999999999993</v>
      </c>
      <c r="AJ105" s="400" t="str">
        <f>'Risk - Business Climate'!B101</f>
        <v>D</v>
      </c>
      <c r="AK105" s="400">
        <f>'Risk - Business Climate'!K101</f>
        <v>-25.454545454545453</v>
      </c>
      <c r="AL105" s="399" t="str">
        <f>'Risk - Banking'!E101</f>
        <v>-</v>
      </c>
      <c r="AM105" s="398">
        <f>'Risk - Banking'!M101</f>
        <v>0</v>
      </c>
      <c r="AN105" s="436">
        <f t="shared" si="23"/>
        <v>-46.454545454545446</v>
      </c>
      <c r="AO105" s="438">
        <f t="shared" si="21"/>
        <v>-16.259090909090904</v>
      </c>
      <c r="AP105" s="401">
        <f t="shared" si="24"/>
        <v>-60.744418187857065</v>
      </c>
    </row>
    <row r="106" spans="1:42" x14ac:dyDescent="0.3">
      <c r="A106" s="281" t="s">
        <v>75</v>
      </c>
      <c r="B106" s="348" t="s">
        <v>75</v>
      </c>
      <c r="C106" s="402">
        <f>'Macro - Wealth'!E102</f>
        <v>28364</v>
      </c>
      <c r="D106" s="396">
        <f>'Macro - Wealth'!L102</f>
        <v>3.0494021050311337</v>
      </c>
      <c r="E106" s="403">
        <f>'Macro - GDP Growth'!F102</f>
        <v>4.3099999999999996</v>
      </c>
      <c r="F106" s="396">
        <f>'Macro - GDP Growth'!M102</f>
        <v>5.6903127383676573</v>
      </c>
      <c r="G106" s="403">
        <f>'Macro - GDP Growth Projection'!G102</f>
        <v>0.25962089578771963</v>
      </c>
      <c r="H106" s="396">
        <f>'Macro - GDP Growth Projection'!M102</f>
        <v>5.3414916386137739</v>
      </c>
      <c r="I106" s="456">
        <f>'Macro - Population'!G102</f>
        <v>32365.998</v>
      </c>
      <c r="J106" s="404">
        <f>('Macro - Population'!G102)/1000</f>
        <v>32.365997999999998</v>
      </c>
      <c r="K106" s="707">
        <f>'Macro - Population'!N102</f>
        <v>7.8568241332787614E-2</v>
      </c>
      <c r="L106" s="708">
        <f>'Economy Size'!E102</f>
        <v>906.23900000000003</v>
      </c>
      <c r="M106" s="398">
        <f>'Economy Size'!L102</f>
        <v>0.896295709298503</v>
      </c>
      <c r="N106" s="423">
        <f t="shared" si="22"/>
        <v>15.056070432643853</v>
      </c>
      <c r="O106" s="425">
        <f t="shared" si="15"/>
        <v>2.258410564896578</v>
      </c>
      <c r="P106" s="870">
        <f>'1-Military Spending'!E102</f>
        <v>3807.7106139933367</v>
      </c>
      <c r="Q106" s="754">
        <f>'1-Military Spending'!K102</f>
        <v>-2.7011947780818133</v>
      </c>
      <c r="R106" s="830">
        <f>'2-Natural Gas Production'!E102</f>
        <v>69490</v>
      </c>
      <c r="S106" s="878">
        <f>'2-Natural Gas Production'!K102</f>
        <v>1.3487962085726173</v>
      </c>
      <c r="T106" s="830">
        <f>'3-IT Development Index'!D102</f>
        <v>6.22</v>
      </c>
      <c r="U106" s="754">
        <f>'3-IT Development Index'!J102</f>
        <v>4.3026027860306977</v>
      </c>
      <c r="V106" s="830">
        <f>'4- Motor Vehicle Production'!D102</f>
        <v>106.931</v>
      </c>
      <c r="W106" s="760">
        <f>'4- Motor Vehicle Production'!J102</f>
        <v>-2.8435415595707281</v>
      </c>
      <c r="X106" s="837">
        <f>'5- Aircraft Exports'!F102</f>
        <v>2224.152</v>
      </c>
      <c r="Y106" s="764">
        <f>'5- Aircraft Exports'!L102</f>
        <v>1.1472215107645505</v>
      </c>
      <c r="Z106" s="837">
        <f>'6-Network Readiness Index'!D102</f>
        <v>4.9000000000000004</v>
      </c>
      <c r="AA106" s="998">
        <f>'6-Network Readiness Index'!J102</f>
        <v>2.1052631578947376</v>
      </c>
      <c r="AB106" s="1217">
        <f>'7-Crude Oil Production'!E102</f>
        <v>541017</v>
      </c>
      <c r="AC106" s="770">
        <f>'7-Crude Oil Production'!J102</f>
        <v>0.82168720571701581</v>
      </c>
      <c r="AD106" s="708">
        <f>'8-Commercial Banking Branches'!G102</f>
        <v>3042.9399168</v>
      </c>
      <c r="AE106" s="760">
        <f>'8-Commercial Banking Branches'!M102</f>
        <v>0.31989860777961898</v>
      </c>
      <c r="AF106" s="430">
        <f t="shared" si="19"/>
        <v>4.5007331391066963</v>
      </c>
      <c r="AG106" s="431">
        <f t="shared" si="20"/>
        <v>2.2503665695533481</v>
      </c>
      <c r="AH106" s="420" t="str">
        <f>'Risk - Country'!E102</f>
        <v>A4</v>
      </c>
      <c r="AI106" s="398">
        <f>'Risk - Country'!M102</f>
        <v>14</v>
      </c>
      <c r="AJ106" s="400" t="str">
        <f>'Risk - Business Climate'!B102</f>
        <v>A3</v>
      </c>
      <c r="AK106" s="400">
        <f>'Risk - Business Climate'!K102</f>
        <v>22.222222222222239</v>
      </c>
      <c r="AL106" s="399" t="str">
        <f>'Risk - Banking'!E102</f>
        <v>A</v>
      </c>
      <c r="AM106" s="398">
        <f>'Risk - Banking'!M102</f>
        <v>7.4999999999999973</v>
      </c>
      <c r="AN106" s="436">
        <f t="shared" si="23"/>
        <v>43.722222222222243</v>
      </c>
      <c r="AO106" s="438">
        <f t="shared" si="21"/>
        <v>15.302777777777784</v>
      </c>
      <c r="AP106" s="401">
        <f t="shared" si="24"/>
        <v>19.811554912227709</v>
      </c>
    </row>
    <row r="107" spans="1:42" x14ac:dyDescent="0.3">
      <c r="A107" s="281" t="s">
        <v>176</v>
      </c>
      <c r="B107" s="348" t="s">
        <v>176</v>
      </c>
      <c r="C107" s="402">
        <f>'Macro - Wealth'!E103</f>
        <v>2322</v>
      </c>
      <c r="D107" s="396">
        <f>'Macro - Wealth'!L103</f>
        <v>-22.750124794979676</v>
      </c>
      <c r="E107" s="403">
        <f>'Macro - GDP Growth'!F103</f>
        <v>5.4</v>
      </c>
      <c r="F107" s="396">
        <f>'Macro - GDP Growth'!M103</f>
        <v>9.0160183066361537</v>
      </c>
      <c r="G107" s="403">
        <f>'Macro - GDP Growth Projection'!G103</f>
        <v>0.24770440314481765</v>
      </c>
      <c r="H107" s="396">
        <f>'Macro - GDP Growth Projection'!M103</f>
        <v>5.0632283596028511</v>
      </c>
      <c r="I107" s="456">
        <f>'Macro - Population'!G103</f>
        <v>20250.833999999999</v>
      </c>
      <c r="J107" s="404">
        <f>('Macro - Population'!G103)/1000</f>
        <v>20.250833999999998</v>
      </c>
      <c r="K107" s="707">
        <f>'Macro - Population'!N103</f>
        <v>3.6190315080747985E-2</v>
      </c>
      <c r="L107" s="708">
        <f>'Economy Size'!E103</f>
        <v>45.637</v>
      </c>
      <c r="M107" s="398">
        <f>'Economy Size'!L103</f>
        <v>-13.876968147124815</v>
      </c>
      <c r="N107" s="423">
        <f t="shared" si="22"/>
        <v>-22.511655960784736</v>
      </c>
      <c r="O107" s="425">
        <f t="shared" si="15"/>
        <v>-3.3767483941177105</v>
      </c>
      <c r="P107" s="870">
        <f>'1-Military Spending'!E103</f>
        <v>593.36542304551062</v>
      </c>
      <c r="Q107" s="754">
        <f>'1-Military Spending'!K103</f>
        <v>-8.8626244289631479</v>
      </c>
      <c r="R107" s="830">
        <f>'2-Natural Gas Production'!E103</f>
        <v>9.9999999999999995E-7</v>
      </c>
      <c r="S107" s="878">
        <f>'2-Natural Gas Production'!K103</f>
        <v>-15</v>
      </c>
      <c r="T107" s="830">
        <f>'3-IT Development Index'!D103</f>
        <v>2.14</v>
      </c>
      <c r="U107" s="754">
        <f>'3-IT Development Index'!J103</f>
        <v>-11.081743043145268</v>
      </c>
      <c r="V107" s="830">
        <f>'4- Motor Vehicle Production'!D103</f>
        <v>0.68500000000000005</v>
      </c>
      <c r="W107" s="760">
        <f>'4- Motor Vehicle Production'!J103</f>
        <v>-9.9541557262936475</v>
      </c>
      <c r="X107" s="837">
        <f>'5- Aircraft Exports'!F103</f>
        <v>0.32500000000000001</v>
      </c>
      <c r="Y107" s="764">
        <f>'5- Aircraft Exports'!L103</f>
        <v>-10.135135135135137</v>
      </c>
      <c r="Z107" s="837">
        <f>'6-Network Readiness Index'!D103</f>
        <v>2.9</v>
      </c>
      <c r="AA107" s="998">
        <f>'6-Network Readiness Index'!J103</f>
        <v>-3.75</v>
      </c>
      <c r="AB107" s="1217">
        <f>'7-Crude Oil Production'!E103</f>
        <v>0.01</v>
      </c>
      <c r="AC107" s="770">
        <f>'7-Crude Oil Production'!J103</f>
        <v>-15</v>
      </c>
      <c r="AD107" s="708">
        <f>'8-Commercial Banking Branches'!G103</f>
        <v>782.10405920000005</v>
      </c>
      <c r="AE107" s="760">
        <f>'8-Commercial Banking Branches'!M103</f>
        <v>0.16466039039224764</v>
      </c>
      <c r="AF107" s="430">
        <f t="shared" si="19"/>
        <v>-73.618997943144961</v>
      </c>
      <c r="AG107" s="431">
        <f t="shared" si="20"/>
        <v>-36.809498971572481</v>
      </c>
      <c r="AH107" s="420" t="str">
        <f>'Risk - Country'!E103</f>
        <v>D</v>
      </c>
      <c r="AI107" s="398">
        <f>'Risk - Country'!M103</f>
        <v>-20.999999999999993</v>
      </c>
      <c r="AJ107" s="400" t="str">
        <f>'Risk - Business Climate'!B103</f>
        <v>D</v>
      </c>
      <c r="AK107" s="400">
        <f>'Risk - Business Climate'!K103</f>
        <v>-25.454545454545453</v>
      </c>
      <c r="AL107" s="399" t="str">
        <f>'Risk - Banking'!E103</f>
        <v>-</v>
      </c>
      <c r="AM107" s="398">
        <f>'Risk - Banking'!M103</f>
        <v>0</v>
      </c>
      <c r="AN107" s="436">
        <f t="shared" si="23"/>
        <v>-46.454545454545446</v>
      </c>
      <c r="AO107" s="438">
        <f t="shared" si="21"/>
        <v>-16.259090909090904</v>
      </c>
      <c r="AP107" s="401">
        <f t="shared" si="24"/>
        <v>-56.445338274781093</v>
      </c>
    </row>
    <row r="108" spans="1:42" x14ac:dyDescent="0.3">
      <c r="A108" s="281" t="s">
        <v>177</v>
      </c>
      <c r="B108" s="348" t="s">
        <v>177</v>
      </c>
      <c r="C108" s="402">
        <f>'Macro - Wealth'!E104</f>
        <v>44032</v>
      </c>
      <c r="D108" s="396">
        <f>'Macro - Wealth'!L104</f>
        <v>6.6468745981888651</v>
      </c>
      <c r="E108" s="403">
        <f>'Macro - GDP Growth'!F104</f>
        <v>4.9400000000000004</v>
      </c>
      <c r="F108" s="396">
        <f>'Macro - GDP Growth'!M104</f>
        <v>7.6125095347063301</v>
      </c>
      <c r="G108" s="403">
        <f>'Macro - GDP Growth Projection'!G104</f>
        <v>0.23254329602995616</v>
      </c>
      <c r="H108" s="396">
        <f>'Macro - GDP Growth Projection'!M104</f>
        <v>4.7091997451740832</v>
      </c>
      <c r="I108" s="456">
        <f>'Macro - Population'!G104</f>
        <v>441.53899999999999</v>
      </c>
      <c r="J108" s="404">
        <f>('Macro - Population'!G104)/1000</f>
        <v>0.44153900000000001</v>
      </c>
      <c r="K108" s="707">
        <f>'Macro - Population'!N104</f>
        <v>-4.7917325569395768</v>
      </c>
      <c r="L108" s="708">
        <f>'Economy Size'!E104</f>
        <v>22.132999999999999</v>
      </c>
      <c r="M108" s="398">
        <f>'Economy Size'!L104</f>
        <v>-19.634196525675318</v>
      </c>
      <c r="N108" s="423">
        <f t="shared" si="22"/>
        <v>-5.4573452045456152</v>
      </c>
      <c r="O108" s="425">
        <f t="shared" si="15"/>
        <v>-0.81860178068184231</v>
      </c>
      <c r="P108" s="870">
        <f>'1-Military Spending'!E104</f>
        <v>80.613245184087546</v>
      </c>
      <c r="Q108" s="754">
        <f>'1-Military Spending'!K104</f>
        <v>-9.8454953667598932</v>
      </c>
      <c r="R108" s="830">
        <f>'2-Natural Gas Production'!E104</f>
        <v>9.9999999999999995E-7</v>
      </c>
      <c r="S108" s="878">
        <f>'2-Natural Gas Production'!K104</f>
        <v>-15</v>
      </c>
      <c r="T108" s="830">
        <f>'3-IT Development Index'!D104</f>
        <v>7.69</v>
      </c>
      <c r="U108" s="754">
        <f>'3-IT Development Index'!J104</f>
        <v>10.304577558753936</v>
      </c>
      <c r="V108" s="830">
        <f>'4- Motor Vehicle Production'!D104</f>
        <v>3.7210000000000001</v>
      </c>
      <c r="W108" s="760">
        <f>'4- Motor Vehicle Production'!J104</f>
        <v>-9.7509685511513293</v>
      </c>
      <c r="X108" s="837">
        <f>'5- Aircraft Exports'!F104</f>
        <v>156.60499999999999</v>
      </c>
      <c r="Y108" s="764">
        <f>'5- Aircraft Exports'!L104</f>
        <v>8.0297434985335175E-2</v>
      </c>
      <c r="Z108" s="837">
        <f>'6-Network Readiness Index'!D104</f>
        <v>4.8</v>
      </c>
      <c r="AA108" s="998">
        <f>'6-Network Readiness Index'!J104</f>
        <v>1.8421052631578956</v>
      </c>
      <c r="AB108" s="1217">
        <f>'7-Crude Oil Production'!E104</f>
        <v>0.01</v>
      </c>
      <c r="AC108" s="770">
        <f>'7-Crude Oil Production'!J104</f>
        <v>-15</v>
      </c>
      <c r="AD108" s="708">
        <f>'8-Commercial Banking Branches'!G104</f>
        <v>118.84933980000001</v>
      </c>
      <c r="AE108" s="760">
        <f>'8-Commercial Banking Branches'!M104</f>
        <v>-1.4282099315044896</v>
      </c>
      <c r="AF108" s="430">
        <f t="shared" si="19"/>
        <v>-38.797693592518542</v>
      </c>
      <c r="AG108" s="431">
        <f t="shared" si="20"/>
        <v>-19.398846796259271</v>
      </c>
      <c r="AH108" s="420" t="str">
        <f>'Risk - Country'!E104</f>
        <v>A2</v>
      </c>
      <c r="AI108" s="398">
        <f>'Risk - Country'!M104</f>
        <v>28</v>
      </c>
      <c r="AJ108" s="400" t="str">
        <f>'Risk - Business Climate'!B104</f>
        <v>A2</v>
      </c>
      <c r="AK108" s="400">
        <f>'Risk - Business Climate'!K104</f>
        <v>31.111111111111114</v>
      </c>
      <c r="AL108" s="399" t="str">
        <f>'Risk - Banking'!E104</f>
        <v>AAA</v>
      </c>
      <c r="AM108" s="398">
        <f>'Risk - Banking'!M104</f>
        <v>25</v>
      </c>
      <c r="AN108" s="436">
        <f t="shared" si="23"/>
        <v>84.111111111111114</v>
      </c>
      <c r="AO108" s="438">
        <f t="shared" si="21"/>
        <v>29.438888888888886</v>
      </c>
      <c r="AP108" s="401">
        <f t="shared" si="24"/>
        <v>9.2214403119477737</v>
      </c>
    </row>
    <row r="109" spans="1:42" ht="17.399999999999999" customHeight="1" x14ac:dyDescent="0.3">
      <c r="A109" s="281" t="s">
        <v>178</v>
      </c>
      <c r="B109" s="348" t="s">
        <v>178</v>
      </c>
      <c r="C109" s="402">
        <f>'Macro - Wealth'!E105</f>
        <v>3889</v>
      </c>
      <c r="D109" s="396">
        <f>'Macro - Wealth'!L105</f>
        <v>-19.956500035655711</v>
      </c>
      <c r="E109" s="403">
        <f>'Macro - GDP Growth'!F105</f>
        <v>2.5</v>
      </c>
      <c r="F109" s="396">
        <f>'Macro - GDP Growth'!M105</f>
        <v>0.16781083142639056</v>
      </c>
      <c r="G109" s="403">
        <f>'Macro - GDP Growth Projection'!G105</f>
        <v>0.15238095238095239</v>
      </c>
      <c r="H109" s="396">
        <f>'Macro - GDP Growth Projection'!M105</f>
        <v>2.8373203872609229</v>
      </c>
      <c r="I109" s="456">
        <f>'Macro - Population'!G105</f>
        <v>59.194000000000003</v>
      </c>
      <c r="J109" s="404">
        <f>('Macro - Population'!G105)/1000</f>
        <v>5.9194000000000004E-2</v>
      </c>
      <c r="K109" s="707">
        <f>'Macro - Population'!N105</f>
        <v>-4.9853372938894038</v>
      </c>
      <c r="L109" s="708">
        <f>'Economy Size'!E105</f>
        <v>0.22700000000000001</v>
      </c>
      <c r="M109" s="398">
        <f>'Economy Size'!L105</f>
        <v>-25</v>
      </c>
      <c r="N109" s="423">
        <f t="shared" si="22"/>
        <v>-46.936706110857806</v>
      </c>
      <c r="O109" s="425">
        <f t="shared" si="15"/>
        <v>-7.0405059166286703</v>
      </c>
      <c r="P109" s="870">
        <f>'1-Military Spending'!E105</f>
        <v>0</v>
      </c>
      <c r="Q109" s="754">
        <f>'1-Military Spending'!K105</f>
        <v>-10</v>
      </c>
      <c r="R109" s="830">
        <f>'2-Natural Gas Production'!E105</f>
        <v>9.9999999999999995E-7</v>
      </c>
      <c r="S109" s="878">
        <f>'2-Natural Gas Production'!K105</f>
        <v>-15</v>
      </c>
      <c r="T109" s="830" t="str">
        <f>'3-IT Development Index'!D105</f>
        <v>use median</v>
      </c>
      <c r="U109" s="754">
        <f>'3-IT Development Index'!J105</f>
        <v>0</v>
      </c>
      <c r="V109" s="830">
        <f>'4- Motor Vehicle Production'!D105</f>
        <v>7.8E-2</v>
      </c>
      <c r="W109" s="760">
        <f>'4- Motor Vehicle Production'!J105</f>
        <v>-9.9947797761327077</v>
      </c>
      <c r="X109" s="837">
        <f>'5- Aircraft Exports'!F105</f>
        <v>0.308</v>
      </c>
      <c r="Y109" s="764">
        <f>'5- Aircraft Exports'!L105</f>
        <v>-10.390390390390388</v>
      </c>
      <c r="Z109" s="837" t="str">
        <f>'6-Network Readiness Index'!D105</f>
        <v>use median</v>
      </c>
      <c r="AA109" s="998">
        <f>'6-Network Readiness Index'!J105</f>
        <v>0</v>
      </c>
      <c r="AB109" s="1217">
        <f>'7-Crude Oil Production'!E105</f>
        <v>0.01</v>
      </c>
      <c r="AC109" s="770">
        <f>'7-Crude Oil Production'!J105</f>
        <v>-15</v>
      </c>
      <c r="AD109" s="708">
        <f>'8-Commercial Banking Branches'!G105</f>
        <v>7.0714480000000002</v>
      </c>
      <c r="AE109" s="760">
        <f>'8-Commercial Banking Branches'!M105</f>
        <v>-13.901124627315035</v>
      </c>
      <c r="AF109" s="430">
        <f t="shared" si="19"/>
        <v>-74.286294793838124</v>
      </c>
      <c r="AG109" s="431">
        <f t="shared" si="20"/>
        <v>-37.143147396919062</v>
      </c>
      <c r="AH109" s="420" t="str">
        <f>'Risk - Country'!E105</f>
        <v>na</v>
      </c>
      <c r="AI109" s="398">
        <f>'Risk - Country'!M105</f>
        <v>0</v>
      </c>
      <c r="AJ109" s="400">
        <f>'Risk - Business Climate'!B105</f>
        <v>0</v>
      </c>
      <c r="AK109" s="400">
        <f>'Risk - Business Climate'!K105</f>
        <v>-3.6363636363636331</v>
      </c>
      <c r="AL109" s="399" t="str">
        <f>'Risk - Banking'!E105</f>
        <v>-</v>
      </c>
      <c r="AM109" s="398">
        <f>'Risk - Banking'!M105</f>
        <v>0</v>
      </c>
      <c r="AN109" s="436">
        <f t="shared" si="23"/>
        <v>-3.6363636363636331</v>
      </c>
      <c r="AO109" s="438">
        <f t="shared" si="21"/>
        <v>-1.2727272727272716</v>
      </c>
      <c r="AP109" s="401">
        <f t="shared" si="24"/>
        <v>-45.456380586275003</v>
      </c>
    </row>
    <row r="110" spans="1:42" x14ac:dyDescent="0.3">
      <c r="A110" s="281" t="s">
        <v>179</v>
      </c>
      <c r="B110" s="348" t="s">
        <v>179</v>
      </c>
      <c r="C110" s="402">
        <f>'Macro - Wealth'!E106</f>
        <v>5197</v>
      </c>
      <c r="D110" s="396">
        <f>'Macro - Wealth'!L106</f>
        <v>-17.624616701133849</v>
      </c>
      <c r="E110" s="403">
        <f>'Macro - GDP Growth'!F106</f>
        <v>3.5</v>
      </c>
      <c r="F110" s="396">
        <f>'Macro - GDP Growth'!M106</f>
        <v>3.2189168573607922</v>
      </c>
      <c r="G110" s="403">
        <f>'Macro - GDP Growth Projection'!G106</f>
        <v>0.26836947538273842</v>
      </c>
      <c r="H110" s="396">
        <f>'Macro - GDP Growth Projection'!M106</f>
        <v>5.5457806452660829</v>
      </c>
      <c r="I110" s="456">
        <f>'Macro - Population'!G106</f>
        <v>4649.66</v>
      </c>
      <c r="J110" s="404">
        <f>('Macro - Population'!G106)/1000</f>
        <v>4.6496599999999999</v>
      </c>
      <c r="K110" s="707">
        <f>'Macro - Population'!N106</f>
        <v>-2.6609026539513252</v>
      </c>
      <c r="L110" s="708">
        <f>'Economy Size'!E106</f>
        <v>23.52</v>
      </c>
      <c r="M110" s="398">
        <f>'Economy Size'!L106</f>
        <v>-19.294455385399214</v>
      </c>
      <c r="N110" s="423">
        <f t="shared" si="22"/>
        <v>-30.815277237857508</v>
      </c>
      <c r="O110" s="425">
        <f t="shared" si="15"/>
        <v>-4.6222915856786262</v>
      </c>
      <c r="P110" s="870">
        <f>'1-Military Spending'!E106</f>
        <v>200.16746411483254</v>
      </c>
      <c r="Q110" s="754">
        <f>'1-Military Spending'!K106</f>
        <v>-9.6163274132114331</v>
      </c>
      <c r="R110" s="830">
        <f>'2-Natural Gas Production'!E106</f>
        <v>9.9999999999999995E-7</v>
      </c>
      <c r="S110" s="878">
        <f>'2-Natural Gas Production'!K106</f>
        <v>-15</v>
      </c>
      <c r="T110" s="830">
        <f>'3-IT Development Index'!D106</f>
        <v>2.12</v>
      </c>
      <c r="U110" s="754">
        <f>'3-IT Development Index'!J106</f>
        <v>-11.154981490936944</v>
      </c>
      <c r="V110" s="830">
        <f>'4- Motor Vehicle Production'!D106</f>
        <v>3.2000000000000001E-2</v>
      </c>
      <c r="W110" s="760">
        <f>'4- Motor Vehicle Production'!J106</f>
        <v>-9.9978583696954697</v>
      </c>
      <c r="X110" s="837">
        <f>'5- Aircraft Exports'!F106</f>
        <v>0.59499999999999997</v>
      </c>
      <c r="Y110" s="764">
        <f>'5- Aircraft Exports'!L106</f>
        <v>-6.0810810810810807</v>
      </c>
      <c r="Z110" s="837">
        <f>'6-Network Readiness Index'!D106</f>
        <v>2.5</v>
      </c>
      <c r="AA110" s="998">
        <f>'6-Network Readiness Index'!J106</f>
        <v>-5</v>
      </c>
      <c r="AB110" s="1217">
        <f>'7-Crude Oil Production'!E106</f>
        <v>0.01</v>
      </c>
      <c r="AC110" s="770">
        <f>'7-Crude Oil Production'!J106</f>
        <v>-15</v>
      </c>
      <c r="AD110" s="708">
        <f>'8-Commercial Banking Branches'!G106</f>
        <v>452.63431519999995</v>
      </c>
      <c r="AE110" s="760">
        <f>'8-Commercial Banking Branches'!M106</f>
        <v>3.7799541582002098E-2</v>
      </c>
      <c r="AF110" s="430">
        <f t="shared" si="19"/>
        <v>-71.812448813342925</v>
      </c>
      <c r="AG110" s="431">
        <f t="shared" si="20"/>
        <v>-35.906224406671463</v>
      </c>
      <c r="AH110" s="420" t="str">
        <f>'Risk - Country'!E106</f>
        <v>D</v>
      </c>
      <c r="AI110" s="398">
        <f>'Risk - Country'!M106</f>
        <v>-20.999999999999993</v>
      </c>
      <c r="AJ110" s="400" t="str">
        <f>'Risk - Business Climate'!B106</f>
        <v>D</v>
      </c>
      <c r="AK110" s="400">
        <f>'Risk - Business Climate'!K106</f>
        <v>-25.454545454545453</v>
      </c>
      <c r="AL110" s="399" t="str">
        <f>'Risk - Banking'!E106</f>
        <v>-</v>
      </c>
      <c r="AM110" s="398">
        <f>'Risk - Banking'!M106</f>
        <v>0</v>
      </c>
      <c r="AN110" s="436">
        <f t="shared" si="23"/>
        <v>-46.454545454545446</v>
      </c>
      <c r="AO110" s="438">
        <f t="shared" si="21"/>
        <v>-16.259090909090904</v>
      </c>
      <c r="AP110" s="401">
        <f t="shared" si="24"/>
        <v>-56.787606901440995</v>
      </c>
    </row>
    <row r="111" spans="1:42" x14ac:dyDescent="0.3">
      <c r="A111" s="281" t="s">
        <v>119</v>
      </c>
      <c r="B111" s="348" t="s">
        <v>119</v>
      </c>
      <c r="C111" s="402">
        <f>'Macro - Wealth'!E107</f>
        <v>22870</v>
      </c>
      <c r="D111" s="396">
        <f>'Macro - Wealth'!L107</f>
        <v>1.7879447475248431</v>
      </c>
      <c r="E111" s="403">
        <f>'Macro - GDP Growth'!F107</f>
        <v>3.8</v>
      </c>
      <c r="F111" s="396">
        <f>'Macro - GDP Growth'!M107</f>
        <v>4.1342486651411132</v>
      </c>
      <c r="G111" s="403">
        <f>'Macro - GDP Growth Projection'!G107</f>
        <v>0.20896485004837148</v>
      </c>
      <c r="H111" s="396">
        <f>'Macro - GDP Growth Projection'!M107</f>
        <v>4.1586169613441664</v>
      </c>
      <c r="I111" s="456">
        <f>'Macro - Population'!G107</f>
        <v>1271.7670000000001</v>
      </c>
      <c r="J111" s="404">
        <f>('Macro - Population'!G107)/1000</f>
        <v>1.2717670000000001</v>
      </c>
      <c r="K111" s="707">
        <f>'Macro - Population'!N107</f>
        <v>-4.3713371717550418</v>
      </c>
      <c r="L111" s="708">
        <f>'Economy Size'!E107</f>
        <v>28.946999999999999</v>
      </c>
      <c r="M111" s="398">
        <f>'Economy Size'!L107</f>
        <v>-17.9651293808726</v>
      </c>
      <c r="N111" s="423">
        <f t="shared" si="22"/>
        <v>-12.255656178617521</v>
      </c>
      <c r="O111" s="425">
        <f t="shared" si="15"/>
        <v>-1.838348426792628</v>
      </c>
      <c r="P111" s="870">
        <f>'1-Military Spending'!E107</f>
        <v>18.057856505670959</v>
      </c>
      <c r="Q111" s="754">
        <f>'1-Military Spending'!K107</f>
        <v>-9.9654048984775958</v>
      </c>
      <c r="R111" s="830">
        <f>'2-Natural Gas Production'!E107</f>
        <v>9.9999999999999995E-7</v>
      </c>
      <c r="S111" s="878">
        <f>'2-Natural Gas Production'!K107</f>
        <v>-15</v>
      </c>
      <c r="T111" s="830">
        <f>'3-IT Development Index'!D107</f>
        <v>5.55</v>
      </c>
      <c r="U111" s="754">
        <f>'3-IT Development Index'!J107</f>
        <v>1.5670088420003805</v>
      </c>
      <c r="V111" s="830">
        <f>'4- Motor Vehicle Production'!D107</f>
        <v>0.88300000000000001</v>
      </c>
      <c r="W111" s="760">
        <f>'4- Motor Vehicle Production'!J107</f>
        <v>-9.9409043887843662</v>
      </c>
      <c r="X111" s="837">
        <f>'5- Aircraft Exports'!F107</f>
        <v>5.4219999999999997</v>
      </c>
      <c r="Y111" s="764">
        <f>'5- Aircraft Exports'!L107</f>
        <v>2.2819013367510817E-3</v>
      </c>
      <c r="Z111" s="837">
        <f>'6-Network Readiness Index'!D107</f>
        <v>4.4000000000000004</v>
      </c>
      <c r="AA111" s="998">
        <f>'6-Network Readiness Index'!J107</f>
        <v>0.7894736842105291</v>
      </c>
      <c r="AB111" s="1217">
        <f>'7-Crude Oil Production'!E107</f>
        <v>0.01</v>
      </c>
      <c r="AC111" s="770">
        <f>'7-Crude Oil Production'!J107</f>
        <v>-15</v>
      </c>
      <c r="AD111" s="708">
        <f>'8-Commercial Banking Branches'!G107</f>
        <v>205.11059420000001</v>
      </c>
      <c r="AE111" s="760">
        <f>'8-Commercial Banking Branches'!M107</f>
        <v>8.3519843982012079E-3</v>
      </c>
      <c r="AF111" s="430">
        <f t="shared" si="19"/>
        <v>-47.539192875316097</v>
      </c>
      <c r="AG111" s="431">
        <f t="shared" si="20"/>
        <v>-23.769596437658048</v>
      </c>
      <c r="AH111" s="420" t="str">
        <f>'Risk - Country'!E107</f>
        <v>A3</v>
      </c>
      <c r="AI111" s="398">
        <f>'Risk - Country'!M107</f>
        <v>21</v>
      </c>
      <c r="AJ111" s="400" t="str">
        <f>'Risk - Business Climate'!B107</f>
        <v>A3</v>
      </c>
      <c r="AK111" s="400">
        <f>'Risk - Business Climate'!K107</f>
        <v>22.222222222222239</v>
      </c>
      <c r="AL111" s="399" t="str">
        <f>'Risk - Banking'!E107</f>
        <v>-</v>
      </c>
      <c r="AM111" s="398">
        <f>'Risk - Banking'!M107</f>
        <v>0</v>
      </c>
      <c r="AN111" s="436">
        <f t="shared" si="23"/>
        <v>43.222222222222243</v>
      </c>
      <c r="AO111" s="438">
        <f t="shared" si="21"/>
        <v>15.127777777777784</v>
      </c>
      <c r="AP111" s="401">
        <f t="shared" si="24"/>
        <v>-10.480167086672893</v>
      </c>
    </row>
    <row r="112" spans="1:42" x14ac:dyDescent="0.3">
      <c r="A112" s="281" t="s">
        <v>76</v>
      </c>
      <c r="B112" s="348" t="s">
        <v>76</v>
      </c>
      <c r="C112" s="402">
        <f>'Macro - Wealth'!E108</f>
        <v>19796</v>
      </c>
      <c r="D112" s="396">
        <f>'Macro - Wealth'!L108</f>
        <v>1.0821347881192485</v>
      </c>
      <c r="E112" s="403">
        <f>'Macro - GDP Growth'!F108</f>
        <v>-0.3</v>
      </c>
      <c r="F112" s="396">
        <f>'Macro - GDP Growth'!M108</f>
        <v>-1.4096803183977407</v>
      </c>
      <c r="G112" s="403">
        <f>'Macro - GDP Growth Projection'!G108</f>
        <v>0.14587284322386168</v>
      </c>
      <c r="H112" s="396">
        <f>'Macro - GDP Growth Projection'!M108</f>
        <v>2.6853488425722447</v>
      </c>
      <c r="I112" s="456">
        <f>'Macro - Population'!G108</f>
        <v>128932.753</v>
      </c>
      <c r="J112" s="404">
        <f>('Macro - Population'!G108)/1000</f>
        <v>128.93275299999999</v>
      </c>
      <c r="K112" s="707">
        <f>'Macro - Population'!N108</f>
        <v>0.4163514378119092</v>
      </c>
      <c r="L112" s="708">
        <f>'Economy Size'!E108</f>
        <v>2525.4810000000002</v>
      </c>
      <c r="M112" s="398">
        <f>'Economy Size'!L108</f>
        <v>2.7015341720814989</v>
      </c>
      <c r="N112" s="423">
        <f t="shared" si="22"/>
        <v>5.4756889221871603</v>
      </c>
      <c r="O112" s="425">
        <f t="shared" si="15"/>
        <v>0.821353338328074</v>
      </c>
      <c r="P112" s="870">
        <f>'1-Military Spending'!E108</f>
        <v>6116.3765822784817</v>
      </c>
      <c r="Q112" s="754">
        <f>'1-Military Spending'!K108</f>
        <v>0.1329211076141546</v>
      </c>
      <c r="R112" s="830">
        <f>'2-Natural Gas Production'!E108</f>
        <v>31570</v>
      </c>
      <c r="S112" s="878">
        <f>'2-Natural Gas Production'!K108</f>
        <v>0.61277134361843433</v>
      </c>
      <c r="T112" s="830">
        <f>'3-IT Development Index'!D108</f>
        <v>4.87</v>
      </c>
      <c r="U112" s="754">
        <f>'3-IT Development Index'!J108</f>
        <v>-1.0846949195813214</v>
      </c>
      <c r="V112" s="830">
        <f>'4- Motor Vehicle Production'!D108</f>
        <v>2143.1840000000002</v>
      </c>
      <c r="W112" s="760">
        <f>'4- Motor Vehicle Production'!J108</f>
        <v>6.8196597580117944</v>
      </c>
      <c r="X112" s="837">
        <f>'5- Aircraft Exports'!F108</f>
        <v>571.45799999999997</v>
      </c>
      <c r="Y112" s="764">
        <f>'5- Aircraft Exports'!L108</f>
        <v>0.29437559311631584</v>
      </c>
      <c r="Z112" s="837">
        <f>'6-Network Readiness Index'!D108</f>
        <v>4</v>
      </c>
      <c r="AA112" s="998">
        <f>'6-Network Readiness Index'!J108</f>
        <v>-0.31249999999999895</v>
      </c>
      <c r="AB112" s="1217">
        <f>'7-Crude Oil Production'!E108</f>
        <v>1710303</v>
      </c>
      <c r="AC112" s="770">
        <f>'7-Crude Oil Production'!J108</f>
        <v>2.5996422455568839</v>
      </c>
      <c r="AD112" s="708">
        <f>'8-Commercial Banking Branches'!G108</f>
        <v>16997.632219499999</v>
      </c>
      <c r="AE112" s="760">
        <f>'8-Commercial Banking Branches'!M108</f>
        <v>1.327692496033265</v>
      </c>
      <c r="AF112" s="430">
        <f t="shared" si="19"/>
        <v>10.389867624369527</v>
      </c>
      <c r="AG112" s="431">
        <f t="shared" si="20"/>
        <v>5.1949338121847637</v>
      </c>
      <c r="AH112" s="420" t="str">
        <f>'Risk - Country'!E108</f>
        <v>B</v>
      </c>
      <c r="AI112" s="398">
        <f>'Risk - Country'!M108</f>
        <v>7</v>
      </c>
      <c r="AJ112" s="400" t="str">
        <f>'Risk - Business Climate'!B108</f>
        <v>A4</v>
      </c>
      <c r="AK112" s="400">
        <f>'Risk - Business Climate'!K108</f>
        <v>13.333333333333323</v>
      </c>
      <c r="AL112" s="399" t="str">
        <f>'Risk - Banking'!E108</f>
        <v>A</v>
      </c>
      <c r="AM112" s="398">
        <f>'Risk - Banking'!M108</f>
        <v>7.4999999999999973</v>
      </c>
      <c r="AN112" s="436">
        <f t="shared" si="23"/>
        <v>27.833333333333318</v>
      </c>
      <c r="AO112" s="438">
        <f t="shared" si="21"/>
        <v>9.74166666666666</v>
      </c>
      <c r="AP112" s="401">
        <f t="shared" si="24"/>
        <v>15.757953817179498</v>
      </c>
    </row>
    <row r="113" spans="1:42" x14ac:dyDescent="0.3">
      <c r="A113" s="281" t="s">
        <v>180</v>
      </c>
      <c r="B113" s="348" t="s">
        <v>180</v>
      </c>
      <c r="C113" s="402">
        <f>'Macro - Wealth'!E109</f>
        <v>12317</v>
      </c>
      <c r="D113" s="396">
        <f>'Macro - Wealth'!L109</f>
        <v>-4.9311844826356701</v>
      </c>
      <c r="E113" s="403">
        <f>'Macro - GDP Growth'!F109</f>
        <v>5.0999999999999996</v>
      </c>
      <c r="F113" s="396">
        <f>'Macro - GDP Growth'!M109</f>
        <v>8.1006864988558327</v>
      </c>
      <c r="G113" s="403">
        <f>'Macro - GDP Growth Projection'!G109</f>
        <v>0.27742148448552295</v>
      </c>
      <c r="H113" s="396">
        <f>'Macro - GDP Growth Projection'!M109</f>
        <v>5.7571550664199354</v>
      </c>
      <c r="I113" s="456">
        <f>'Macro - Population'!G109</f>
        <v>3278.2919999999999</v>
      </c>
      <c r="J113" s="404">
        <f>('Macro - Population'!G109)/1000</f>
        <v>3.278292</v>
      </c>
      <c r="K113" s="707">
        <f>'Macro - Population'!N109</f>
        <v>-3.3553104293934268</v>
      </c>
      <c r="L113" s="708">
        <f>'Economy Size'!E109</f>
        <v>39.722999999999999</v>
      </c>
      <c r="M113" s="398">
        <f>'Economy Size'!L109</f>
        <v>-15.325583218208363</v>
      </c>
      <c r="N113" s="423">
        <f t="shared" si="22"/>
        <v>-9.7542365649616922</v>
      </c>
      <c r="O113" s="425">
        <f t="shared" si="15"/>
        <v>-1.4631354847442537</v>
      </c>
      <c r="P113" s="870">
        <f>'1-Military Spending'!E109</f>
        <v>112.17838765008577</v>
      </c>
      <c r="Q113" s="754">
        <f>'1-Military Spending'!K109</f>
        <v>-9.7849896048796818</v>
      </c>
      <c r="R113" s="830">
        <f>'2-Natural Gas Production'!E109</f>
        <v>9.9999999999999995E-7</v>
      </c>
      <c r="S113" s="878">
        <f>'2-Natural Gas Production'!K109</f>
        <v>-15</v>
      </c>
      <c r="T113" s="830">
        <f>'3-IT Development Index'!D109</f>
        <v>4.95</v>
      </c>
      <c r="U113" s="754">
        <f>'3-IT Development Index'!J109</f>
        <v>-0.79174112841461208</v>
      </c>
      <c r="V113" s="830">
        <f>'4- Motor Vehicle Production'!D109</f>
        <v>0.83099999999999996</v>
      </c>
      <c r="W113" s="760">
        <f>'4- Motor Vehicle Production'!J109</f>
        <v>-9.9443845380292277</v>
      </c>
      <c r="X113" s="837">
        <f>'5- Aircraft Exports'!F109</f>
        <v>0.315</v>
      </c>
      <c r="Y113" s="764">
        <f>'5- Aircraft Exports'!L109</f>
        <v>-10.285285285285287</v>
      </c>
      <c r="Z113" s="837">
        <f>'6-Network Readiness Index'!D109</f>
        <v>4.3</v>
      </c>
      <c r="AA113" s="998">
        <f>'6-Network Readiness Index'!J109</f>
        <v>0.5263157894736844</v>
      </c>
      <c r="AB113" s="1217">
        <f>'7-Crude Oil Production'!E109</f>
        <v>17582</v>
      </c>
      <c r="AC113" s="770">
        <f>'7-Crude Oil Production'!J109</f>
        <v>2.5779364283370469E-2</v>
      </c>
      <c r="AD113" s="708">
        <f>'8-Commercial Banking Branches'!G109</f>
        <v>1840.9360434999999</v>
      </c>
      <c r="AE113" s="760">
        <f>'8-Commercial Banking Branches'!M109</f>
        <v>2.5924492731477112E-2</v>
      </c>
      <c r="AF113" s="430">
        <f t="shared" si="19"/>
        <v>-45.228380910120272</v>
      </c>
      <c r="AG113" s="431">
        <f t="shared" si="20"/>
        <v>-22.614190455060136</v>
      </c>
      <c r="AH113" s="420" t="str">
        <f>'Risk - Country'!E109</f>
        <v>D</v>
      </c>
      <c r="AI113" s="398">
        <f>'Risk - Country'!M109</f>
        <v>-20.999999999999993</v>
      </c>
      <c r="AJ113" s="400" t="str">
        <f>'Risk - Business Climate'!B109</f>
        <v>C</v>
      </c>
      <c r="AK113" s="400">
        <f>'Risk - Business Climate'!K109</f>
        <v>-10.909090909090912</v>
      </c>
      <c r="AL113" s="399" t="str">
        <f>'Risk - Banking'!E109</f>
        <v>B-</v>
      </c>
      <c r="AM113" s="398">
        <f>'Risk - Banking'!M109</f>
        <v>-23.076923076923077</v>
      </c>
      <c r="AN113" s="436">
        <f t="shared" si="23"/>
        <v>-54.986013986013987</v>
      </c>
      <c r="AO113" s="438">
        <f t="shared" si="21"/>
        <v>-19.245104895104895</v>
      </c>
      <c r="AP113" s="401">
        <f t="shared" si="24"/>
        <v>-43.322430834909284</v>
      </c>
    </row>
    <row r="114" spans="1:42" ht="16.5" customHeight="1" x14ac:dyDescent="0.3">
      <c r="A114" s="281" t="s">
        <v>181</v>
      </c>
      <c r="B114" s="348" t="s">
        <v>181</v>
      </c>
      <c r="C114" s="402">
        <f>'Macro - Wealth'!E110</f>
        <v>21470</v>
      </c>
      <c r="D114" s="396">
        <f>'Macro - Wealth'!L110</f>
        <v>1.466495839532705</v>
      </c>
      <c r="E114" s="403">
        <f>'Macro - GDP Growth'!F110</f>
        <v>4.3</v>
      </c>
      <c r="F114" s="396">
        <f>'Macro - GDP Growth'!M110</f>
        <v>5.6598016781083142</v>
      </c>
      <c r="G114" s="403">
        <f>'Macro - GDP Growth Projection'!G110</f>
        <v>0.209794937279351</v>
      </c>
      <c r="H114" s="396">
        <f>'Macro - GDP Growth Projection'!M110</f>
        <v>4.1780004159964079</v>
      </c>
      <c r="I114" s="456">
        <f>'Macro - Population'!G110</f>
        <v>628.06200000000001</v>
      </c>
      <c r="J114" s="404">
        <f>('Macro - Population'!G110)/1000</f>
        <v>0.62806200000000001</v>
      </c>
      <c r="K114" s="707">
        <f>'Macro - Population'!N110</f>
        <v>-4.6972845156415532</v>
      </c>
      <c r="L114" s="708">
        <f>'Economy Size'!E110</f>
        <v>13.356999999999999</v>
      </c>
      <c r="M114" s="398">
        <f>'Economy Size'!L110</f>
        <v>-21.783849191185841</v>
      </c>
      <c r="N114" s="423">
        <f t="shared" si="22"/>
        <v>-15.176835773189968</v>
      </c>
      <c r="O114" s="425">
        <f t="shared" si="15"/>
        <v>-2.276525365978495</v>
      </c>
      <c r="P114" s="870">
        <f>'1-Military Spending'!E110</f>
        <v>102.09050495839507</v>
      </c>
      <c r="Q114" s="754">
        <f>'1-Military Spending'!K110</f>
        <v>-9.8043266007027299</v>
      </c>
      <c r="R114" s="830">
        <f>'2-Natural Gas Production'!E110</f>
        <v>9.9999999999999995E-7</v>
      </c>
      <c r="S114" s="878">
        <f>'2-Natural Gas Production'!K110</f>
        <v>-15</v>
      </c>
      <c r="T114" s="830">
        <f>'3-IT Development Index'!D110</f>
        <v>6.05</v>
      </c>
      <c r="U114" s="754">
        <f>'3-IT Development Index'!J110</f>
        <v>3.608496859933453</v>
      </c>
      <c r="V114" s="830">
        <f>'4- Motor Vehicle Production'!D110</f>
        <v>0.48</v>
      </c>
      <c r="W114" s="760">
        <f>'4- Motor Vehicle Production'!J110</f>
        <v>-9.9678755454320438</v>
      </c>
      <c r="X114" s="837">
        <f>'5- Aircraft Exports'!F110</f>
        <v>1.615</v>
      </c>
      <c r="Y114" s="764">
        <f>'5- Aircraft Exports'!L110</f>
        <v>3.1736076935818988E-4</v>
      </c>
      <c r="Z114" s="837">
        <f>'6-Network Readiness Index'!D110</f>
        <v>4.3</v>
      </c>
      <c r="AA114" s="998">
        <f>'6-Network Readiness Index'!J110</f>
        <v>0.5263157894736844</v>
      </c>
      <c r="AB114" s="1217">
        <f>'7-Crude Oil Production'!E110</f>
        <v>0.01</v>
      </c>
      <c r="AC114" s="770">
        <f>'7-Crude Oil Production'!J110</f>
        <v>-15</v>
      </c>
      <c r="AD114" s="708">
        <f>'8-Commercial Banking Branches'!G110</f>
        <v>253.89990700000001</v>
      </c>
      <c r="AE114" s="760">
        <f>'8-Commercial Banking Branches'!M110</f>
        <v>1.5953173501385416E-3</v>
      </c>
      <c r="AF114" s="430">
        <f t="shared" si="19"/>
        <v>-45.63547681860814</v>
      </c>
      <c r="AG114" s="431">
        <f t="shared" si="20"/>
        <v>-22.81773840930407</v>
      </c>
      <c r="AH114" s="420" t="str">
        <f>'Risk - Country'!E110</f>
        <v>C</v>
      </c>
      <c r="AI114" s="398">
        <f>'Risk - Country'!M110</f>
        <v>-6.9999999999999973</v>
      </c>
      <c r="AJ114" s="400" t="str">
        <f>'Risk - Business Climate'!B110</f>
        <v>B</v>
      </c>
      <c r="AK114" s="400">
        <f>'Risk - Business Climate'!K110</f>
        <v>4.4444444444444411</v>
      </c>
      <c r="AL114" s="399" t="str">
        <f>'Risk - Banking'!E110</f>
        <v>-</v>
      </c>
      <c r="AM114" s="398">
        <f>'Risk - Banking'!M110</f>
        <v>0</v>
      </c>
      <c r="AN114" s="436">
        <f t="shared" si="23"/>
        <v>-2.5555555555555562</v>
      </c>
      <c r="AO114" s="438">
        <f t="shared" si="21"/>
        <v>-0.8944444444444446</v>
      </c>
      <c r="AP114" s="401">
        <f t="shared" si="24"/>
        <v>-25.988708219727009</v>
      </c>
    </row>
    <row r="115" spans="1:42" x14ac:dyDescent="0.3">
      <c r="A115" s="281" t="s">
        <v>77</v>
      </c>
      <c r="B115" s="348" t="s">
        <v>77</v>
      </c>
      <c r="C115" s="402">
        <f>'Macro - Wealth'!E111</f>
        <v>7515</v>
      </c>
      <c r="D115" s="396">
        <f>'Macro - Wealth'!L111</f>
        <v>-13.492120088426157</v>
      </c>
      <c r="E115" s="403">
        <f>'Macro - GDP Growth'!F111</f>
        <v>2.5</v>
      </c>
      <c r="F115" s="396">
        <f>'Macro - GDP Growth'!M111</f>
        <v>0.16781083142639056</v>
      </c>
      <c r="G115" s="403">
        <f>'Macro - GDP Growth Projection'!G111</f>
        <v>0.19217482289576152</v>
      </c>
      <c r="H115" s="396">
        <f>'Macro - GDP Growth Projection'!M111</f>
        <v>3.7665512629735498</v>
      </c>
      <c r="I115" s="456">
        <f>'Macro - Population'!G111</f>
        <v>36910.557999999997</v>
      </c>
      <c r="J115" s="404">
        <f>('Macro - Population'!G111)/1000</f>
        <v>36.910557999999995</v>
      </c>
      <c r="K115" s="707">
        <f>'Macro - Population'!N111</f>
        <v>9.4464768076294281E-2</v>
      </c>
      <c r="L115" s="708">
        <f>'Economy Size'!E111</f>
        <v>279.29500000000002</v>
      </c>
      <c r="M115" s="398">
        <f>'Economy Size'!L111</f>
        <v>0.19733692314360929</v>
      </c>
      <c r="N115" s="423">
        <f t="shared" si="22"/>
        <v>-9.2659563028063126</v>
      </c>
      <c r="O115" s="425">
        <f t="shared" si="15"/>
        <v>-1.3898934454209468</v>
      </c>
      <c r="P115" s="870">
        <f>'1-Military Spending'!E111</f>
        <v>4830.9563935116921</v>
      </c>
      <c r="Q115" s="754">
        <f>'1-Military Spending'!K111</f>
        <v>-0.73978226276807946</v>
      </c>
      <c r="R115" s="830">
        <f>'2-Natural Gas Production'!E111</f>
        <v>87.78</v>
      </c>
      <c r="S115" s="878">
        <f>'2-Natural Gas Production'!K111</f>
        <v>1.7033920372667901E-3</v>
      </c>
      <c r="T115" s="830">
        <f>'3-IT Development Index'!D111</f>
        <v>4.5999999999999996</v>
      </c>
      <c r="U115" s="754">
        <f>'3-IT Development Index'!J111</f>
        <v>-2.073413964768966</v>
      </c>
      <c r="V115" s="830">
        <f>'4- Motor Vehicle Production'!D111</f>
        <v>10.092000000000001</v>
      </c>
      <c r="W115" s="760">
        <f>'4- Motor Vehicle Production'!J111</f>
        <v>-9.3245833427087348</v>
      </c>
      <c r="X115" s="837">
        <f>'5- Aircraft Exports'!F111</f>
        <v>950.11199999999997</v>
      </c>
      <c r="Y115" s="764">
        <f>'5- Aircraft Exports'!L111</f>
        <v>0.48977384475949637</v>
      </c>
      <c r="Z115" s="837">
        <f>'6-Network Readiness Index'!D111</f>
        <v>3.9</v>
      </c>
      <c r="AA115" s="998">
        <f>'6-Network Readiness Index'!J111</f>
        <v>-0.62499999999999933</v>
      </c>
      <c r="AB115" s="1217">
        <f>'7-Crude Oil Production'!E111</f>
        <v>160</v>
      </c>
      <c r="AC115" s="770">
        <f>'7-Crude Oil Production'!J111</f>
        <v>-11.178521950986482</v>
      </c>
      <c r="AD115" s="708">
        <f>'8-Commercial Banking Branches'!G111</f>
        <v>8252.6527776000003</v>
      </c>
      <c r="AE115" s="760">
        <f>'8-Commercial Banking Branches'!M111</f>
        <v>0.35547947489675519</v>
      </c>
      <c r="AF115" s="430">
        <f t="shared" si="19"/>
        <v>-23.094344809538747</v>
      </c>
      <c r="AG115" s="431">
        <f t="shared" si="20"/>
        <v>-11.547172404769373</v>
      </c>
      <c r="AH115" s="420" t="str">
        <f>'Risk - Country'!E111</f>
        <v>A4</v>
      </c>
      <c r="AI115" s="398">
        <f>'Risk - Country'!M111</f>
        <v>14</v>
      </c>
      <c r="AJ115" s="400" t="str">
        <f>'Risk - Business Climate'!B111</f>
        <v>A4</v>
      </c>
      <c r="AK115" s="400">
        <f>'Risk - Business Climate'!K111</f>
        <v>13.333333333333323</v>
      </c>
      <c r="AL115" s="399" t="str">
        <f>'Risk - Banking'!E111</f>
        <v>BBB</v>
      </c>
      <c r="AM115" s="398">
        <f>'Risk - Banking'!M111</f>
        <v>-2.8846153846153837</v>
      </c>
      <c r="AN115" s="436">
        <f t="shared" si="23"/>
        <v>24.448717948717938</v>
      </c>
      <c r="AO115" s="438">
        <f t="shared" si="21"/>
        <v>8.5570512820512779</v>
      </c>
      <c r="AP115" s="401">
        <f t="shared" si="24"/>
        <v>-4.3800145681390426</v>
      </c>
    </row>
    <row r="116" spans="1:42" ht="19.5" customHeight="1" x14ac:dyDescent="0.3">
      <c r="A116" s="281" t="s">
        <v>182</v>
      </c>
      <c r="B116" s="348" t="s">
        <v>182</v>
      </c>
      <c r="C116" s="402">
        <f>'Macro - Wealth'!E112</f>
        <v>1281</v>
      </c>
      <c r="D116" s="396">
        <f>'Macro - Wealth'!L112</f>
        <v>-24.606004421307851</v>
      </c>
      <c r="E116" s="403">
        <f>'Macro - GDP Growth'!F112</f>
        <v>3.11</v>
      </c>
      <c r="F116" s="396">
        <f>'Macro - GDP Growth'!M112</f>
        <v>2.0289855072463761</v>
      </c>
      <c r="G116" s="403">
        <f>'Macro - GDP Growth Projection'!G112</f>
        <v>0.3498822421102214</v>
      </c>
      <c r="H116" s="396">
        <f>'Macro - GDP Growth Projection'!M112</f>
        <v>7.4491938751943003</v>
      </c>
      <c r="I116" s="456">
        <f>'Macro - Population'!G112</f>
        <v>31255.435000000001</v>
      </c>
      <c r="J116" s="404">
        <f>('Macro - Population'!G112)/1000</f>
        <v>31.255435000000002</v>
      </c>
      <c r="K116" s="707">
        <f>'Macro - Population'!N112</f>
        <v>7.4683576056094381E-2</v>
      </c>
      <c r="L116" s="708">
        <f>'Economy Size'!E112</f>
        <v>38.909999999999997</v>
      </c>
      <c r="M116" s="398">
        <f>'Economy Size'!L112</f>
        <v>-15.524724924801351</v>
      </c>
      <c r="N116" s="423">
        <f t="shared" si="22"/>
        <v>-30.577866387612428</v>
      </c>
      <c r="O116" s="425">
        <f t="shared" si="15"/>
        <v>-4.5866799581418638</v>
      </c>
      <c r="P116" s="870">
        <f>'1-Military Spending'!E112</f>
        <v>153.74194757094065</v>
      </c>
      <c r="Q116" s="754">
        <f>'1-Military Spending'!K112</f>
        <v>-9.7053183389516349</v>
      </c>
      <c r="R116" s="830">
        <f>'2-Natural Gas Production'!E112</f>
        <v>6003</v>
      </c>
      <c r="S116" s="878">
        <f>'2-Natural Gas Production'!K112</f>
        <v>0.11651744798859279</v>
      </c>
      <c r="T116" s="830">
        <f>'3-IT Development Index'!D112</f>
        <v>1.75</v>
      </c>
      <c r="U116" s="754">
        <f>'3-IT Development Index'!J112</f>
        <v>-12.509892775082974</v>
      </c>
      <c r="V116" s="830">
        <f>'4- Motor Vehicle Production'!D112</f>
        <v>0.35599999999999998</v>
      </c>
      <c r="W116" s="760">
        <f>'4- Motor Vehicle Production'!J112</f>
        <v>-9.9761743628620998</v>
      </c>
      <c r="X116" s="837">
        <f>'5- Aircraft Exports'!F112</f>
        <v>8.7999999999999995E-2</v>
      </c>
      <c r="Y116" s="764">
        <f>'5- Aircraft Exports'!L112</f>
        <v>-13.693693693693694</v>
      </c>
      <c r="Z116" s="837">
        <f>'6-Network Readiness Index'!D112</f>
        <v>3</v>
      </c>
      <c r="AA116" s="998">
        <f>'6-Network Readiness Index'!J112</f>
        <v>-3.4374999999999996</v>
      </c>
      <c r="AB116" s="1217">
        <f>'7-Crude Oil Production'!E112</f>
        <v>0.01</v>
      </c>
      <c r="AC116" s="770">
        <f>'7-Crude Oil Production'!J112</f>
        <v>-15</v>
      </c>
      <c r="AD116" s="708">
        <f>'8-Commercial Banking Branches'!G112</f>
        <v>1085.3920569999998</v>
      </c>
      <c r="AE116" s="760">
        <f>'8-Commercial Banking Branches'!M112</f>
        <v>0.27990480464180245</v>
      </c>
      <c r="AF116" s="430">
        <f t="shared" si="19"/>
        <v>-63.926156917960007</v>
      </c>
      <c r="AG116" s="431">
        <f t="shared" si="20"/>
        <v>-31.963078458980004</v>
      </c>
      <c r="AH116" s="420" t="str">
        <f>'Risk - Country'!E112</f>
        <v>E</v>
      </c>
      <c r="AI116" s="398">
        <f>'Risk - Country'!M112</f>
        <v>-35</v>
      </c>
      <c r="AJ116" s="400" t="str">
        <f>'Risk - Business Climate'!B112</f>
        <v>D</v>
      </c>
      <c r="AK116" s="400">
        <f>'Risk - Business Climate'!K112</f>
        <v>-25.454545454545453</v>
      </c>
      <c r="AL116" s="399" t="str">
        <f>'Risk - Banking'!E112</f>
        <v>B-</v>
      </c>
      <c r="AM116" s="398">
        <f>'Risk - Banking'!M112</f>
        <v>-23.076923076923077</v>
      </c>
      <c r="AN116" s="436">
        <f t="shared" si="23"/>
        <v>-83.531468531468533</v>
      </c>
      <c r="AO116" s="438">
        <f t="shared" si="21"/>
        <v>-29.236013986013983</v>
      </c>
      <c r="AP116" s="401">
        <f t="shared" si="24"/>
        <v>-65.785772403135852</v>
      </c>
    </row>
    <row r="117" spans="1:42" x14ac:dyDescent="0.3">
      <c r="A117" s="280" t="s">
        <v>183</v>
      </c>
      <c r="B117" s="349" t="s">
        <v>183</v>
      </c>
      <c r="C117" s="402">
        <f>'Macro - Wealth'!E113</f>
        <v>5142</v>
      </c>
      <c r="D117" s="396">
        <f>'Macro - Wealth'!L113</f>
        <v>-17.722669899450903</v>
      </c>
      <c r="E117" s="403">
        <f>'Macro - GDP Growth'!F113</f>
        <v>6.8</v>
      </c>
      <c r="F117" s="396">
        <f>'Macro - GDP Growth'!M113</f>
        <v>13.287566742944316</v>
      </c>
      <c r="G117" s="403">
        <f>'Macro - GDP Growth Projection'!G113</f>
        <v>0.19017152665293011</v>
      </c>
      <c r="H117" s="396">
        <f>'Macro - GDP Growth Projection'!M113</f>
        <v>3.7197720807036245</v>
      </c>
      <c r="I117" s="456">
        <f>'Macro - Population'!G113</f>
        <v>54409.794000000002</v>
      </c>
      <c r="J117" s="404">
        <f>('Macro - Population'!G113)/1000</f>
        <v>54.409794000000005</v>
      </c>
      <c r="K117" s="707">
        <f>'Macro - Population'!N113</f>
        <v>0.15567577047585218</v>
      </c>
      <c r="L117" s="708">
        <f>'Economy Size'!E113</f>
        <v>277.90899999999999</v>
      </c>
      <c r="M117" s="398">
        <f>'Economy Size'!L113</f>
        <v>0.19579171834443945</v>
      </c>
      <c r="N117" s="423">
        <f t="shared" si="22"/>
        <v>-0.3638635869826703</v>
      </c>
      <c r="O117" s="425">
        <f t="shared" si="15"/>
        <v>-5.4579538047400546E-2</v>
      </c>
      <c r="P117" s="870">
        <f>'1-Military Spending'!E113</f>
        <v>2445.8217816033557</v>
      </c>
      <c r="Q117" s="754">
        <f>'1-Military Spending'!K113</f>
        <v>-5.3117365010812172</v>
      </c>
      <c r="R117" s="830">
        <f>'2-Natural Gas Production'!E113</f>
        <v>18410</v>
      </c>
      <c r="S117" s="878">
        <f>'2-Natural Gas Production'!K113</f>
        <v>0.35733655398771064</v>
      </c>
      <c r="T117" s="830">
        <f>'3-IT Development Index'!D113</f>
        <v>2.54</v>
      </c>
      <c r="U117" s="754">
        <f>'3-IT Development Index'!J113</f>
        <v>-9.6169740873117195</v>
      </c>
      <c r="V117" s="830">
        <f>'4- Motor Vehicle Production'!D113</f>
        <v>4.8559999999999999</v>
      </c>
      <c r="W117" s="760">
        <f>'4- Motor Vehicle Production'!J113</f>
        <v>-9.6750076012875184</v>
      </c>
      <c r="X117" s="837">
        <f>'5- Aircraft Exports'!F113</f>
        <v>46.09</v>
      </c>
      <c r="Y117" s="764">
        <f>'5- Aircraft Exports'!L113</f>
        <v>2.3267962748554114E-2</v>
      </c>
      <c r="Z117" s="837">
        <f>'6-Network Readiness Index'!D113</f>
        <v>2.7</v>
      </c>
      <c r="AA117" s="998">
        <f>'6-Network Readiness Index'!J113</f>
        <v>-4.3749999999999991</v>
      </c>
      <c r="AB117" s="1217">
        <f>'7-Crude Oil Production'!E113</f>
        <v>8833</v>
      </c>
      <c r="AC117" s="770">
        <f>'7-Crude Oil Production'!J113</f>
        <v>1.2476093190105857E-2</v>
      </c>
      <c r="AD117" s="708">
        <f>'8-Commercial Banking Branches'!G113</f>
        <v>3013.6335438000001</v>
      </c>
      <c r="AE117" s="760">
        <f>'8-Commercial Banking Branches'!M113</f>
        <v>0.57322759321692085</v>
      </c>
      <c r="AF117" s="430">
        <f t="shared" si="19"/>
        <v>-28.012409986537161</v>
      </c>
      <c r="AG117" s="431">
        <f t="shared" si="20"/>
        <v>-14.006204993268581</v>
      </c>
      <c r="AH117" s="420" t="str">
        <f>'Risk - Country'!E113</f>
        <v>D</v>
      </c>
      <c r="AI117" s="398">
        <f>'Risk - Country'!M113</f>
        <v>-20.999999999999993</v>
      </c>
      <c r="AJ117" s="400" t="str">
        <f>'Risk - Business Climate'!B113</f>
        <v>E</v>
      </c>
      <c r="AK117" s="400">
        <f>'Risk - Business Climate'!K113</f>
        <v>-40</v>
      </c>
      <c r="AL117" s="399" t="str">
        <f>'Risk - Banking'!E113</f>
        <v>-</v>
      </c>
      <c r="AM117" s="398">
        <f>'Risk - Banking'!M113</f>
        <v>0</v>
      </c>
      <c r="AN117" s="436">
        <f t="shared" si="23"/>
        <v>-60.999999999999993</v>
      </c>
      <c r="AO117" s="438">
        <f t="shared" si="21"/>
        <v>-21.349999999999998</v>
      </c>
      <c r="AP117" s="401">
        <f t="shared" si="24"/>
        <v>-35.410784531315983</v>
      </c>
    </row>
    <row r="118" spans="1:42" x14ac:dyDescent="0.3">
      <c r="A118" s="281" t="s">
        <v>184</v>
      </c>
      <c r="B118" s="348" t="s">
        <v>184</v>
      </c>
      <c r="C118" s="402">
        <f>'Macro - Wealth'!E114</f>
        <v>9637</v>
      </c>
      <c r="D118" s="396">
        <f>'Macro - Wealth'!L114</f>
        <v>-9.7090494188119507</v>
      </c>
      <c r="E118" s="403">
        <f>'Macro - GDP Growth'!F114</f>
        <v>-1.56</v>
      </c>
      <c r="F118" s="396">
        <f>'Macro - GDP Growth'!M114</f>
        <v>-2.0567466940557195</v>
      </c>
      <c r="G118" s="403">
        <f>'Macro - GDP Growth Projection'!G114</f>
        <v>0.16459364811013164</v>
      </c>
      <c r="H118" s="396">
        <f>'Macro - GDP Growth Projection'!M114</f>
        <v>3.1225003358415422</v>
      </c>
      <c r="I118" s="456">
        <f>'Macro - Population'!G114</f>
        <v>2540.9160000000002</v>
      </c>
      <c r="J118" s="404">
        <f>('Macro - Population'!G114)/1000</f>
        <v>2.5409160000000002</v>
      </c>
      <c r="K118" s="707">
        <f>'Macro - Population'!N114</f>
        <v>-3.7286891489088272</v>
      </c>
      <c r="L118" s="708">
        <f>'Economy Size'!E114</f>
        <v>24.04</v>
      </c>
      <c r="M118" s="398">
        <f>'Economy Size'!L114</f>
        <v>-19.167083076139246</v>
      </c>
      <c r="N118" s="423">
        <f t="shared" si="22"/>
        <v>-31.539068002074202</v>
      </c>
      <c r="O118" s="425">
        <f t="shared" si="15"/>
        <v>-4.7308602003111302</v>
      </c>
      <c r="P118" s="870">
        <f>'1-Military Spending'!E114</f>
        <v>373.84017488462473</v>
      </c>
      <c r="Q118" s="754">
        <f>'1-Military Spending'!K114</f>
        <v>-9.2834222253369472</v>
      </c>
      <c r="R118" s="830">
        <f>'2-Natural Gas Production'!E114</f>
        <v>9.9999999999999995E-7</v>
      </c>
      <c r="S118" s="878">
        <f>'2-Natural Gas Production'!K114</f>
        <v>-15</v>
      </c>
      <c r="T118" s="830">
        <f>'3-IT Development Index'!D114</f>
        <v>3.64</v>
      </c>
      <c r="U118" s="754">
        <f>'3-IT Development Index'!J114</f>
        <v>-5.5888594587694733</v>
      </c>
      <c r="V118" s="830">
        <f>'4- Motor Vehicle Production'!D114</f>
        <v>0.65400000000000003</v>
      </c>
      <c r="W118" s="760">
        <f>'4- Motor Vehicle Production'!J114</f>
        <v>-9.9562304306511606</v>
      </c>
      <c r="X118" s="837">
        <f>'5- Aircraft Exports'!F114</f>
        <v>7.7290000000000001</v>
      </c>
      <c r="Y118" s="764">
        <f>'5- Aircraft Exports'!L114</f>
        <v>3.4723912471727797E-3</v>
      </c>
      <c r="Z118" s="837">
        <f>'6-Network Readiness Index'!D114</f>
        <v>3.6</v>
      </c>
      <c r="AA118" s="998">
        <f>'6-Network Readiness Index'!J114</f>
        <v>-1.5624999999999991</v>
      </c>
      <c r="AB118" s="1217">
        <f>'7-Crude Oil Production'!E114</f>
        <v>0.01</v>
      </c>
      <c r="AC118" s="770">
        <f>'7-Crude Oil Production'!J114</f>
        <v>-15</v>
      </c>
      <c r="AD118" s="708">
        <f>'8-Commercial Banking Branches'!G114</f>
        <v>262.5050584</v>
      </c>
      <c r="AE118" s="760">
        <f>'8-Commercial Banking Branches'!M114</f>
        <v>2.0181763367419354E-2</v>
      </c>
      <c r="AF118" s="430">
        <f t="shared" si="19"/>
        <v>-56.367357960142996</v>
      </c>
      <c r="AG118" s="431">
        <f t="shared" si="20"/>
        <v>-28.183678980071498</v>
      </c>
      <c r="AH118" s="420" t="str">
        <f>'Risk - Country'!E114</f>
        <v>A4</v>
      </c>
      <c r="AI118" s="398">
        <f>'Risk - Country'!M114</f>
        <v>14</v>
      </c>
      <c r="AJ118" s="400" t="str">
        <f>'Risk - Business Climate'!B114</f>
        <v>A4</v>
      </c>
      <c r="AK118" s="400">
        <f>'Risk - Business Climate'!K114</f>
        <v>13.333333333333323</v>
      </c>
      <c r="AL118" s="399" t="str">
        <f>'Risk - Banking'!E114</f>
        <v>BBB</v>
      </c>
      <c r="AM118" s="398">
        <f>'Risk - Banking'!M114</f>
        <v>-2.8846153846153837</v>
      </c>
      <c r="AN118" s="436">
        <f t="shared" si="23"/>
        <v>24.448717948717938</v>
      </c>
      <c r="AO118" s="438">
        <f t="shared" si="21"/>
        <v>8.5570512820512779</v>
      </c>
      <c r="AP118" s="401">
        <f t="shared" si="24"/>
        <v>-24.35748789833135</v>
      </c>
    </row>
    <row r="119" spans="1:42" x14ac:dyDescent="0.3">
      <c r="A119" s="281" t="s">
        <v>185</v>
      </c>
      <c r="B119" s="348" t="s">
        <v>185</v>
      </c>
      <c r="C119" s="402">
        <f>'Macro - Wealth'!E115</f>
        <v>3417</v>
      </c>
      <c r="D119" s="396">
        <f>'Macro - Wealth'!L115</f>
        <v>-20.797974755758396</v>
      </c>
      <c r="E119" s="403">
        <f>'Macro - GDP Growth'!F115</f>
        <v>7.9</v>
      </c>
      <c r="F119" s="396">
        <f>'Macro - GDP Growth'!M115</f>
        <v>16.643783371472161</v>
      </c>
      <c r="G119" s="403">
        <f>'Macro - GDP Growth Projection'!G115</f>
        <v>0.24316434122434336</v>
      </c>
      <c r="H119" s="396">
        <f>'Macro - GDP Growth Projection'!M115</f>
        <v>4.9572128939149405</v>
      </c>
      <c r="I119" s="456">
        <f>'Macro - Population'!G115</f>
        <v>29136.808000000001</v>
      </c>
      <c r="J119" s="404">
        <f>('Macro - Population'!G115)/1000</f>
        <v>29.136808000000002</v>
      </c>
      <c r="K119" s="707">
        <f>'Macro - Population'!N115</f>
        <v>6.7272779242978184E-2</v>
      </c>
      <c r="L119" s="708">
        <f>'Economy Size'!E115</f>
        <v>97.748999999999995</v>
      </c>
      <c r="M119" s="398">
        <f>'Economy Size'!L115</f>
        <v>-1.1123031852875185</v>
      </c>
      <c r="N119" s="423">
        <f t="shared" si="22"/>
        <v>-0.24200889641583512</v>
      </c>
      <c r="O119" s="425">
        <f t="shared" si="15"/>
        <v>-3.6301334462375268E-2</v>
      </c>
      <c r="P119" s="870">
        <f>'1-Military Spending'!E115</f>
        <v>424.26502241016942</v>
      </c>
      <c r="Q119" s="754">
        <f>'1-Military Spending'!K115</f>
        <v>-9.1867651669849018</v>
      </c>
      <c r="R119" s="830">
        <f>'2-Natural Gas Production'!E115</f>
        <v>9.9999999999999995E-7</v>
      </c>
      <c r="S119" s="878">
        <f>'2-Natural Gas Production'!K115</f>
        <v>-15</v>
      </c>
      <c r="T119" s="830">
        <f>'3-IT Development Index'!D115</f>
        <v>2.5</v>
      </c>
      <c r="U119" s="754">
        <f>'3-IT Development Index'!J115</f>
        <v>-9.7634509828950762</v>
      </c>
      <c r="V119" s="830">
        <f>'4- Motor Vehicle Production'!D115</f>
        <v>1.73</v>
      </c>
      <c r="W119" s="760">
        <f>'4- Motor Vehicle Production'!J115</f>
        <v>-9.8842181116613279</v>
      </c>
      <c r="X119" s="837">
        <f>'5- Aircraft Exports'!F115</f>
        <v>1.2569999999999999</v>
      </c>
      <c r="Y119" s="764">
        <f>'5- Aircraft Exports'!L115</f>
        <v>1.3262067922773131E-4</v>
      </c>
      <c r="Z119" s="837">
        <f>'6-Network Readiness Index'!D115</f>
        <v>3.2</v>
      </c>
      <c r="AA119" s="998">
        <f>'6-Network Readiness Index'!J115</f>
        <v>-2.8124999999999991</v>
      </c>
      <c r="AB119" s="1217">
        <f>'7-Crude Oil Production'!E115</f>
        <v>0.01</v>
      </c>
      <c r="AC119" s="770">
        <f>'7-Crude Oil Production'!J115</f>
        <v>-15</v>
      </c>
      <c r="AD119" s="708">
        <f>'8-Commercial Banking Branches'!G115</f>
        <v>5002.6796459999996</v>
      </c>
      <c r="AE119" s="760">
        <f>'8-Commercial Banking Branches'!M115</f>
        <v>0.29764417097516743</v>
      </c>
      <c r="AF119" s="430">
        <f t="shared" si="19"/>
        <v>-61.349157469886912</v>
      </c>
      <c r="AG119" s="431">
        <f t="shared" si="20"/>
        <v>-30.674578734943456</v>
      </c>
      <c r="AH119" s="420" t="str">
        <f>'Risk - Country'!E115</f>
        <v>D</v>
      </c>
      <c r="AI119" s="398">
        <f>'Risk - Country'!M115</f>
        <v>-20.999999999999993</v>
      </c>
      <c r="AJ119" s="400" t="str">
        <f>'Risk - Business Climate'!B115</f>
        <v>D</v>
      </c>
      <c r="AK119" s="400">
        <f>'Risk - Business Climate'!K115</f>
        <v>-25.454545454545453</v>
      </c>
      <c r="AL119" s="399" t="str">
        <f>'Risk - Banking'!E115</f>
        <v>-</v>
      </c>
      <c r="AM119" s="398">
        <f>'Risk - Banking'!M115</f>
        <v>0</v>
      </c>
      <c r="AN119" s="436">
        <f t="shared" si="23"/>
        <v>-46.454545454545446</v>
      </c>
      <c r="AO119" s="438">
        <f t="shared" si="21"/>
        <v>-16.259090909090904</v>
      </c>
      <c r="AP119" s="401">
        <f t="shared" si="24"/>
        <v>-46.969970978496733</v>
      </c>
    </row>
    <row r="120" spans="1:42" x14ac:dyDescent="0.3">
      <c r="A120" s="195"/>
      <c r="B120" s="822" t="s">
        <v>237</v>
      </c>
      <c r="C120" s="402">
        <f>'Macro - Wealth'!E116</f>
        <v>0</v>
      </c>
      <c r="D120" s="396">
        <f>'Macro - Wealth'!L116</f>
        <v>0</v>
      </c>
      <c r="E120" s="403">
        <f>'Macro - GDP Growth'!F116</f>
        <v>3.6</v>
      </c>
      <c r="F120" s="396">
        <f>'Macro - GDP Growth'!M116</f>
        <v>3.5240274599542332</v>
      </c>
      <c r="G120" s="403" t="str">
        <f>'Macro - GDP Growth Projection'!G116</f>
        <v>use median</v>
      </c>
      <c r="H120" s="396">
        <f>'Macro - GDP Growth Projection'!M116</f>
        <v>0</v>
      </c>
      <c r="I120" s="456">
        <f>'Macro - Population'!G116</f>
        <v>164.1</v>
      </c>
      <c r="J120" s="404">
        <f>('Macro - Population'!G116)/1000</f>
        <v>0.1641</v>
      </c>
      <c r="K120" s="707">
        <f>'Macro - Population'!N116</f>
        <v>-4.9322169482997964</v>
      </c>
      <c r="L120" s="708">
        <f>'Economy Size'!E116</f>
        <v>3.8559999999999999</v>
      </c>
      <c r="M120" s="398">
        <f>'Economy Size'!L116</f>
        <v>-24.111088249414582</v>
      </c>
      <c r="N120" s="423">
        <f t="shared" si="22"/>
        <v>-25.519277737760145</v>
      </c>
      <c r="O120" s="425">
        <f t="shared" si="15"/>
        <v>-3.8278916606640214</v>
      </c>
      <c r="P120" s="870">
        <f>'1-Military Spending'!E116</f>
        <v>0</v>
      </c>
      <c r="Q120" s="754">
        <f>'1-Military Spending'!K116</f>
        <v>-10</v>
      </c>
      <c r="R120" s="830">
        <f>'2-Natural Gas Production'!E116</f>
        <v>9.9999999999999995E-7</v>
      </c>
      <c r="S120" s="878">
        <f>'2-Natural Gas Production'!K116</f>
        <v>-15</v>
      </c>
      <c r="T120" s="830" t="str">
        <f>'3-IT Development Index'!D116</f>
        <v>use median</v>
      </c>
      <c r="U120" s="754">
        <f>'3-IT Development Index'!J116</f>
        <v>0</v>
      </c>
      <c r="V120" s="830">
        <f>'4- Motor Vehicle Production'!D116</f>
        <v>7.9059999999999997</v>
      </c>
      <c r="W120" s="760">
        <f>'4- Motor Vehicle Production'!J116</f>
        <v>-9.4708834628869667</v>
      </c>
      <c r="X120" s="837">
        <f>'5- Aircraft Exports'!F116</f>
        <v>0.01</v>
      </c>
      <c r="Y120" s="764">
        <f>'5- Aircraft Exports'!L116</f>
        <v>-14.864864864864863</v>
      </c>
      <c r="Z120" s="837" t="str">
        <f>'6-Network Readiness Index'!D116</f>
        <v>use median</v>
      </c>
      <c r="AA120" s="998">
        <f>'6-Network Readiness Index'!J116</f>
        <v>0</v>
      </c>
      <c r="AB120" s="1217">
        <f>'7-Crude Oil Production'!E116</f>
        <v>0.01</v>
      </c>
      <c r="AC120" s="770">
        <f>'7-Crude Oil Production'!J116</f>
        <v>-15</v>
      </c>
      <c r="AD120" s="708">
        <f>'8-Commercial Banking Branches'!G116</f>
        <v>0.01</v>
      </c>
      <c r="AE120" s="760">
        <f>'8-Commercial Banking Branches'!M116</f>
        <v>-14.999999999999991</v>
      </c>
      <c r="AF120" s="430">
        <f t="shared" si="19"/>
        <v>-79.335748327751816</v>
      </c>
      <c r="AG120" s="431">
        <f t="shared" si="20"/>
        <v>-39.667874163875908</v>
      </c>
      <c r="AH120" s="420" t="str">
        <f>'Risk - Country'!E116</f>
        <v>na</v>
      </c>
      <c r="AI120" s="398">
        <f>'Risk - Country'!M116</f>
        <v>0</v>
      </c>
      <c r="AJ120" s="400">
        <f>'Risk - Business Climate'!B116</f>
        <v>0</v>
      </c>
      <c r="AK120" s="400">
        <f>'Risk - Business Climate'!K116</f>
        <v>-3.6363636363636331</v>
      </c>
      <c r="AL120" s="399" t="str">
        <f>'Risk - Banking'!E116</f>
        <v>-</v>
      </c>
      <c r="AM120" s="398">
        <f>'Risk - Banking'!M116</f>
        <v>0</v>
      </c>
      <c r="AN120" s="436">
        <f t="shared" si="23"/>
        <v>-3.6363636363636331</v>
      </c>
      <c r="AO120" s="438">
        <f t="shared" si="21"/>
        <v>-1.2727272727272716</v>
      </c>
      <c r="AP120" s="401">
        <f t="shared" si="24"/>
        <v>-44.768493097267203</v>
      </c>
    </row>
    <row r="121" spans="1:42" x14ac:dyDescent="0.3">
      <c r="A121" s="280" t="s">
        <v>78</v>
      </c>
      <c r="B121" s="349" t="s">
        <v>78</v>
      </c>
      <c r="C121" s="402">
        <f>'Macro - Wealth'!E117</f>
        <v>56935</v>
      </c>
      <c r="D121" s="396">
        <f>'Macro - Wealth'!L117</f>
        <v>9.6094854980621207</v>
      </c>
      <c r="E121" s="403">
        <f>'Macro - GDP Growth'!F117</f>
        <v>1.63</v>
      </c>
      <c r="F121" s="396">
        <f>'Macro - GDP Growth'!M117</f>
        <v>-0.41853896520734396</v>
      </c>
      <c r="G121" s="403">
        <f>'Macro - GDP Growth Projection'!G117</f>
        <v>0.13746350077972377</v>
      </c>
      <c r="H121" s="396">
        <f>'Macro - GDP Growth Projection'!M117</f>
        <v>2.4889813984799289</v>
      </c>
      <c r="I121" s="456">
        <f>'Macro - Population'!G117</f>
        <v>17134.873</v>
      </c>
      <c r="J121" s="404">
        <f>('Macro - Population'!G117)/1000</f>
        <v>17.134872999999999</v>
      </c>
      <c r="K121" s="707">
        <f>'Macro - Population'!N117</f>
        <v>2.5290919458680328E-2</v>
      </c>
      <c r="L121" s="708">
        <f>'Economy Size'!E117</f>
        <v>986.84699999999998</v>
      </c>
      <c r="M121" s="398">
        <f>'Economy Size'!L117</f>
        <v>0.98616285825339145</v>
      </c>
      <c r="N121" s="423">
        <f t="shared" si="22"/>
        <v>12.691381709046778</v>
      </c>
      <c r="O121" s="425">
        <f t="shared" si="15"/>
        <v>1.9037072563570168</v>
      </c>
      <c r="P121" s="870">
        <f>'1-Military Spending'!E117</f>
        <v>12578.365439416391</v>
      </c>
      <c r="Q121" s="754">
        <f>'1-Military Spending'!K117</f>
        <v>1.0878399644493877</v>
      </c>
      <c r="R121" s="830">
        <f>'2-Natural Gas Production'!E117</f>
        <v>45330</v>
      </c>
      <c r="S121" s="878">
        <f>'2-Natural Gas Production'!K117</f>
        <v>0.87985209630223071</v>
      </c>
      <c r="T121" s="830">
        <f>'3-IT Development Index'!D117</f>
        <v>8.43</v>
      </c>
      <c r="U121" s="754">
        <f>'3-IT Development Index'!J117</f>
        <v>13.325979825294878</v>
      </c>
      <c r="V121" s="830">
        <f>'4- Motor Vehicle Production'!D117</f>
        <v>3072.9740000000002</v>
      </c>
      <c r="W121" s="760">
        <f>'4- Motor Vehicle Production'!J117</f>
        <v>10</v>
      </c>
      <c r="X121" s="837">
        <f>'5- Aircraft Exports'!F117</f>
        <v>1699.5450000000001</v>
      </c>
      <c r="Y121" s="764">
        <f>'5- Aircraft Exports'!L117</f>
        <v>0.87650658209675869</v>
      </c>
      <c r="Z121" s="837">
        <f>'6-Network Readiness Index'!D117</f>
        <v>5.8</v>
      </c>
      <c r="AA121" s="998">
        <f>'6-Network Readiness Index'!J117</f>
        <v>4.473684210526315</v>
      </c>
      <c r="AB121" s="1217">
        <f>'7-Crude Oil Production'!E117</f>
        <v>14579</v>
      </c>
      <c r="AC121" s="770">
        <f>'7-Crude Oil Production'!J117</f>
        <v>2.1213159792220208E-2</v>
      </c>
      <c r="AD121" s="708">
        <f>'8-Commercial Banking Branches'!G117</f>
        <v>1552.5475812</v>
      </c>
      <c r="AE121" s="760">
        <f>'8-Commercial Banking Branches'!M117</f>
        <v>0.17579469264272549</v>
      </c>
      <c r="AF121" s="430">
        <f t="shared" si="19"/>
        <v>30.840870531104517</v>
      </c>
      <c r="AG121" s="431">
        <f t="shared" si="20"/>
        <v>15.420435265552259</v>
      </c>
      <c r="AH121" s="420" t="str">
        <f>'Risk - Country'!E117</f>
        <v>A2</v>
      </c>
      <c r="AI121" s="398">
        <f>'Risk - Country'!M117</f>
        <v>28</v>
      </c>
      <c r="AJ121" s="400" t="str">
        <f>'Risk - Business Climate'!B117</f>
        <v>A1</v>
      </c>
      <c r="AK121" s="400">
        <f>'Risk - Business Climate'!K117</f>
        <v>40</v>
      </c>
      <c r="AL121" s="399" t="str">
        <f>'Risk - Banking'!E117</f>
        <v>AAA</v>
      </c>
      <c r="AM121" s="398">
        <f>'Risk - Banking'!M117</f>
        <v>25</v>
      </c>
      <c r="AN121" s="436">
        <f t="shared" si="23"/>
        <v>93</v>
      </c>
      <c r="AO121" s="438">
        <f t="shared" si="21"/>
        <v>32.549999999999997</v>
      </c>
      <c r="AP121" s="401">
        <f t="shared" si="24"/>
        <v>49.874142521909278</v>
      </c>
    </row>
    <row r="122" spans="1:42" ht="15" customHeight="1" x14ac:dyDescent="0.3">
      <c r="A122" s="281" t="s">
        <v>264</v>
      </c>
      <c r="B122" s="348" t="s">
        <v>264</v>
      </c>
      <c r="C122" s="402">
        <f>'Macro - Wealth'!E118</f>
        <v>31100</v>
      </c>
      <c r="D122" s="396">
        <f>'Macro - Wealth'!L118</f>
        <v>3.6776051137929131</v>
      </c>
      <c r="E122" s="403">
        <f>'Macro - GDP Growth'!F118</f>
        <v>2</v>
      </c>
      <c r="F122" s="396">
        <f>'Macro - GDP Growth'!M118</f>
        <v>-0.22852741045063568</v>
      </c>
      <c r="G122" s="403" t="str">
        <f>'Macro - GDP Growth Projection'!G118</f>
        <v>use median</v>
      </c>
      <c r="H122" s="396">
        <f>'Macro - GDP Growth Projection'!M118</f>
        <v>0</v>
      </c>
      <c r="I122" s="456">
        <f>'Macro - Population'!G118</f>
        <v>285.49099999999999</v>
      </c>
      <c r="J122" s="404">
        <f>('Macro - Population'!G118)/1000</f>
        <v>0.28549099999999999</v>
      </c>
      <c r="K122" s="707">
        <f>'Macro - Population'!N118</f>
        <v>-4.8707492355715623</v>
      </c>
      <c r="L122" s="708">
        <f>'Economy Size'!E118</f>
        <v>11.11</v>
      </c>
      <c r="M122" s="398">
        <f>'Economy Size'!L118</f>
        <v>-22.334244535238039</v>
      </c>
      <c r="N122" s="423">
        <f t="shared" si="22"/>
        <v>-23.755916067467325</v>
      </c>
      <c r="O122" s="425">
        <f t="shared" si="15"/>
        <v>-3.5633874101200989</v>
      </c>
      <c r="P122" s="870">
        <f>'1-Military Spending'!E118</f>
        <v>0</v>
      </c>
      <c r="Q122" s="754">
        <f>'1-Military Spending'!K118</f>
        <v>-10</v>
      </c>
      <c r="R122" s="830">
        <f>'2-Natural Gas Production'!E118</f>
        <v>9.9999999999999995E-7</v>
      </c>
      <c r="S122" s="878">
        <f>'2-Natural Gas Production'!K118</f>
        <v>-15</v>
      </c>
      <c r="T122" s="830" t="str">
        <f>'3-IT Development Index'!D118</f>
        <v>use median</v>
      </c>
      <c r="U122" s="754">
        <f>'3-IT Development Index'!J118</f>
        <v>0</v>
      </c>
      <c r="V122" s="830">
        <f>'4- Motor Vehicle Production'!D118</f>
        <v>0.125</v>
      </c>
      <c r="W122" s="760">
        <f>'4- Motor Vehicle Production'!J118</f>
        <v>-9.9916342566229286</v>
      </c>
      <c r="X122" s="837">
        <f>'5- Aircraft Exports'!F118</f>
        <v>0.79700000000000004</v>
      </c>
      <c r="Y122" s="764">
        <f>'5- Aircraft Exports'!L118</f>
        <v>-3.0480480480480474</v>
      </c>
      <c r="Z122" s="837" t="str">
        <f>'6-Network Readiness Index'!D118</f>
        <v>use median</v>
      </c>
      <c r="AA122" s="998">
        <f>'6-Network Readiness Index'!J118</f>
        <v>0</v>
      </c>
      <c r="AB122" s="1217">
        <f>'7-Crude Oil Production'!E118</f>
        <v>0.01</v>
      </c>
      <c r="AC122" s="770">
        <f>'7-Crude Oil Production'!J118</f>
        <v>-15</v>
      </c>
      <c r="AD122" s="708">
        <f>'8-Commercial Banking Branches'!G118</f>
        <v>0.01</v>
      </c>
      <c r="AE122" s="760">
        <f>'8-Commercial Banking Branches'!M118</f>
        <v>-7.0576697692777426</v>
      </c>
      <c r="AF122" s="430">
        <f t="shared" si="19"/>
        <v>-60.09735207394872</v>
      </c>
      <c r="AG122" s="431">
        <f t="shared" si="20"/>
        <v>-30.04867603697436</v>
      </c>
      <c r="AH122" s="420" t="str">
        <f>'Risk - Country'!E118</f>
        <v>na</v>
      </c>
      <c r="AI122" s="398">
        <f>'Risk - Country'!M118</f>
        <v>0</v>
      </c>
      <c r="AJ122" s="400">
        <f>'Risk - Business Climate'!B118</f>
        <v>0</v>
      </c>
      <c r="AK122" s="400">
        <f>'Risk - Business Climate'!K118</f>
        <v>-3.6363636363636331</v>
      </c>
      <c r="AL122" s="399" t="str">
        <f>'Risk - Banking'!E118</f>
        <v>-</v>
      </c>
      <c r="AM122" s="398">
        <f>'Risk - Banking'!M118</f>
        <v>0</v>
      </c>
      <c r="AN122" s="436">
        <f t="shared" si="23"/>
        <v>-3.6363636363636331</v>
      </c>
      <c r="AO122" s="438">
        <f t="shared" si="21"/>
        <v>-1.2727272727272716</v>
      </c>
      <c r="AP122" s="401">
        <f t="shared" si="24"/>
        <v>-34.88479071982173</v>
      </c>
    </row>
    <row r="123" spans="1:42" ht="15" customHeight="1" x14ac:dyDescent="0.3">
      <c r="A123" s="281" t="s">
        <v>79</v>
      </c>
      <c r="B123" s="348" t="s">
        <v>79</v>
      </c>
      <c r="C123" s="402">
        <f>'Macro - Wealth'!E119</f>
        <v>42888</v>
      </c>
      <c r="D123" s="396">
        <f>'Macro - Wealth'!L119</f>
        <v>6.3842049190867165</v>
      </c>
      <c r="E123" s="403">
        <f>'Macro - GDP Growth'!F119</f>
        <v>2.2200000000000002</v>
      </c>
      <c r="F123" s="396">
        <f>'Macro - GDP Growth'!M119</f>
        <v>-0.11554756708178204</v>
      </c>
      <c r="G123" s="403">
        <f>'Macro - GDP Growth Projection'!G119</f>
        <v>0.15917216175419083</v>
      </c>
      <c r="H123" s="396">
        <f>'Macro - GDP Growth Projection'!M119</f>
        <v>2.9959026350142217</v>
      </c>
      <c r="I123" s="456">
        <f>'Macro - Population'!G119</f>
        <v>4822.2330000000002</v>
      </c>
      <c r="J123" s="404">
        <f>('Macro - Population'!G119)/1000</f>
        <v>4.8222329999999998</v>
      </c>
      <c r="K123" s="707">
        <f>'Macro - Population'!N119</f>
        <v>-2.5735183537260244</v>
      </c>
      <c r="L123" s="708">
        <f>'Economy Size'!E119</f>
        <v>210.87700000000001</v>
      </c>
      <c r="M123" s="398">
        <f>'Economy Size'!L119</f>
        <v>0.12105999533004773</v>
      </c>
      <c r="N123" s="423">
        <f t="shared" si="22"/>
        <v>6.8121016286231795</v>
      </c>
      <c r="O123" s="425">
        <f t="shared" si="15"/>
        <v>1.0218152442934769</v>
      </c>
      <c r="P123" s="870">
        <f>'1-Military Spending'!E119</f>
        <v>3011.3887086307591</v>
      </c>
      <c r="Q123" s="754">
        <f>'1-Military Spending'!K119</f>
        <v>-4.2276274129975766</v>
      </c>
      <c r="R123" s="830">
        <f>'2-Natural Gas Production'!E119</f>
        <v>5097</v>
      </c>
      <c r="S123" s="878">
        <f>'2-Natural Gas Production'!K119</f>
        <v>9.8932043778453285E-2</v>
      </c>
      <c r="T123" s="830">
        <f>'3-IT Development Index'!D119</f>
        <v>8.2899999999999991</v>
      </c>
      <c r="U123" s="754">
        <f>'3-IT Development Index'!J119</f>
        <v>12.754363180273616</v>
      </c>
      <c r="V123" s="830">
        <f>'4- Motor Vehicle Production'!D119</f>
        <v>58.191000000000003</v>
      </c>
      <c r="W123" s="760">
        <f>'4- Motor Vehicle Production'!J119</f>
        <v>-6.1055122171585445</v>
      </c>
      <c r="X123" s="837">
        <f>'5- Aircraft Exports'!F119</f>
        <v>26.844999999999999</v>
      </c>
      <c r="Y123" s="764">
        <f>'5- Aircraft Exports'!L119</f>
        <v>1.3336892819613685E-2</v>
      </c>
      <c r="Z123" s="837">
        <f>'6-Network Readiness Index'!D119</f>
        <v>5.5</v>
      </c>
      <c r="AA123" s="998">
        <f>'6-Network Readiness Index'!J119</f>
        <v>3.6842105263157894</v>
      </c>
      <c r="AB123" s="1217">
        <f>'7-Crude Oil Production'!E119</f>
        <v>18579</v>
      </c>
      <c r="AC123" s="770">
        <f>'7-Crude Oil Production'!J119</f>
        <v>2.729535025662282E-2</v>
      </c>
      <c r="AD123" s="708">
        <f>'8-Commercial Banking Branches'!G119</f>
        <v>1143.2988688000003</v>
      </c>
      <c r="AE123" s="760">
        <f>'8-Commercial Banking Branches'!M119</f>
        <v>4.3902545994319878E-2</v>
      </c>
      <c r="AF123" s="430">
        <f t="shared" si="19"/>
        <v>6.2889009092822938</v>
      </c>
      <c r="AG123" s="431">
        <f t="shared" si="20"/>
        <v>3.1444504546411469</v>
      </c>
      <c r="AH123" s="420" t="str">
        <f>'Risk - Country'!E119</f>
        <v>A2</v>
      </c>
      <c r="AI123" s="398">
        <f>'Risk - Country'!M119</f>
        <v>28</v>
      </c>
      <c r="AJ123" s="400" t="str">
        <f>'Risk - Business Climate'!B119</f>
        <v>A1</v>
      </c>
      <c r="AK123" s="400">
        <f>'Risk - Business Climate'!K119</f>
        <v>40</v>
      </c>
      <c r="AL123" s="399" t="str">
        <f>'Risk - Banking'!E119</f>
        <v>AAA</v>
      </c>
      <c r="AM123" s="398">
        <f>'Risk - Banking'!M119</f>
        <v>25</v>
      </c>
      <c r="AN123" s="436">
        <f t="shared" si="23"/>
        <v>93</v>
      </c>
      <c r="AO123" s="438">
        <f t="shared" si="21"/>
        <v>32.549999999999997</v>
      </c>
      <c r="AP123" s="401">
        <f t="shared" si="24"/>
        <v>36.71626569893462</v>
      </c>
    </row>
    <row r="124" spans="1:42" x14ac:dyDescent="0.3">
      <c r="A124" s="281" t="s">
        <v>35</v>
      </c>
      <c r="B124" s="348" t="s">
        <v>35</v>
      </c>
      <c r="C124" s="402">
        <f>'Macro - Wealth'!E120</f>
        <v>5407</v>
      </c>
      <c r="D124" s="396">
        <f>'Macro - Wealth'!L120</f>
        <v>-17.250231762105113</v>
      </c>
      <c r="E124" s="403">
        <f>'Macro - GDP Growth'!F120</f>
        <v>4.9000000000000004</v>
      </c>
      <c r="F124" s="396">
        <f>'Macro - GDP Growth'!M120</f>
        <v>7.490465293668958</v>
      </c>
      <c r="G124" s="403">
        <f>'Macro - GDP Growth Projection'!G120</f>
        <v>0.13854020127691807</v>
      </c>
      <c r="H124" s="396">
        <f>'Macro - GDP Growth Projection'!M120</f>
        <v>2.514123545573054</v>
      </c>
      <c r="I124" s="456">
        <f>'Macro - Population'!G120</f>
        <v>6624.5540000000001</v>
      </c>
      <c r="J124" s="404">
        <f>('Macro - Population'!G120)/1000</f>
        <v>6.6245539999999998</v>
      </c>
      <c r="K124" s="707">
        <f>'Macro - Population'!N120</f>
        <v>-1.6608926279962539</v>
      </c>
      <c r="L124" s="708">
        <f>'Economy Size'!E120</f>
        <v>35.392000000000003</v>
      </c>
      <c r="M124" s="398">
        <f>'Economy Size'!L120</f>
        <v>-16.386447586294739</v>
      </c>
      <c r="N124" s="423">
        <f t="shared" si="22"/>
        <v>-25.292983137154096</v>
      </c>
      <c r="O124" s="425">
        <f t="shared" si="15"/>
        <v>-3.793947470573114</v>
      </c>
      <c r="P124" s="870">
        <f>'1-Military Spending'!E120</f>
        <v>78.03864593927068</v>
      </c>
      <c r="Q124" s="754">
        <f>'1-Military Spending'!K120</f>
        <v>-9.8504304969913399</v>
      </c>
      <c r="R124" s="830">
        <f>'2-Natural Gas Production'!E120</f>
        <v>9.9999999999999995E-7</v>
      </c>
      <c r="S124" s="878">
        <f>'2-Natural Gas Production'!K120</f>
        <v>-15</v>
      </c>
      <c r="T124" s="830">
        <f>'3-IT Development Index'!D120</f>
        <v>2.88</v>
      </c>
      <c r="U124" s="754">
        <f>'3-IT Development Index'!J120</f>
        <v>-8.3719204748532103</v>
      </c>
      <c r="V124" s="830">
        <f>'4- Motor Vehicle Production'!D120</f>
        <v>13.928000000000001</v>
      </c>
      <c r="W124" s="760">
        <f>'4- Motor Vehicle Production'!J120</f>
        <v>-9.0678554099531574</v>
      </c>
      <c r="X124" s="837">
        <f>'5- Aircraft Exports'!F120</f>
        <v>0.48399999999999999</v>
      </c>
      <c r="Y124" s="764">
        <f>'5- Aircraft Exports'!L120</f>
        <v>-7.7477477477477477</v>
      </c>
      <c r="Z124" s="837">
        <f>'6-Network Readiness Index'!D120</f>
        <v>2.8</v>
      </c>
      <c r="AA124" s="998">
        <f>'6-Network Readiness Index'!J120</f>
        <v>-4.0625000000000009</v>
      </c>
      <c r="AB124" s="1217">
        <f>'7-Crude Oil Production'!E120</f>
        <v>0.01</v>
      </c>
      <c r="AC124" s="770">
        <f>'7-Crude Oil Production'!J120</f>
        <v>-15</v>
      </c>
      <c r="AD124" s="708">
        <f>'8-Commercial Banking Branches'!G120</f>
        <v>542.89567199999999</v>
      </c>
      <c r="AE124" s="760">
        <f>'8-Commercial Banking Branches'!M120</f>
        <v>6.1320630741991664E-2</v>
      </c>
      <c r="AF124" s="430">
        <f t="shared" si="19"/>
        <v>-69.039133498803466</v>
      </c>
      <c r="AG124" s="431">
        <f t="shared" si="20"/>
        <v>-34.519566749401733</v>
      </c>
      <c r="AH124" s="420" t="str">
        <f>'Risk - Country'!E120</f>
        <v>C</v>
      </c>
      <c r="AI124" s="398">
        <f>'Risk - Country'!M120</f>
        <v>-6.9999999999999973</v>
      </c>
      <c r="AJ124" s="400" t="str">
        <f>'Risk - Business Climate'!B120</f>
        <v>C</v>
      </c>
      <c r="AK124" s="400">
        <f>'Risk - Business Climate'!K120</f>
        <v>-10.909090909090912</v>
      </c>
      <c r="AL124" s="399" t="str">
        <f>'Risk - Banking'!E120</f>
        <v>B+</v>
      </c>
      <c r="AM124" s="398">
        <f>'Risk - Banking'!M120</f>
        <v>-17.307692307692307</v>
      </c>
      <c r="AN124" s="436">
        <f t="shared" si="23"/>
        <v>-35.216783216783213</v>
      </c>
      <c r="AO124" s="438">
        <f t="shared" si="21"/>
        <v>-12.325874125874124</v>
      </c>
      <c r="AP124" s="401">
        <f t="shared" si="24"/>
        <v>-50.639388345848971</v>
      </c>
    </row>
    <row r="125" spans="1:42" x14ac:dyDescent="0.3">
      <c r="A125" s="281" t="s">
        <v>188</v>
      </c>
      <c r="B125" s="348" t="s">
        <v>188</v>
      </c>
      <c r="C125" s="402">
        <f>'Macro - Wealth'!E121</f>
        <v>1225</v>
      </c>
      <c r="D125" s="396">
        <f>'Macro - Wealth'!L121</f>
        <v>-24.70584040504885</v>
      </c>
      <c r="E125" s="403">
        <f>'Macro - GDP Growth'!F121</f>
        <v>4.9000000000000004</v>
      </c>
      <c r="F125" s="396">
        <f>'Macro - GDP Growth'!M121</f>
        <v>7.490465293668958</v>
      </c>
      <c r="G125" s="403">
        <f>'Macro - GDP Growth Projection'!G121</f>
        <v>0.42708521802062605</v>
      </c>
      <c r="H125" s="396">
        <f>'Macro - GDP Growth Projection'!M121</f>
        <v>9.2519687243045095</v>
      </c>
      <c r="I125" s="456">
        <f>'Macro - Population'!G121</f>
        <v>24206.635999999999</v>
      </c>
      <c r="J125" s="404">
        <f>('Macro - Population'!G121)/1000</f>
        <v>24.206636</v>
      </c>
      <c r="K125" s="707">
        <f>'Macro - Population'!N121</f>
        <v>5.0027410923913697E-2</v>
      </c>
      <c r="L125" s="708">
        <f>'Economy Size'!E121</f>
        <v>28.544</v>
      </c>
      <c r="M125" s="398">
        <f>'Economy Size'!L121</f>
        <v>-18.063842920549071</v>
      </c>
      <c r="N125" s="423">
        <f t="shared" si="22"/>
        <v>-25.977221896700534</v>
      </c>
      <c r="O125" s="425">
        <f t="shared" si="15"/>
        <v>-3.8965832845050801</v>
      </c>
      <c r="P125" s="870">
        <f>'1-Military Spending'!E121</f>
        <v>239.54506751003527</v>
      </c>
      <c r="Q125" s="754">
        <f>'1-Military Spending'!K121</f>
        <v>-9.5408463062590378</v>
      </c>
      <c r="R125" s="830">
        <f>'2-Natural Gas Production'!E121</f>
        <v>9.9999999999999995E-7</v>
      </c>
      <c r="S125" s="878">
        <f>'2-Natural Gas Production'!K121</f>
        <v>-15</v>
      </c>
      <c r="T125" s="830">
        <f>'3-IT Development Index'!D121</f>
        <v>1.07</v>
      </c>
      <c r="U125" s="754">
        <f>'3-IT Development Index'!J121</f>
        <v>-15</v>
      </c>
      <c r="V125" s="830">
        <f>'4- Motor Vehicle Production'!D121</f>
        <v>8.8999999999999996E-2</v>
      </c>
      <c r="W125" s="760">
        <f>'4- Motor Vehicle Production'!J121</f>
        <v>-9.9940435907155258</v>
      </c>
      <c r="X125" s="837">
        <f>'5- Aircraft Exports'!F121</f>
        <v>15.19</v>
      </c>
      <c r="Y125" s="764">
        <f>'5- Aircraft Exports'!L121</f>
        <v>7.3225192149475021E-3</v>
      </c>
      <c r="Z125" s="837" t="str">
        <f>'6-Network Readiness Index'!D121</f>
        <v>use median</v>
      </c>
      <c r="AA125" s="998">
        <f>'6-Network Readiness Index'!J121</f>
        <v>0</v>
      </c>
      <c r="AB125" s="1217">
        <f>'7-Crude Oil Production'!E121</f>
        <v>9497</v>
      </c>
      <c r="AC125" s="770">
        <f>'7-Crude Oil Production'!J121</f>
        <v>1.348573680719669E-2</v>
      </c>
      <c r="AD125" s="708">
        <f>'8-Commercial Banking Branches'!G121</f>
        <v>302.11727259999998</v>
      </c>
      <c r="AE125" s="760">
        <f>'8-Commercial Banking Branches'!M121</f>
        <v>0.19444458108819682</v>
      </c>
      <c r="AF125" s="430">
        <f t="shared" si="19"/>
        <v>-49.319637059864228</v>
      </c>
      <c r="AG125" s="431">
        <f t="shared" si="20"/>
        <v>-24.659818529932114</v>
      </c>
      <c r="AH125" s="420" t="str">
        <f>'Risk - Country'!E121</f>
        <v>C</v>
      </c>
      <c r="AI125" s="398">
        <f>'Risk - Country'!M121</f>
        <v>-6.9999999999999973</v>
      </c>
      <c r="AJ125" s="400" t="str">
        <f>'Risk - Business Climate'!B121</f>
        <v>C</v>
      </c>
      <c r="AK125" s="400">
        <f>'Risk - Business Climate'!K121</f>
        <v>-10.909090909090912</v>
      </c>
      <c r="AL125" s="399" t="str">
        <f>'Risk - Banking'!E121</f>
        <v>-</v>
      </c>
      <c r="AM125" s="398">
        <f>'Risk - Banking'!M121</f>
        <v>0</v>
      </c>
      <c r="AN125" s="436">
        <f t="shared" si="23"/>
        <v>-17.90909090909091</v>
      </c>
      <c r="AO125" s="438">
        <f t="shared" si="21"/>
        <v>-6.2681818181818185</v>
      </c>
      <c r="AP125" s="401">
        <f t="shared" si="24"/>
        <v>-34.82458363261901</v>
      </c>
    </row>
    <row r="126" spans="1:42" x14ac:dyDescent="0.3">
      <c r="A126" s="281" t="s">
        <v>189</v>
      </c>
      <c r="B126" s="348" t="s">
        <v>189</v>
      </c>
      <c r="C126" s="402">
        <f>'Macro - Wealth'!E122</f>
        <v>5136</v>
      </c>
      <c r="D126" s="396">
        <f>'Macro - Wealth'!L122</f>
        <v>-17.73336661199458</v>
      </c>
      <c r="E126" s="403">
        <f>'Macro - GDP Growth'!F122</f>
        <v>0.8</v>
      </c>
      <c r="F126" s="396">
        <f>'Macro - GDP Growth'!M122</f>
        <v>-0.84478110155347308</v>
      </c>
      <c r="G126" s="403">
        <f>'Macro - GDP Growth Projection'!G122</f>
        <v>0.14324773461261092</v>
      </c>
      <c r="H126" s="396">
        <f>'Macro - GDP Growth Projection'!M122</f>
        <v>2.6240496539757121</v>
      </c>
      <c r="I126" s="456">
        <f>'Macro - Population'!G122</f>
        <v>206139.587</v>
      </c>
      <c r="J126" s="404">
        <f>('Macro - Population'!G122)/1000</f>
        <v>206.13958700000001</v>
      </c>
      <c r="K126" s="707">
        <f>'Macro - Population'!N122</f>
        <v>0.68641509666171641</v>
      </c>
      <c r="L126" s="708">
        <f>'Economy Size'!E122</f>
        <v>1032.048</v>
      </c>
      <c r="M126" s="398">
        <f>'Economy Size'!L122</f>
        <v>1.0365559333812935</v>
      </c>
      <c r="N126" s="423">
        <f t="shared" si="22"/>
        <v>-14.231127029529331</v>
      </c>
      <c r="O126" s="425">
        <f t="shared" si="15"/>
        <v>-2.1346690544293994</v>
      </c>
      <c r="P126" s="870">
        <f>'1-Military Spending'!E122</f>
        <v>2567.9178190438561</v>
      </c>
      <c r="Q126" s="754">
        <f>'1-Military Spending'!K122</f>
        <v>-5.0776962531764234</v>
      </c>
      <c r="R126" s="830">
        <f>'2-Natural Gas Production'!E122</f>
        <v>44480</v>
      </c>
      <c r="S126" s="878">
        <f>'2-Natural Gas Production'!K122</f>
        <v>0.86335364864371122</v>
      </c>
      <c r="T126" s="830">
        <f>'3-IT Development Index'!D122</f>
        <v>2.72</v>
      </c>
      <c r="U126" s="754">
        <f>'3-IT Development Index'!J122</f>
        <v>-8.9578280571866262</v>
      </c>
      <c r="V126" s="830">
        <f>'4- Motor Vehicle Production'!D122</f>
        <v>2.3220000000000001</v>
      </c>
      <c r="W126" s="760">
        <f>'4- Motor Vehicle Production'!J122</f>
        <v>-9.8445979510275166</v>
      </c>
      <c r="X126" s="837">
        <f>'5- Aircraft Exports'!F122</f>
        <v>165.554</v>
      </c>
      <c r="Y126" s="764">
        <f>'5- Aircraft Exports'!L122</f>
        <v>8.4915421204825328E-2</v>
      </c>
      <c r="Z126" s="837">
        <f>'6-Network Readiness Index'!D122</f>
        <v>3.2</v>
      </c>
      <c r="AA126" s="998">
        <f>'6-Network Readiness Index'!J122</f>
        <v>-2.8124999999999991</v>
      </c>
      <c r="AB126" s="1217">
        <f>'7-Crude Oil Production'!E122</f>
        <v>1775940</v>
      </c>
      <c r="AC126" s="770">
        <f>'7-Crude Oil Production'!J122</f>
        <v>2.6994464294348828</v>
      </c>
      <c r="AD126" s="708">
        <f>'8-Commercial Banking Branches'!G122</f>
        <v>0.01</v>
      </c>
      <c r="AE126" s="760">
        <f>'8-Commercial Banking Branches'!M122</f>
        <v>1.9167681884029424</v>
      </c>
      <c r="AF126" s="430">
        <f t="shared" si="19"/>
        <v>-21.128138573704202</v>
      </c>
      <c r="AG126" s="431">
        <f t="shared" si="20"/>
        <v>-10.564069286852101</v>
      </c>
      <c r="AH126" s="420" t="str">
        <f>'Risk - Country'!E122</f>
        <v>D</v>
      </c>
      <c r="AI126" s="398">
        <f>'Risk - Country'!M122</f>
        <v>-20.999999999999993</v>
      </c>
      <c r="AJ126" s="400" t="str">
        <f>'Risk - Business Climate'!B122</f>
        <v>D</v>
      </c>
      <c r="AK126" s="400">
        <f>'Risk - Business Climate'!K122</f>
        <v>-25.454545454545453</v>
      </c>
      <c r="AL126" s="399" t="str">
        <f>'Risk - Banking'!E122</f>
        <v>B+</v>
      </c>
      <c r="AM126" s="398">
        <f>'Risk - Banking'!M122</f>
        <v>-17.307692307692307</v>
      </c>
      <c r="AN126" s="436">
        <f t="shared" si="23"/>
        <v>-63.762237762237753</v>
      </c>
      <c r="AO126" s="438">
        <f t="shared" si="21"/>
        <v>-22.316783216783211</v>
      </c>
      <c r="AP126" s="401">
        <f t="shared" si="24"/>
        <v>-35.015521558064712</v>
      </c>
    </row>
    <row r="127" spans="1:42" x14ac:dyDescent="0.3">
      <c r="A127" s="281" t="s">
        <v>190</v>
      </c>
      <c r="B127" s="348" t="s">
        <v>190</v>
      </c>
      <c r="C127" s="402">
        <f>'Macro - Wealth'!E123</f>
        <v>63633</v>
      </c>
      <c r="D127" s="396">
        <f>'Macro - Wealth'!L123</f>
        <v>11.147388916441651</v>
      </c>
      <c r="E127" s="403">
        <f>'Macro - GDP Growth'!F123</f>
        <v>0.86</v>
      </c>
      <c r="F127" s="396">
        <f>'Macro - GDP Growth'!M123</f>
        <v>-0.81396841699833122</v>
      </c>
      <c r="G127" s="403">
        <f>'Macro - GDP Growth Projection'!G123</f>
        <v>0.1659733222398225</v>
      </c>
      <c r="H127" s="396">
        <f>'Macro - GDP Growth Projection'!M123</f>
        <v>3.154717252244625</v>
      </c>
      <c r="I127" s="456">
        <f>'Macro - Population'!G123</f>
        <v>5421.2420000000002</v>
      </c>
      <c r="J127" s="404">
        <f>('Macro - Population'!G123)/1000</f>
        <v>5.4212420000000003</v>
      </c>
      <c r="K127" s="707">
        <f>'Macro - Population'!N123</f>
        <v>-2.2702033375087889</v>
      </c>
      <c r="L127" s="708">
        <f>'Economy Size'!E123</f>
        <v>340.303</v>
      </c>
      <c r="M127" s="398">
        <f>'Economy Size'!L123</f>
        <v>0.26535269110013765</v>
      </c>
      <c r="N127" s="423">
        <f t="shared" si="22"/>
        <v>11.483287105279292</v>
      </c>
      <c r="O127" s="425">
        <f t="shared" si="15"/>
        <v>1.7224930657918938</v>
      </c>
      <c r="P127" s="870">
        <f>'1-Military Spending'!E123</f>
        <v>7112.5384860388576</v>
      </c>
      <c r="Q127" s="754">
        <f>'1-Military Spending'!K123</f>
        <v>0.28012869453391759</v>
      </c>
      <c r="R127" s="830">
        <f>'2-Natural Gas Production'!E123</f>
        <v>123900</v>
      </c>
      <c r="S127" s="878">
        <f>'2-Natural Gas Production'!K123</f>
        <v>2.4048909581020763</v>
      </c>
      <c r="T127" s="830">
        <f>'3-IT Development Index'!D123</f>
        <v>8.42</v>
      </c>
      <c r="U127" s="754">
        <f>'3-IT Development Index'!J123</f>
        <v>13.28515006493622</v>
      </c>
      <c r="V127" s="830">
        <f>'4- Motor Vehicle Production'!D123</f>
        <v>54.790999999999997</v>
      </c>
      <c r="W127" s="760">
        <f>'4- Motor Vehicle Production'!J123</f>
        <v>-6.3330604370148951</v>
      </c>
      <c r="X127" s="837">
        <f>'5- Aircraft Exports'!F123</f>
        <v>344.01400000000001</v>
      </c>
      <c r="Y127" s="764">
        <f>'5- Aircraft Exports'!L123</f>
        <v>0.17700680803354493</v>
      </c>
      <c r="Z127" s="837">
        <f>'6-Network Readiness Index'!D123</f>
        <v>5.8</v>
      </c>
      <c r="AA127" s="998">
        <f>'6-Network Readiness Index'!J123</f>
        <v>4.473684210526315</v>
      </c>
      <c r="AB127" s="1217">
        <f>'7-Crude Oil Production'!E123</f>
        <v>1712937</v>
      </c>
      <c r="AC127" s="770">
        <f>'7-Crude Oil Production'!J123</f>
        <v>2.6036473679776932</v>
      </c>
      <c r="AD127" s="708">
        <f>'8-Commercial Banking Branches'!G123</f>
        <v>0.01</v>
      </c>
      <c r="AE127" s="760">
        <f>'8-Commercial Banking Branches'!M123</f>
        <v>4.972222877373584E-2</v>
      </c>
      <c r="AF127" s="430">
        <f t="shared" si="19"/>
        <v>16.941169895868605</v>
      </c>
      <c r="AG127" s="431">
        <f t="shared" si="20"/>
        <v>8.4705849479343023</v>
      </c>
      <c r="AH127" s="420" t="str">
        <f>'Risk - Country'!E123</f>
        <v>A1</v>
      </c>
      <c r="AI127" s="398">
        <f>'Risk - Country'!M123</f>
        <v>35</v>
      </c>
      <c r="AJ127" s="400" t="str">
        <f>'Risk - Business Climate'!B123</f>
        <v>A1</v>
      </c>
      <c r="AK127" s="400">
        <f>'Risk - Business Climate'!K123</f>
        <v>40</v>
      </c>
      <c r="AL127" s="399" t="str">
        <f>'Risk - Banking'!E123</f>
        <v>AAA</v>
      </c>
      <c r="AM127" s="398">
        <f>'Risk - Banking'!M123</f>
        <v>25</v>
      </c>
      <c r="AN127" s="436">
        <f t="shared" si="23"/>
        <v>100</v>
      </c>
      <c r="AO127" s="438">
        <f t="shared" si="21"/>
        <v>35</v>
      </c>
      <c r="AP127" s="401">
        <f t="shared" si="24"/>
        <v>45.193078013726193</v>
      </c>
    </row>
    <row r="128" spans="1:42" x14ac:dyDescent="0.3">
      <c r="A128" s="281" t="s">
        <v>36</v>
      </c>
      <c r="B128" s="348" t="s">
        <v>36</v>
      </c>
      <c r="C128" s="402">
        <f>'Macro - Wealth'!E124</f>
        <v>27299</v>
      </c>
      <c r="D128" s="396">
        <f>'Macro - Wealth'!L124</f>
        <v>2.8048713285942579</v>
      </c>
      <c r="E128" s="403">
        <f>'Macro - GDP Growth'!F124</f>
        <v>-0.9</v>
      </c>
      <c r="F128" s="396">
        <f>'Macro - GDP Growth'!M124</f>
        <v>-1.7178071639491597</v>
      </c>
      <c r="G128" s="403">
        <f>'Macro - GDP Growth Projection'!G124</f>
        <v>0.20370796702110822</v>
      </c>
      <c r="H128" s="396">
        <f>'Macro - GDP Growth Projection'!M124</f>
        <v>4.0358629302396833</v>
      </c>
      <c r="I128" s="456">
        <f>'Macro - Population'!G124</f>
        <v>5106.6220000000003</v>
      </c>
      <c r="J128" s="404">
        <f>('Macro - Population'!G124)/1000</f>
        <v>5.1066220000000007</v>
      </c>
      <c r="K128" s="707">
        <f>'Macro - Population'!N124</f>
        <v>-2.4295147508636248</v>
      </c>
      <c r="L128" s="708">
        <f>'Economy Size'!E124</f>
        <v>135.81399999999999</v>
      </c>
      <c r="M128" s="398">
        <f>'Economy Size'!L124</f>
        <v>3.7374780438215613E-2</v>
      </c>
      <c r="N128" s="423">
        <f t="shared" si="22"/>
        <v>2.7307871244593724</v>
      </c>
      <c r="O128" s="425">
        <f t="shared" si="15"/>
        <v>0.40961806866890588</v>
      </c>
      <c r="P128" s="870">
        <f>'1-Military Spending'!E124</f>
        <v>6729.5188556566973</v>
      </c>
      <c r="Q128" s="754">
        <f>'1-Military Spending'!K124</f>
        <v>0.22352806032112782</v>
      </c>
      <c r="R128" s="830">
        <f>'2-Natural Gas Production'!E124</f>
        <v>31230</v>
      </c>
      <c r="S128" s="878">
        <f>'2-Natural Gas Production'!K124</f>
        <v>0.60617196455502653</v>
      </c>
      <c r="T128" s="830">
        <f>'3-IT Development Index'!D124</f>
        <v>6.27</v>
      </c>
      <c r="U128" s="754">
        <f>'3-IT Development Index'!J124</f>
        <v>4.506751587824005</v>
      </c>
      <c r="V128" s="830">
        <f>'4- Motor Vehicle Production'!D124</f>
        <v>13.547000000000001</v>
      </c>
      <c r="W128" s="760">
        <f>'4- Motor Vehicle Production'!J124</f>
        <v>-9.0933541957664712</v>
      </c>
      <c r="X128" s="837">
        <f>'5- Aircraft Exports'!F124</f>
        <v>26.971</v>
      </c>
      <c r="Y128" s="764">
        <f>'5- Aircraft Exports'!L124</f>
        <v>1.3401913074799265E-2</v>
      </c>
      <c r="Z128" s="837">
        <f>'6-Network Readiness Index'!D124</f>
        <v>4.3</v>
      </c>
      <c r="AA128" s="998">
        <f>'6-Network Readiness Index'!J124</f>
        <v>0.5263157894736844</v>
      </c>
      <c r="AB128" s="1217">
        <f>'7-Crude Oil Production'!E124</f>
        <v>948967</v>
      </c>
      <c r="AC128" s="770">
        <f>'7-Crude Oil Production'!J124</f>
        <v>1.4419946057052773</v>
      </c>
      <c r="AD128" s="708">
        <f>'8-Commercial Banking Branches'!G124</f>
        <v>546.17503720000002</v>
      </c>
      <c r="AE128" s="760">
        <f>'8-Commercial Banking Branches'!M124</f>
        <v>3.7175506226484654E-2</v>
      </c>
      <c r="AF128" s="430">
        <f t="shared" si="19"/>
        <v>-1.7380147685860661</v>
      </c>
      <c r="AG128" s="431">
        <f t="shared" si="20"/>
        <v>-0.86900738429303304</v>
      </c>
      <c r="AH128" s="420" t="str">
        <f>'Risk - Country'!E124</f>
        <v>B</v>
      </c>
      <c r="AI128" s="398">
        <f>'Risk - Country'!M124</f>
        <v>7</v>
      </c>
      <c r="AJ128" s="400" t="str">
        <f>'Risk - Business Climate'!B124</f>
        <v>A4</v>
      </c>
      <c r="AK128" s="400">
        <f>'Risk - Business Climate'!K124</f>
        <v>13.333333333333323</v>
      </c>
      <c r="AL128" s="399" t="str">
        <f>'Risk - Banking'!E124</f>
        <v>A-</v>
      </c>
      <c r="AM128" s="398">
        <f>'Risk - Banking'!M124</f>
        <v>3.7500000000000027</v>
      </c>
      <c r="AN128" s="436">
        <f t="shared" si="23"/>
        <v>24.083333333333325</v>
      </c>
      <c r="AO128" s="438">
        <f t="shared" si="21"/>
        <v>8.4291666666666636</v>
      </c>
      <c r="AP128" s="401">
        <f t="shared" si="24"/>
        <v>7.969777351042536</v>
      </c>
    </row>
    <row r="129" spans="1:42" x14ac:dyDescent="0.3">
      <c r="A129" s="280" t="s">
        <v>80</v>
      </c>
      <c r="B129" s="349" t="s">
        <v>80</v>
      </c>
      <c r="C129" s="402">
        <f>'Macro - Wealth'!E125</f>
        <v>4690</v>
      </c>
      <c r="D129" s="396">
        <f>'Macro - Wealth'!L125</f>
        <v>-18.528488911074664</v>
      </c>
      <c r="E129" s="403">
        <f>'Macro - GDP Growth'!F125</f>
        <v>5.4</v>
      </c>
      <c r="F129" s="396">
        <f>'Macro - GDP Growth'!M125</f>
        <v>9.0160183066361537</v>
      </c>
      <c r="G129" s="403">
        <f>'Macro - GDP Growth Projection'!G125</f>
        <v>0.21835641735918745</v>
      </c>
      <c r="H129" s="396">
        <f>'Macro - GDP Growth Projection'!M125</f>
        <v>4.3779204420974631</v>
      </c>
      <c r="I129" s="456">
        <f>'Macro - Population'!G125</f>
        <v>220892.33100000001</v>
      </c>
      <c r="J129" s="404">
        <f>('Macro - Population'!G125)/1000</f>
        <v>220.89233100000001</v>
      </c>
      <c r="K129" s="707">
        <f>'Macro - Population'!N125</f>
        <v>0.738019078023192</v>
      </c>
      <c r="L129" s="708">
        <f>'Economy Size'!E125</f>
        <v>1015.796</v>
      </c>
      <c r="M129" s="398">
        <f>'Economy Size'!L125</f>
        <v>1.018437125014694</v>
      </c>
      <c r="N129" s="423">
        <f t="shared" si="22"/>
        <v>-3.3780939593031603</v>
      </c>
      <c r="O129" s="425">
        <f t="shared" si="15"/>
        <v>-0.50671409389547406</v>
      </c>
      <c r="P129" s="870">
        <f>'1-Military Spending'!E125</f>
        <v>10376.381620813434</v>
      </c>
      <c r="Q129" s="754">
        <f>'1-Military Spending'!K125</f>
        <v>0.76244233264948802</v>
      </c>
      <c r="R129" s="830">
        <f>'2-Natural Gas Production'!E125</f>
        <v>39050</v>
      </c>
      <c r="S129" s="878">
        <f>'2-Natural Gas Production'!K125</f>
        <v>0.75795768301340505</v>
      </c>
      <c r="T129" s="830">
        <f>'3-IT Development Index'!D125</f>
        <v>2.35</v>
      </c>
      <c r="U129" s="754">
        <f>'3-IT Development Index'!J125</f>
        <v>-10.312739341332655</v>
      </c>
      <c r="V129" s="830">
        <f>'4- Motor Vehicle Production'!D125</f>
        <v>13.795999999999999</v>
      </c>
      <c r="W129" s="760">
        <f>'4- Motor Vehicle Production'!J125</f>
        <v>-9.0766896349593456</v>
      </c>
      <c r="X129" s="837">
        <f>'5- Aircraft Exports'!F125</f>
        <v>15.51</v>
      </c>
      <c r="Y129" s="764">
        <f>'5- Aircraft Exports'!L125</f>
        <v>7.4876500217680234E-3</v>
      </c>
      <c r="Z129" s="837">
        <f>'6-Network Readiness Index'!D125</f>
        <v>3.4</v>
      </c>
      <c r="AA129" s="998">
        <f>'6-Network Readiness Index'!J125</f>
        <v>-2.1874999999999996</v>
      </c>
      <c r="AB129" s="1217">
        <f>'7-Crude Oil Production'!E125</f>
        <v>79112</v>
      </c>
      <c r="AC129" s="770">
        <f>'7-Crude Oil Production'!J125</f>
        <v>0.11933865910204364</v>
      </c>
      <c r="AD129" s="708">
        <f>'8-Commercial Banking Branches'!G125</f>
        <v>19272.337596599999</v>
      </c>
      <c r="AE129" s="760">
        <f>'8-Commercial Banking Branches'!M125</f>
        <v>1.9879944739352688</v>
      </c>
      <c r="AF129" s="430">
        <f t="shared" si="19"/>
        <v>-17.941708177570028</v>
      </c>
      <c r="AG129" s="431">
        <f t="shared" si="20"/>
        <v>-8.9708540887850141</v>
      </c>
      <c r="AH129" s="420" t="str">
        <f>'Risk - Country'!E125</f>
        <v>C</v>
      </c>
      <c r="AI129" s="398">
        <f>'Risk - Country'!M125</f>
        <v>-6.9999999999999973</v>
      </c>
      <c r="AJ129" s="400" t="str">
        <f>'Risk - Business Climate'!B125</f>
        <v>C</v>
      </c>
      <c r="AK129" s="400">
        <f>'Risk - Business Climate'!K125</f>
        <v>-10.909090909090912</v>
      </c>
      <c r="AL129" s="399" t="str">
        <f>'Risk - Banking'!E125</f>
        <v>B</v>
      </c>
      <c r="AM129" s="398">
        <f>'Risk - Banking'!M125</f>
        <v>-20.19230769230769</v>
      </c>
      <c r="AN129" s="436">
        <f t="shared" si="23"/>
        <v>-38.1013986013986</v>
      </c>
      <c r="AO129" s="438">
        <f t="shared" si="21"/>
        <v>-13.335489510489509</v>
      </c>
      <c r="AP129" s="401">
        <f t="shared" si="24"/>
        <v>-22.813057693169995</v>
      </c>
    </row>
    <row r="130" spans="1:42" x14ac:dyDescent="0.3">
      <c r="A130" s="281" t="s">
        <v>81</v>
      </c>
      <c r="B130" s="348" t="s">
        <v>81</v>
      </c>
      <c r="C130" s="402">
        <f>'Macro - Wealth'!E126</f>
        <v>31459</v>
      </c>
      <c r="D130" s="396">
        <f>'Macro - Wealth'!L126</f>
        <v>3.760033798056611</v>
      </c>
      <c r="E130" s="403">
        <f>'Macro - GDP Growth'!F126</f>
        <v>5.4</v>
      </c>
      <c r="F130" s="396">
        <f>'Macro - GDP Growth'!M126</f>
        <v>9.0160183066361537</v>
      </c>
      <c r="G130" s="403">
        <f>'Macro - GDP Growth Projection'!G126</f>
        <v>0.23594346279029185</v>
      </c>
      <c r="H130" s="396">
        <f>'Macro - GDP Growth Projection'!M126</f>
        <v>4.7885973985161945</v>
      </c>
      <c r="I130" s="456">
        <f>'Macro - Population'!G126</f>
        <v>4314.768</v>
      </c>
      <c r="J130" s="404">
        <f>('Macro - Population'!G126)/1000</f>
        <v>4.3147679999999999</v>
      </c>
      <c r="K130" s="707">
        <f>'Macro - Population'!N126</f>
        <v>-2.8304790249424503</v>
      </c>
      <c r="L130" s="708">
        <f>'Economy Size'!E126</f>
        <v>133.58699999999999</v>
      </c>
      <c r="M130" s="398">
        <f>'Economy Size'!L126</f>
        <v>3.4891973015595823E-2</v>
      </c>
      <c r="N130" s="423">
        <f t="shared" si="22"/>
        <v>14.769062451282103</v>
      </c>
      <c r="O130" s="425">
        <f t="shared" si="15"/>
        <v>2.2153593676923156</v>
      </c>
      <c r="P130" s="870">
        <f>'1-Military Spending'!E126</f>
        <v>0</v>
      </c>
      <c r="Q130" s="754">
        <f>'1-Military Spending'!K126</f>
        <v>-10</v>
      </c>
      <c r="R130" s="830">
        <f>'2-Natural Gas Production'!E126</f>
        <v>9.9999999999999995E-7</v>
      </c>
      <c r="S130" s="878">
        <f>'2-Natural Gas Production'!K126</f>
        <v>-15</v>
      </c>
      <c r="T130" s="830">
        <f>'3-IT Development Index'!D126</f>
        <v>4.87</v>
      </c>
      <c r="U130" s="754">
        <f>'3-IT Development Index'!J126</f>
        <v>-1.0846949195813214</v>
      </c>
      <c r="V130" s="830">
        <f>'4- Motor Vehicle Production'!D126</f>
        <v>69.206999999999994</v>
      </c>
      <c r="W130" s="760">
        <f>'4- Motor Vehicle Production'!J126</f>
        <v>-5.3682559848239659</v>
      </c>
      <c r="X130" s="837">
        <f>'5- Aircraft Exports'!F126</f>
        <v>1.0649999999999999</v>
      </c>
      <c r="Y130" s="764">
        <f>'5- Aircraft Exports'!L126</f>
        <v>3.3542195135418415E-5</v>
      </c>
      <c r="Z130" s="837">
        <f>'6-Network Readiness Index'!D126</f>
        <v>4.3</v>
      </c>
      <c r="AA130" s="998">
        <f>'6-Network Readiness Index'!J126</f>
        <v>0.5263157894736844</v>
      </c>
      <c r="AB130" s="1217">
        <f>'7-Crude Oil Production'!E126</f>
        <v>0.01</v>
      </c>
      <c r="AC130" s="770">
        <f>'7-Crude Oil Production'!J126</f>
        <v>-15</v>
      </c>
      <c r="AD130" s="708">
        <f>'8-Commercial Banking Branches'!G126</f>
        <v>793.05543399999988</v>
      </c>
      <c r="AE130" s="760">
        <f>'8-Commercial Banking Branches'!M126</f>
        <v>3.7170392506241899E-2</v>
      </c>
      <c r="AF130" s="430">
        <f t="shared" si="19"/>
        <v>-45.889431180230218</v>
      </c>
      <c r="AG130" s="431">
        <f t="shared" si="20"/>
        <v>-22.944715590115109</v>
      </c>
      <c r="AH130" s="420" t="str">
        <f>'Risk - Country'!E126</f>
        <v>A4</v>
      </c>
      <c r="AI130" s="398">
        <f>'Risk - Country'!M126</f>
        <v>14</v>
      </c>
      <c r="AJ130" s="400" t="str">
        <f>'Risk - Business Climate'!B126</f>
        <v>A4</v>
      </c>
      <c r="AK130" s="400">
        <f>'Risk - Business Climate'!K126</f>
        <v>13.333333333333323</v>
      </c>
      <c r="AL130" s="399" t="str">
        <f>'Risk - Banking'!E126</f>
        <v>A</v>
      </c>
      <c r="AM130" s="398">
        <f>'Risk - Banking'!M126</f>
        <v>7.4999999999999973</v>
      </c>
      <c r="AN130" s="436">
        <f t="shared" si="23"/>
        <v>34.833333333333321</v>
      </c>
      <c r="AO130" s="438">
        <f t="shared" si="21"/>
        <v>12.191666666666661</v>
      </c>
      <c r="AP130" s="401">
        <f t="shared" si="24"/>
        <v>-8.537689555756133</v>
      </c>
    </row>
    <row r="131" spans="1:42" ht="18.75" customHeight="1" x14ac:dyDescent="0.3">
      <c r="A131" s="281" t="s">
        <v>191</v>
      </c>
      <c r="B131" s="348" t="s">
        <v>191</v>
      </c>
      <c r="C131" s="402">
        <f>'Macro - Wealth'!E127</f>
        <v>4355</v>
      </c>
      <c r="D131" s="396">
        <f>'Macro - Wealth'!L127</f>
        <v>-19.125722028096696</v>
      </c>
      <c r="E131" s="403">
        <f>'Macro - GDP Growth'!F127</f>
        <v>2.5</v>
      </c>
      <c r="F131" s="396">
        <f>'Macro - GDP Growth'!M127</f>
        <v>0.16781083142639056</v>
      </c>
      <c r="G131" s="403">
        <f>'Macro - GDP Growth Projection'!G127</f>
        <v>0.16972140762463342</v>
      </c>
      <c r="H131" s="396">
        <f>'Macro - GDP Growth Projection'!M127</f>
        <v>3.2422391901540686</v>
      </c>
      <c r="I131" s="456">
        <f>'Macro - Population'!G127</f>
        <v>8947.027</v>
      </c>
      <c r="J131" s="404">
        <f>('Macro - Population'!G127)/1000</f>
        <v>8.9470270000000003</v>
      </c>
      <c r="K131" s="707">
        <f>'Macro - Population'!N127</f>
        <v>-0.48488202438413569</v>
      </c>
      <c r="L131" s="708">
        <f>'Economy Size'!E127</f>
        <v>38.218000000000004</v>
      </c>
      <c r="M131" s="398">
        <f>'Economy Size'!L127</f>
        <v>-15.694228074816532</v>
      </c>
      <c r="N131" s="423">
        <f t="shared" si="22"/>
        <v>-31.894782105716903</v>
      </c>
      <c r="O131" s="425">
        <f t="shared" si="15"/>
        <v>-4.7842173158575356</v>
      </c>
      <c r="P131" s="870">
        <f>'1-Military Spending'!E127</f>
        <v>85.887096774193552</v>
      </c>
      <c r="Q131" s="754">
        <f>'1-Military Spending'!K127</f>
        <v>-9.8353861645332206</v>
      </c>
      <c r="R131" s="830">
        <f>'2-Natural Gas Production'!E127</f>
        <v>11180</v>
      </c>
      <c r="S131" s="878">
        <f>'2-Natural Gas Production'!K127</f>
        <v>0.21700269919818677</v>
      </c>
      <c r="T131" s="830" t="str">
        <f>'3-IT Development Index'!D127</f>
        <v>use median</v>
      </c>
      <c r="U131" s="754">
        <f>'3-IT Development Index'!J127</f>
        <v>0</v>
      </c>
      <c r="V131" s="830">
        <f>'4- Motor Vehicle Production'!D127</f>
        <v>0.42399999999999999</v>
      </c>
      <c r="W131" s="760">
        <f>'4- Motor Vehicle Production'!J127</f>
        <v>-9.971623398464974</v>
      </c>
      <c r="X131" s="837">
        <f>'5- Aircraft Exports'!F127</f>
        <v>9.8520000000000003</v>
      </c>
      <c r="Y131" s="764">
        <f>'5- Aircraft Exports'!L127</f>
        <v>4.5679309436726778E-3</v>
      </c>
      <c r="Z131" s="837" t="str">
        <f>'6-Network Readiness Index'!D127</f>
        <v>use median</v>
      </c>
      <c r="AA131" s="998">
        <f>'6-Network Readiness Index'!J127</f>
        <v>0</v>
      </c>
      <c r="AB131" s="1217">
        <f>'7-Crude Oil Production'!E127</f>
        <v>40249</v>
      </c>
      <c r="AC131" s="770">
        <f>'7-Crude Oil Production'!J127</f>
        <v>6.0245617097523976E-2</v>
      </c>
      <c r="AD131" s="708">
        <f>'8-Commercial Banking Branches'!G127</f>
        <v>0.01</v>
      </c>
      <c r="AE131" s="760">
        <f>'8-Commercial Banking Branches'!M127</f>
        <v>7.5389702422645005E-2</v>
      </c>
      <c r="AF131" s="430">
        <f t="shared" si="19"/>
        <v>-19.449803613336165</v>
      </c>
      <c r="AG131" s="431">
        <f t="shared" si="20"/>
        <v>-9.7249018066680826</v>
      </c>
      <c r="AH131" s="420" t="str">
        <f>'Risk - Country'!E127</f>
        <v>B</v>
      </c>
      <c r="AI131" s="398">
        <f>'Risk - Country'!M127</f>
        <v>7</v>
      </c>
      <c r="AJ131" s="400" t="str">
        <f>'Risk - Business Climate'!B127</f>
        <v>D</v>
      </c>
      <c r="AK131" s="400">
        <f>'Risk - Business Climate'!K127</f>
        <v>-25.454545454545453</v>
      </c>
      <c r="AL131" s="399" t="str">
        <f>'Risk - Banking'!E127</f>
        <v>-</v>
      </c>
      <c r="AM131" s="398">
        <f>'Risk - Banking'!M127</f>
        <v>0</v>
      </c>
      <c r="AN131" s="436">
        <f t="shared" si="23"/>
        <v>-18.454545454545453</v>
      </c>
      <c r="AO131" s="438">
        <f t="shared" si="21"/>
        <v>-6.4590909090909081</v>
      </c>
      <c r="AP131" s="401">
        <f t="shared" si="24"/>
        <v>-20.968210031616525</v>
      </c>
    </row>
    <row r="132" spans="1:42" x14ac:dyDescent="0.3">
      <c r="A132" s="281" t="s">
        <v>82</v>
      </c>
      <c r="B132" s="348" t="s">
        <v>82</v>
      </c>
      <c r="C132" s="402">
        <f>'Macro - Wealth'!E128</f>
        <v>12685</v>
      </c>
      <c r="D132" s="396">
        <f>'Macro - Wealth'!L128</f>
        <v>-4.2751194466234042</v>
      </c>
      <c r="E132" s="403">
        <f>'Macro - GDP Growth'!F128</f>
        <v>4.8</v>
      </c>
      <c r="F132" s="396">
        <f>'Macro - GDP Growth'!M128</f>
        <v>7.1853546910755144</v>
      </c>
      <c r="G132" s="403">
        <f>'Macro - GDP Growth Projection'!G128</f>
        <v>0.19519049014950116</v>
      </c>
      <c r="H132" s="396">
        <f>'Macro - GDP Growth Projection'!M128</f>
        <v>3.8369704277041472</v>
      </c>
      <c r="I132" s="456">
        <f>'Macro - Population'!G128</f>
        <v>7132.53</v>
      </c>
      <c r="J132" s="404">
        <f>('Macro - Population'!G128)/1000</f>
        <v>7.13253</v>
      </c>
      <c r="K132" s="707">
        <f>'Macro - Population'!N128</f>
        <v>-1.4036732061211801</v>
      </c>
      <c r="L132" s="708">
        <f>'Economy Size'!E128</f>
        <v>89.361999999999995</v>
      </c>
      <c r="M132" s="398">
        <f>'Economy Size'!L128</f>
        <v>-3.1666715656016371</v>
      </c>
      <c r="N132" s="423">
        <f t="shared" si="22"/>
        <v>2.1768609004334403</v>
      </c>
      <c r="O132" s="425">
        <f t="shared" si="15"/>
        <v>0.32652913506501602</v>
      </c>
      <c r="P132" s="870">
        <f>'1-Military Spending'!E128</f>
        <v>364.34219998371367</v>
      </c>
      <c r="Q132" s="754">
        <f>'1-Military Spending'!K128</f>
        <v>-9.3016284541958143</v>
      </c>
      <c r="R132" s="830">
        <f>'2-Natural Gas Production'!E128</f>
        <v>9.9999999999999995E-7</v>
      </c>
      <c r="S132" s="878">
        <f>'2-Natural Gas Production'!K128</f>
        <v>-15</v>
      </c>
      <c r="T132" s="830">
        <f>'3-IT Development Index'!D128</f>
        <v>4.08</v>
      </c>
      <c r="U132" s="754">
        <f>'3-IT Development Index'!J128</f>
        <v>-3.9776136073525734</v>
      </c>
      <c r="V132" s="830">
        <f>'4- Motor Vehicle Production'!D128</f>
        <v>8.0289999999999999</v>
      </c>
      <c r="W132" s="760">
        <f>'4- Motor Vehicle Production'!J128</f>
        <v>-9.4626515714039279</v>
      </c>
      <c r="X132" s="837">
        <f>'5- Aircraft Exports'!F128</f>
        <v>1.4910000000000001</v>
      </c>
      <c r="Y132" s="764">
        <f>'5- Aircraft Exports'!L128</f>
        <v>2.533725817152378E-4</v>
      </c>
      <c r="Z132" s="837">
        <f>'6-Network Readiness Index'!D128</f>
        <v>3.4</v>
      </c>
      <c r="AA132" s="998">
        <f>'6-Network Readiness Index'!J128</f>
        <v>-2.1874999999999996</v>
      </c>
      <c r="AB132" s="1217">
        <f>'7-Crude Oil Production'!E128</f>
        <v>0.01</v>
      </c>
      <c r="AC132" s="770">
        <f>'7-Crude Oil Production'!J128</f>
        <v>-15</v>
      </c>
      <c r="AD132" s="708">
        <f>'8-Commercial Banking Branches'!G128</f>
        <v>762.3172057999999</v>
      </c>
      <c r="AE132" s="760">
        <f>'8-Commercial Banking Branches'!M128</f>
        <v>6.9376731783780052E-2</v>
      </c>
      <c r="AF132" s="430">
        <f t="shared" si="19"/>
        <v>-54.859763528586818</v>
      </c>
      <c r="AG132" s="431">
        <f t="shared" si="20"/>
        <v>-27.429881764293409</v>
      </c>
      <c r="AH132" s="420" t="str">
        <f>'Risk - Country'!E128</f>
        <v>C</v>
      </c>
      <c r="AI132" s="398">
        <f>'Risk - Country'!M128</f>
        <v>-6.9999999999999973</v>
      </c>
      <c r="AJ132" s="400" t="str">
        <f>'Risk - Business Climate'!B128</f>
        <v>C</v>
      </c>
      <c r="AK132" s="400">
        <f>'Risk - Business Climate'!K128</f>
        <v>-10.909090909090912</v>
      </c>
      <c r="AL132" s="399" t="str">
        <f>'Risk - Banking'!E128</f>
        <v>BB+</v>
      </c>
      <c r="AM132" s="398">
        <f>'Risk - Banking'!M128</f>
        <v>-8.6538461538461551</v>
      </c>
      <c r="AN132" s="436">
        <f t="shared" si="23"/>
        <v>-26.562937062937067</v>
      </c>
      <c r="AO132" s="438">
        <f t="shared" si="21"/>
        <v>-9.2970279720279727</v>
      </c>
      <c r="AP132" s="401">
        <f t="shared" si="24"/>
        <v>-36.400380601256366</v>
      </c>
    </row>
    <row r="133" spans="1:42" x14ac:dyDescent="0.3">
      <c r="A133" s="281" t="s">
        <v>83</v>
      </c>
      <c r="B133" s="348" t="s">
        <v>83</v>
      </c>
      <c r="C133" s="402">
        <f>'Macro - Wealth'!E129</f>
        <v>12848</v>
      </c>
      <c r="D133" s="396">
        <f>'Macro - Wealth'!L129</f>
        <v>-3.9845254225201465</v>
      </c>
      <c r="E133" s="403">
        <f>'Macro - GDP Growth'!F129</f>
        <v>2.1800000000000002</v>
      </c>
      <c r="F133" s="396">
        <f>'Macro - GDP Growth'!M129</f>
        <v>-0.13608935678521003</v>
      </c>
      <c r="G133" s="403">
        <f>'Macro - GDP Growth Projection'!G129</f>
        <v>0.21579148662984735</v>
      </c>
      <c r="H133" s="396">
        <f>'Macro - GDP Growth Projection'!M129</f>
        <v>4.3180264735808809</v>
      </c>
      <c r="I133" s="456">
        <f>'Macro - Population'!G129</f>
        <v>32971.845999999998</v>
      </c>
      <c r="J133" s="404">
        <f>('Macro - Population'!G129)/1000</f>
        <v>32.971845999999999</v>
      </c>
      <c r="K133" s="707">
        <f>'Macro - Population'!N129</f>
        <v>8.0687451758989504E-2</v>
      </c>
      <c r="L133" s="708">
        <f>'Economy Size'!E129</f>
        <v>417.69</v>
      </c>
      <c r="M133" s="398">
        <f>'Economy Size'!L129</f>
        <v>0.35162885545320388</v>
      </c>
      <c r="N133" s="423">
        <f t="shared" si="22"/>
        <v>0.62972800148771757</v>
      </c>
      <c r="O133" s="425">
        <f t="shared" si="15"/>
        <v>9.4459200223157638E-2</v>
      </c>
      <c r="P133" s="870">
        <f>'1-Military Spending'!E129</f>
        <v>2633.1233896364161</v>
      </c>
      <c r="Q133" s="754">
        <f>'1-Military Spending'!K129</f>
        <v>-4.9527067103037217</v>
      </c>
      <c r="R133" s="830">
        <f>'2-Natural Gas Production'!E129</f>
        <v>12990</v>
      </c>
      <c r="S133" s="878">
        <f>'2-Natural Gas Production'!K129</f>
        <v>0.25213468774162223</v>
      </c>
      <c r="T133" s="830">
        <f>'3-IT Development Index'!D129</f>
        <v>4.42</v>
      </c>
      <c r="U133" s="754">
        <f>'3-IT Development Index'!J129</f>
        <v>-2.7325599948940602</v>
      </c>
      <c r="V133" s="830">
        <f>'4- Motor Vehicle Production'!D129</f>
        <v>51.225999999999999</v>
      </c>
      <c r="W133" s="760">
        <f>'4- Motor Vehicle Production'!J129</f>
        <v>-6.5716514381289812</v>
      </c>
      <c r="X133" s="837">
        <f>'5- Aircraft Exports'!F129</f>
        <v>3.726</v>
      </c>
      <c r="Y133" s="764">
        <f>'5- Aircraft Exports'!L129</f>
        <v>1.4067080606023181E-3</v>
      </c>
      <c r="Z133" s="837">
        <f>'6-Network Readiness Index'!D129</f>
        <v>3.8</v>
      </c>
      <c r="AA133" s="998">
        <f>'6-Network Readiness Index'!J129</f>
        <v>-0.93749999999999967</v>
      </c>
      <c r="AB133" s="1217">
        <f>'7-Crude Oil Production'!E129</f>
        <v>40386</v>
      </c>
      <c r="AC133" s="770">
        <f>'7-Crude Oil Production'!J129</f>
        <v>6.0453932120929761E-2</v>
      </c>
      <c r="AD133" s="708">
        <f>'8-Commercial Banking Branches'!G129</f>
        <v>2018.4514511999998</v>
      </c>
      <c r="AE133" s="760">
        <f>'8-Commercial Banking Branches'!M129</f>
        <v>0.32615544366256538</v>
      </c>
      <c r="AF133" s="430">
        <f t="shared" si="19"/>
        <v>-14.554267371741043</v>
      </c>
      <c r="AG133" s="431">
        <f t="shared" si="20"/>
        <v>-7.2771336858705213</v>
      </c>
      <c r="AH133" s="420" t="str">
        <f>'Risk - Country'!E129</f>
        <v>A4</v>
      </c>
      <c r="AI133" s="398">
        <f>'Risk - Country'!M129</f>
        <v>14</v>
      </c>
      <c r="AJ133" s="400" t="str">
        <f>'Risk - Business Climate'!B129</f>
        <v>B</v>
      </c>
      <c r="AK133" s="400">
        <f>'Risk - Business Climate'!K129</f>
        <v>4.4444444444444411</v>
      </c>
      <c r="AL133" s="399" t="str">
        <f>'Risk - Banking'!E129</f>
        <v>A-</v>
      </c>
      <c r="AM133" s="398">
        <f>'Risk - Banking'!M129</f>
        <v>3.7500000000000027</v>
      </c>
      <c r="AN133" s="436">
        <f t="shared" si="23"/>
        <v>22.194444444444446</v>
      </c>
      <c r="AO133" s="438">
        <f t="shared" si="21"/>
        <v>7.7680555555555557</v>
      </c>
      <c r="AP133" s="401">
        <f t="shared" si="24"/>
        <v>0.58538106990819205</v>
      </c>
    </row>
    <row r="134" spans="1:42" x14ac:dyDescent="0.3">
      <c r="A134" s="281" t="s">
        <v>84</v>
      </c>
      <c r="B134" s="348" t="s">
        <v>84</v>
      </c>
      <c r="C134" s="402">
        <f>'Macro - Wealth'!E130</f>
        <v>8908</v>
      </c>
      <c r="D134" s="396">
        <f>'Macro - Wealth'!L130</f>
        <v>-11.008699992868857</v>
      </c>
      <c r="E134" s="403">
        <f>'Macro - GDP Growth'!F130</f>
        <v>6.04</v>
      </c>
      <c r="F134" s="396">
        <f>'Macro - GDP Growth'!M130</f>
        <v>10.968726163234171</v>
      </c>
      <c r="G134" s="403">
        <f>'Macro - GDP Growth Projection'!G130</f>
        <v>0.28991012545259576</v>
      </c>
      <c r="H134" s="396">
        <f>'Macro - GDP Growth Projection'!M130</f>
        <v>6.0487786414118414</v>
      </c>
      <c r="I134" s="456">
        <f>'Macro - Population'!G130</f>
        <v>109581.08500000001</v>
      </c>
      <c r="J134" s="404">
        <f>('Macro - Population'!G130)/1000</f>
        <v>109.581085</v>
      </c>
      <c r="K134" s="707">
        <f>'Macro - Population'!N130</f>
        <v>0.34866076855163708</v>
      </c>
      <c r="L134" s="708">
        <f>'Economy Size'!E130</f>
        <v>963.12099999999998</v>
      </c>
      <c r="M134" s="398">
        <f>'Economy Size'!L130</f>
        <v>0.95971153858160096</v>
      </c>
      <c r="N134" s="423">
        <f t="shared" si="22"/>
        <v>7.3171771189103936</v>
      </c>
      <c r="O134" s="425">
        <f t="shared" si="15"/>
        <v>1.097576567836559</v>
      </c>
      <c r="P134" s="870">
        <f>'1-Military Spending'!E130</f>
        <v>3732.6736663912452</v>
      </c>
      <c r="Q134" s="754">
        <f>'1-Military Spending'!K130</f>
        <v>-2.8450296328973992</v>
      </c>
      <c r="R134" s="830">
        <f>'2-Natural Gas Production'!E130</f>
        <v>3058</v>
      </c>
      <c r="S134" s="878">
        <f>'2-Natural Gas Production'!K130</f>
        <v>5.9355179336428518E-2</v>
      </c>
      <c r="T134" s="830">
        <f>'3-IT Development Index'!D130</f>
        <v>4.28</v>
      </c>
      <c r="U134" s="754">
        <f>'3-IT Development Index'!J130</f>
        <v>-3.2452291294358</v>
      </c>
      <c r="V134" s="830">
        <f>'4- Motor Vehicle Production'!D130</f>
        <v>59.348999999999997</v>
      </c>
      <c r="W134" s="760">
        <f>'4- Motor Vehicle Production'!J130</f>
        <v>-6.0280119705133517</v>
      </c>
      <c r="X134" s="837">
        <f>'5- Aircraft Exports'!F130</f>
        <v>407.32400000000001</v>
      </c>
      <c r="Y134" s="764">
        <f>'5- Aircraft Exports'!L130</f>
        <v>0.20967690609544251</v>
      </c>
      <c r="Z134" s="837">
        <f>'6-Network Readiness Index'!D130</f>
        <v>4</v>
      </c>
      <c r="AA134" s="998">
        <f>'6-Network Readiness Index'!J130</f>
        <v>-0.31249999999999895</v>
      </c>
      <c r="AB134" s="1217">
        <f>'7-Crude Oil Production'!E130</f>
        <v>12249</v>
      </c>
      <c r="AC134" s="770">
        <f>'7-Crude Oil Production'!J130</f>
        <v>1.767028384670569E-2</v>
      </c>
      <c r="AD134" s="708">
        <f>'8-Commercial Banking Branches'!G130</f>
        <v>9208.8776319999997</v>
      </c>
      <c r="AE134" s="760">
        <f>'8-Commercial Banking Branches'!M130</f>
        <v>1.0725154982260492</v>
      </c>
      <c r="AF134" s="430">
        <f t="shared" si="19"/>
        <v>-11.071552865341923</v>
      </c>
      <c r="AG134" s="431">
        <f t="shared" si="20"/>
        <v>-5.5357764326709615</v>
      </c>
      <c r="AH134" s="420" t="str">
        <f>'Risk - Country'!E130</f>
        <v>A4</v>
      </c>
      <c r="AI134" s="398">
        <f>'Risk - Country'!M130</f>
        <v>14</v>
      </c>
      <c r="AJ134" s="400" t="str">
        <f>'Risk - Business Climate'!B130</f>
        <v>B</v>
      </c>
      <c r="AK134" s="400">
        <f>'Risk - Business Climate'!K130</f>
        <v>4.4444444444444411</v>
      </c>
      <c r="AL134" s="399" t="str">
        <f>'Risk - Banking'!E130</f>
        <v>BBB</v>
      </c>
      <c r="AM134" s="398">
        <f>'Risk - Banking'!M130</f>
        <v>-2.8846153846153837</v>
      </c>
      <c r="AN134" s="436">
        <f t="shared" si="23"/>
        <v>15.55982905982906</v>
      </c>
      <c r="AO134" s="438">
        <f t="shared" si="21"/>
        <v>5.4459401709401707</v>
      </c>
      <c r="AP134" s="401">
        <f t="shared" si="24"/>
        <v>1.0077403061057684</v>
      </c>
    </row>
    <row r="135" spans="1:42" x14ac:dyDescent="0.3">
      <c r="A135" s="281" t="s">
        <v>85</v>
      </c>
      <c r="B135" s="348" t="s">
        <v>85</v>
      </c>
      <c r="C135" s="402">
        <f>'Macro - Wealth'!E131</f>
        <v>33221</v>
      </c>
      <c r="D135" s="396">
        <f>'Macro - Wealth'!L131</f>
        <v>4.1646002094010024</v>
      </c>
      <c r="E135" s="403">
        <f>'Macro - GDP Growth'!F131</f>
        <v>4.55</v>
      </c>
      <c r="F135" s="396">
        <f>'Macro - GDP Growth'!M131</f>
        <v>6.4225781845919148</v>
      </c>
      <c r="G135" s="403">
        <f>'Macro - GDP Growth Projection'!G131</f>
        <v>0.19550714712054706</v>
      </c>
      <c r="H135" s="396">
        <f>'Macro - GDP Growth Projection'!M131</f>
        <v>3.8443647180985931</v>
      </c>
      <c r="I135" s="456">
        <f>'Macro - Population'!G131</f>
        <v>37846.605000000003</v>
      </c>
      <c r="J135" s="404">
        <f>('Macro - Population'!G131)/1000</f>
        <v>37.846605000000004</v>
      </c>
      <c r="K135" s="707">
        <f>'Macro - Population'!N131</f>
        <v>9.7738989600199624E-2</v>
      </c>
      <c r="L135" s="708">
        <f>'Economy Size'!E131</f>
        <v>1261.433</v>
      </c>
      <c r="M135" s="398">
        <f>'Economy Size'!L131</f>
        <v>1.2922895573766426</v>
      </c>
      <c r="N135" s="423">
        <f t="shared" si="22"/>
        <v>15.821571659068352</v>
      </c>
      <c r="O135" s="425">
        <f t="shared" ref="O135:O181" si="25">N135*$N$7</f>
        <v>2.3732357488602527</v>
      </c>
      <c r="P135" s="870">
        <f>'1-Military Spending'!E131</f>
        <v>13026.680348896869</v>
      </c>
      <c r="Q135" s="754">
        <f>'1-Military Spending'!K131</f>
        <v>1.1540895929040091</v>
      </c>
      <c r="R135" s="830">
        <f>'2-Natural Gas Production'!E131</f>
        <v>5748</v>
      </c>
      <c r="S135" s="878">
        <f>'2-Natural Gas Production'!K131</f>
        <v>0.11156791369103695</v>
      </c>
      <c r="T135" s="830">
        <f>'3-IT Development Index'!D131</f>
        <v>6.65</v>
      </c>
      <c r="U135" s="754">
        <f>'3-IT Development Index'!J131</f>
        <v>6.0582824814531424</v>
      </c>
      <c r="V135" s="830">
        <f>'4- Motor Vehicle Production'!D131</f>
        <v>76.055999999999997</v>
      </c>
      <c r="W135" s="760">
        <f>'4- Motor Vehicle Production'!J131</f>
        <v>-4.9098801737074496</v>
      </c>
      <c r="X135" s="837">
        <f>'5- Aircraft Exports'!F131</f>
        <v>899.71799999999996</v>
      </c>
      <c r="Y135" s="764">
        <f>'5- Aircraft Exports'!L131</f>
        <v>0.46376883888789211</v>
      </c>
      <c r="Z135" s="837">
        <f>'6-Network Readiness Index'!D131</f>
        <v>4.5</v>
      </c>
      <c r="AA135" s="998">
        <f>'6-Network Readiness Index'!J131</f>
        <v>1.0526315789473688</v>
      </c>
      <c r="AB135" s="1217">
        <f>'7-Crude Oil Production'!E131</f>
        <v>18765</v>
      </c>
      <c r="AC135" s="770">
        <f>'7-Crude Oil Production'!J131</f>
        <v>2.7578172113217541E-2</v>
      </c>
      <c r="AD135" s="708">
        <f>'8-Commercial Banking Branches'!G131</f>
        <v>11064.8471985</v>
      </c>
      <c r="AE135" s="760">
        <f>'8-Commercial Banking Branches'!M131</f>
        <v>0.4063758910780092</v>
      </c>
      <c r="AF135" s="430">
        <f t="shared" si="19"/>
        <v>4.3644142953672258</v>
      </c>
      <c r="AG135" s="431">
        <f t="shared" si="20"/>
        <v>2.1822071476836129</v>
      </c>
      <c r="AH135" s="420" t="str">
        <f>'Risk - Country'!E131</f>
        <v>A3</v>
      </c>
      <c r="AI135" s="398">
        <f>'Risk - Country'!M131</f>
        <v>21</v>
      </c>
      <c r="AJ135" s="400" t="str">
        <f>'Risk - Business Climate'!B131</f>
        <v>A2</v>
      </c>
      <c r="AK135" s="400">
        <f>'Risk - Business Climate'!K131</f>
        <v>31.111111111111114</v>
      </c>
      <c r="AL135" s="399" t="str">
        <f>'Risk - Banking'!E131</f>
        <v>AA-</v>
      </c>
      <c r="AM135" s="398">
        <f>'Risk - Banking'!M131</f>
        <v>14.999999999999995</v>
      </c>
      <c r="AN135" s="436">
        <f t="shared" si="23"/>
        <v>67.111111111111114</v>
      </c>
      <c r="AO135" s="438">
        <f t="shared" si="21"/>
        <v>23.488888888888887</v>
      </c>
      <c r="AP135" s="401">
        <f t="shared" si="24"/>
        <v>28.044331785432753</v>
      </c>
    </row>
    <row r="136" spans="1:42" x14ac:dyDescent="0.3">
      <c r="A136" s="281" t="s">
        <v>86</v>
      </c>
      <c r="B136" s="348" t="s">
        <v>86</v>
      </c>
      <c r="C136" s="402">
        <f>'Macro - Wealth'!E132</f>
        <v>34894</v>
      </c>
      <c r="D136" s="396">
        <f>'Macro - Wealth'!L132</f>
        <v>4.5487316544516068</v>
      </c>
      <c r="E136" s="403">
        <f>'Macro - GDP Growth'!F132</f>
        <v>2.2400000000000002</v>
      </c>
      <c r="F136" s="396">
        <f>'Macro - GDP Growth'!M132</f>
        <v>-0.10527667223006805</v>
      </c>
      <c r="G136" s="403">
        <f>'Macro - GDP Growth Projection'!G132</f>
        <v>0.17325106546071897</v>
      </c>
      <c r="H136" s="396">
        <f>'Macro - GDP Growth Projection'!M132</f>
        <v>3.3246606032903228</v>
      </c>
      <c r="I136" s="456">
        <f>'Macro - Population'!G132</f>
        <v>10196.707</v>
      </c>
      <c r="J136" s="404">
        <f>('Macro - Population'!G132)/1000</f>
        <v>10.196707</v>
      </c>
      <c r="K136" s="707">
        <f>'Macro - Population'!N132</f>
        <v>1.021740182823325E-3</v>
      </c>
      <c r="L136" s="708">
        <f>'Economy Size'!E132</f>
        <v>358.34399999999999</v>
      </c>
      <c r="M136" s="398">
        <f>'Economy Size'!L132</f>
        <v>0.28546599541602624</v>
      </c>
      <c r="N136" s="423">
        <f t="shared" ref="N136:N167" si="26">D136+F136+K136+M136+H136</f>
        <v>8.0546033211107115</v>
      </c>
      <c r="O136" s="425">
        <f t="shared" si="25"/>
        <v>1.2081904981666067</v>
      </c>
      <c r="P136" s="870">
        <f>'1-Military Spending'!E132</f>
        <v>4639.1200273566628</v>
      </c>
      <c r="Q136" s="754">
        <f>'1-Military Spending'!K132</f>
        <v>-1.1075045216821537</v>
      </c>
      <c r="R136" s="830">
        <f>'2-Natural Gas Production'!E132</f>
        <v>9.9999999999999995E-7</v>
      </c>
      <c r="S136" s="878">
        <f>'2-Natural Gas Production'!K132</f>
        <v>-15</v>
      </c>
      <c r="T136" s="830">
        <f>'3-IT Development Index'!D132</f>
        <v>6.94</v>
      </c>
      <c r="U136" s="754">
        <f>'3-IT Development Index'!J132</f>
        <v>7.2423455318543253</v>
      </c>
      <c r="V136" s="830">
        <f>'4- Motor Vehicle Production'!D132</f>
        <v>12.039</v>
      </c>
      <c r="W136" s="760">
        <f>'4- Motor Vehicle Production'!J132</f>
        <v>-9.1942785238674656</v>
      </c>
      <c r="X136" s="837">
        <f>'5- Aircraft Exports'!F132</f>
        <v>461.67200000000003</v>
      </c>
      <c r="Y136" s="764">
        <f>'5- Aircraft Exports'!L132</f>
        <v>0.23772230949882281</v>
      </c>
      <c r="Z136" s="837">
        <f>'6-Network Readiness Index'!D132</f>
        <v>4.9000000000000004</v>
      </c>
      <c r="AA136" s="998">
        <f>'6-Network Readiness Index'!J132</f>
        <v>2.1052631578947376</v>
      </c>
      <c r="AB136" s="1217">
        <f>'7-Crude Oil Production'!E132</f>
        <v>0.01</v>
      </c>
      <c r="AC136" s="770">
        <f>'7-Crude Oil Production'!J132</f>
        <v>-15</v>
      </c>
      <c r="AD136" s="708">
        <f>'8-Commercial Banking Branches'!G132</f>
        <v>3664.7990016000003</v>
      </c>
      <c r="AE136" s="760">
        <f>'8-Commercial Banking Branches'!M132</f>
        <v>0.10913160038040186</v>
      </c>
      <c r="AF136" s="430">
        <f t="shared" si="19"/>
        <v>-30.607320445921331</v>
      </c>
      <c r="AG136" s="431">
        <f t="shared" si="20"/>
        <v>-15.303660222960666</v>
      </c>
      <c r="AH136" s="420" t="str">
        <f>'Risk - Country'!E132</f>
        <v>A2</v>
      </c>
      <c r="AI136" s="398">
        <f>'Risk - Country'!M132</f>
        <v>28</v>
      </c>
      <c r="AJ136" s="400" t="str">
        <f>'Risk - Business Climate'!B132</f>
        <v>A4</v>
      </c>
      <c r="AK136" s="400">
        <f>'Risk - Business Climate'!K132</f>
        <v>13.333333333333323</v>
      </c>
      <c r="AL136" s="399" t="str">
        <f>'Risk - Banking'!E132</f>
        <v>A+</v>
      </c>
      <c r="AM136" s="398">
        <f>'Risk - Banking'!M132</f>
        <v>11.25</v>
      </c>
      <c r="AN136" s="436">
        <f t="shared" ref="AN136:AN166" si="27">AI136+AK136+AM136</f>
        <v>52.583333333333321</v>
      </c>
      <c r="AO136" s="438">
        <f t="shared" si="21"/>
        <v>18.404166666666661</v>
      </c>
      <c r="AP136" s="401">
        <f t="shared" ref="AP136:AP167" si="28">SUM(O136,AG136,AO136)</f>
        <v>4.3086969418726024</v>
      </c>
    </row>
    <row r="137" spans="1:42" ht="19.5" customHeight="1" x14ac:dyDescent="0.3">
      <c r="A137" s="281" t="s">
        <v>257</v>
      </c>
      <c r="B137" s="348" t="s">
        <v>257</v>
      </c>
      <c r="C137" s="402">
        <f>'Macro - Wealth'!E133</f>
        <v>34518</v>
      </c>
      <c r="D137" s="396">
        <f>'Macro - Wealth'!L133</f>
        <v>4.4623996620194326</v>
      </c>
      <c r="E137" s="403">
        <f>'Macro - GDP Growth'!F133</f>
        <v>-2.4</v>
      </c>
      <c r="F137" s="396">
        <f>'Macro - GDP Growth'!M133</f>
        <v>-2.4881242778277057</v>
      </c>
      <c r="G137" s="403">
        <f>'Macro - GDP Growth Projection'!G133</f>
        <v>7.1905088489663593E-2</v>
      </c>
      <c r="H137" s="396">
        <f>'Macro - GDP Growth Projection'!M133</f>
        <v>0.95811998503809304</v>
      </c>
      <c r="I137" s="456">
        <f>'Macro - Population'!G133</f>
        <v>2860.84</v>
      </c>
      <c r="J137" s="404">
        <f>('Macro - Population'!G133)/1000</f>
        <v>2.86084</v>
      </c>
      <c r="K137" s="707">
        <f>'Macro - Population'!N133</f>
        <v>-3.5666919948622544</v>
      </c>
      <c r="L137" s="708">
        <f>'Economy Size'!E133</f>
        <v>110.238</v>
      </c>
      <c r="M137" s="398">
        <f>'Economy Size'!L133</f>
        <v>8.860957968110544E-3</v>
      </c>
      <c r="N137" s="423">
        <f t="shared" si="26"/>
        <v>-0.62543566766432401</v>
      </c>
      <c r="O137" s="425">
        <f t="shared" si="25"/>
        <v>-9.3815350149648605E-2</v>
      </c>
      <c r="P137" s="870">
        <f>'1-Military Spending'!E133</f>
        <v>0</v>
      </c>
      <c r="Q137" s="754">
        <f>'1-Military Spending'!K133</f>
        <v>-10</v>
      </c>
      <c r="R137" s="830">
        <f>'2-Natural Gas Production'!E133</f>
        <v>9.9999999999999995E-7</v>
      </c>
      <c r="S137" s="878">
        <f>'2-Natural Gas Production'!K133</f>
        <v>-15</v>
      </c>
      <c r="T137" s="830" t="str">
        <f>'3-IT Development Index'!D133</f>
        <v>use median</v>
      </c>
      <c r="U137" s="754">
        <f>'3-IT Development Index'!J133</f>
        <v>0</v>
      </c>
      <c r="V137" s="830">
        <f>'4- Motor Vehicle Production'!D133</f>
        <v>0</v>
      </c>
      <c r="W137" s="760">
        <f>'4- Motor Vehicle Production'!J133</f>
        <v>-10</v>
      </c>
      <c r="X137" s="837">
        <f>'5- Aircraft Exports'!F133</f>
        <v>309.61700000000002</v>
      </c>
      <c r="Y137" s="764">
        <f>'5- Aircraft Exports'!L133</f>
        <v>0.15925679440165283</v>
      </c>
      <c r="Z137" s="837" t="str">
        <f>'6-Network Readiness Index'!D133</f>
        <v>use median</v>
      </c>
      <c r="AA137" s="998">
        <f>'6-Network Readiness Index'!J133</f>
        <v>0</v>
      </c>
      <c r="AB137" s="1217">
        <f>'7-Crude Oil Production'!E133</f>
        <v>0.01</v>
      </c>
      <c r="AC137" s="770">
        <f>'7-Crude Oil Production'!J133</f>
        <v>-15</v>
      </c>
      <c r="AD137" s="708">
        <f>'8-Commercial Banking Branches'!G133</f>
        <v>0.01</v>
      </c>
      <c r="AE137" s="760">
        <f>'8-Commercial Banking Branches'!M133</f>
        <v>3.456060807178804E-2</v>
      </c>
      <c r="AF137" s="430">
        <f t="shared" ref="AF137:AF181" si="29">(Q137+S137+U137+W137+AE137+Y137+AA137+AC137)</f>
        <v>-49.806182597526565</v>
      </c>
      <c r="AG137" s="431">
        <f t="shared" ref="AG137:AG181" si="30">AF137*$AF$7</f>
        <v>-24.903091298763282</v>
      </c>
      <c r="AH137" s="420" t="str">
        <f>'Risk - Country'!E133</f>
        <v>na</v>
      </c>
      <c r="AI137" s="398">
        <f>'Risk - Country'!M133</f>
        <v>0</v>
      </c>
      <c r="AJ137" s="400">
        <f>'Risk - Business Climate'!B133</f>
        <v>0</v>
      </c>
      <c r="AK137" s="400">
        <f>'Risk - Business Climate'!K133</f>
        <v>-3.6363636363636331</v>
      </c>
      <c r="AL137" s="399" t="str">
        <f>'Risk - Banking'!E133</f>
        <v>AAA</v>
      </c>
      <c r="AM137" s="398">
        <f>'Risk - Banking'!M133</f>
        <v>25</v>
      </c>
      <c r="AN137" s="436">
        <f t="shared" si="27"/>
        <v>21.363636363636367</v>
      </c>
      <c r="AO137" s="438">
        <f t="shared" ref="AO137:AO181" si="31">AN137*$AN$7</f>
        <v>7.4772727272727275</v>
      </c>
      <c r="AP137" s="401">
        <f t="shared" si="28"/>
        <v>-17.519633921640203</v>
      </c>
    </row>
    <row r="138" spans="1:42" x14ac:dyDescent="0.3">
      <c r="A138" s="281" t="s">
        <v>87</v>
      </c>
      <c r="B138" s="348" t="s">
        <v>87</v>
      </c>
      <c r="C138" s="402">
        <f>'Macro - Wealth'!E134</f>
        <v>90044</v>
      </c>
      <c r="D138" s="396">
        <f>'Macro - Wealth'!L134</f>
        <v>17.211522565713341</v>
      </c>
      <c r="E138" s="403">
        <f>'Macro - GDP Growth'!F134</f>
        <v>1.6</v>
      </c>
      <c r="F138" s="396">
        <f>'Macro - GDP Growth'!M134</f>
        <v>-0.43394530748491483</v>
      </c>
      <c r="G138" s="403">
        <f>'Macro - GDP Growth Projection'!G134</f>
        <v>0.15072516847348374</v>
      </c>
      <c r="H138" s="396">
        <f>'Macro - GDP Growth Projection'!M134</f>
        <v>2.798656002258328</v>
      </c>
      <c r="I138" s="456">
        <f>'Macro - Population'!G134</f>
        <v>2881.06</v>
      </c>
      <c r="J138" s="404">
        <f>('Macro - Population'!G134)/1000</f>
        <v>2.8810599999999997</v>
      </c>
      <c r="K138" s="707">
        <f>'Macro - Population'!N134</f>
        <v>-3.5564533680170616</v>
      </c>
      <c r="L138" s="708">
        <f>'Economy Size'!E134</f>
        <v>255.01</v>
      </c>
      <c r="M138" s="398">
        <f>'Economy Size'!L134</f>
        <v>0.17026239316681449</v>
      </c>
      <c r="N138" s="423">
        <f t="shared" si="26"/>
        <v>16.190042285636508</v>
      </c>
      <c r="O138" s="425">
        <f t="shared" si="25"/>
        <v>2.4285063428454761</v>
      </c>
      <c r="P138" s="870">
        <f>'1-Military Spending'!E134</f>
        <v>0</v>
      </c>
      <c r="Q138" s="754">
        <f>'1-Military Spending'!K134</f>
        <v>-10</v>
      </c>
      <c r="R138" s="830">
        <f>'2-Natural Gas Production'!E134</f>
        <v>166400</v>
      </c>
      <c r="S138" s="878">
        <f>'2-Natural Gas Production'!K134</f>
        <v>3.2298133410280458</v>
      </c>
      <c r="T138" s="830">
        <f>'3-IT Development Index'!D134</f>
        <v>6.9</v>
      </c>
      <c r="U138" s="754">
        <f>'3-IT Development Index'!J134</f>
        <v>7.0790264904196789</v>
      </c>
      <c r="V138" s="830">
        <f>'4- Motor Vehicle Production'!D134</f>
        <v>24.55</v>
      </c>
      <c r="W138" s="760">
        <f>'4- Motor Vehicle Production'!J134</f>
        <v>-8.3569680007431089</v>
      </c>
      <c r="X138" s="837">
        <f>'5- Aircraft Exports'!F134</f>
        <v>0.01</v>
      </c>
      <c r="Y138" s="764">
        <f>'5- Aircraft Exports'!L134</f>
        <v>-14.864864864864863</v>
      </c>
      <c r="Z138" s="837">
        <f>'6-Network Readiness Index'!D134</f>
        <v>5.2</v>
      </c>
      <c r="AA138" s="998">
        <f>'6-Network Readiness Index'!J134</f>
        <v>2.8947368421052646</v>
      </c>
      <c r="AB138" s="1217">
        <f>'7-Crude Oil Production'!E134</f>
        <v>1530000</v>
      </c>
      <c r="AC138" s="770">
        <f>'7-Crude Oil Production'!J134</f>
        <v>2.325482948731088</v>
      </c>
      <c r="AD138" s="708">
        <f>'8-Commercial Banking Branches'!G134</f>
        <v>214.09127040000001</v>
      </c>
      <c r="AE138" s="760">
        <f>'8-Commercial Banking Branches'!M134</f>
        <v>1.9319730088941084E-2</v>
      </c>
      <c r="AF138" s="430">
        <f t="shared" si="29"/>
        <v>-17.673453513234954</v>
      </c>
      <c r="AG138" s="431">
        <f t="shared" si="30"/>
        <v>-8.8367267566174768</v>
      </c>
      <c r="AH138" s="420" t="str">
        <f>'Risk - Country'!E134</f>
        <v>A3</v>
      </c>
      <c r="AI138" s="398">
        <f>'Risk - Country'!M134</f>
        <v>21</v>
      </c>
      <c r="AJ138" s="400" t="str">
        <f>'Risk - Business Climate'!B134</f>
        <v>A3</v>
      </c>
      <c r="AK138" s="400">
        <f>'Risk - Business Climate'!K134</f>
        <v>22.222222222222239</v>
      </c>
      <c r="AL138" s="399" t="str">
        <f>'Risk - Banking'!E134</f>
        <v>AA+</v>
      </c>
      <c r="AM138" s="398">
        <f>'Risk - Banking'!M134</f>
        <v>22.5</v>
      </c>
      <c r="AN138" s="436">
        <f t="shared" si="27"/>
        <v>65.722222222222243</v>
      </c>
      <c r="AO138" s="438">
        <f t="shared" si="31"/>
        <v>23.002777777777784</v>
      </c>
      <c r="AP138" s="401">
        <f t="shared" si="28"/>
        <v>16.594557364005784</v>
      </c>
    </row>
    <row r="139" spans="1:42" ht="15.75" customHeight="1" x14ac:dyDescent="0.3">
      <c r="A139" s="281" t="s">
        <v>256</v>
      </c>
      <c r="B139" s="348" t="s">
        <v>256</v>
      </c>
      <c r="C139" s="402">
        <f>'Macro - Wealth'!E135</f>
        <v>42765</v>
      </c>
      <c r="D139" s="396">
        <f>'Macro - Wealth'!L135</f>
        <v>6.3559633364559787</v>
      </c>
      <c r="E139" s="403">
        <f>'Macro - GDP Growth'!F135</f>
        <v>2.04</v>
      </c>
      <c r="F139" s="396">
        <f>'Macro - GDP Growth'!M135</f>
        <v>-0.20798562074720769</v>
      </c>
      <c r="G139" s="403">
        <f>'Macro - GDP Growth Projection'!G135</f>
        <v>0.152273488307962</v>
      </c>
      <c r="H139" s="396">
        <f>'Macro - GDP Growth Projection'!M135</f>
        <v>2.8348109823359771</v>
      </c>
      <c r="I139" s="456">
        <f>'Macro - Population'!G135</f>
        <v>51269.182999999997</v>
      </c>
      <c r="J139" s="404">
        <f>('Macro - Population'!G135)/1000</f>
        <v>51.269182999999998</v>
      </c>
      <c r="K139" s="707">
        <f>'Macro - Population'!N135</f>
        <v>0.14469015102040403</v>
      </c>
      <c r="L139" s="708">
        <f>'Economy Size'!E135</f>
        <v>2211.3150000000001</v>
      </c>
      <c r="M139" s="398">
        <f>'Economy Size'!L135</f>
        <v>2.351281061738089</v>
      </c>
      <c r="N139" s="423">
        <f t="shared" si="26"/>
        <v>11.478759910803241</v>
      </c>
      <c r="O139" s="425">
        <f t="shared" si="25"/>
        <v>1.721813986620486</v>
      </c>
      <c r="P139" s="870">
        <f>'1-Military Spending'!E135</f>
        <v>45735.392596485573</v>
      </c>
      <c r="Q139" s="754">
        <f>'1-Military Spending'!K135</f>
        <v>5.9876117172138894</v>
      </c>
      <c r="R139" s="830">
        <f>'2-Natural Gas Production'!E135</f>
        <v>339.8</v>
      </c>
      <c r="S139" s="878">
        <f>'2-Natural Gas Production'!K135</f>
        <v>6.5950847183256821E-3</v>
      </c>
      <c r="T139" s="830">
        <f>'3-IT Development Index'!D135</f>
        <v>8.84</v>
      </c>
      <c r="U139" s="754">
        <f>'3-IT Development Index'!J135</f>
        <v>15</v>
      </c>
      <c r="V139" s="830">
        <f>'4- Motor Vehicle Production'!D135</f>
        <v>464.01900000000001</v>
      </c>
      <c r="W139" s="760">
        <f>'4- Motor Vehicle Production'!J135</f>
        <v>1.076087529403045</v>
      </c>
      <c r="X139" s="837">
        <f>'5- Aircraft Exports'!F135</f>
        <v>1574.7239999999999</v>
      </c>
      <c r="Y139" s="764">
        <f>'5- Aircraft Exports'!L135</f>
        <v>0.81209473072755767</v>
      </c>
      <c r="Z139" s="837">
        <f>'6-Network Readiness Index'!D135</f>
        <v>5.6</v>
      </c>
      <c r="AA139" s="998">
        <f>'6-Network Readiness Index'!J135</f>
        <v>3.947368421052631</v>
      </c>
      <c r="AB139" s="1217">
        <f>'7-Crude Oil Production'!E135</f>
        <v>0.01</v>
      </c>
      <c r="AC139" s="770">
        <f>'7-Crude Oil Production'!J135</f>
        <v>-15</v>
      </c>
      <c r="AD139" s="708">
        <f>'8-Commercial Banking Branches'!G135</f>
        <v>7476.3159259999993</v>
      </c>
      <c r="AE139" s="760">
        <f>'8-Commercial Banking Branches'!M135</f>
        <v>0.52793691252585306</v>
      </c>
      <c r="AF139" s="430">
        <f t="shared" si="29"/>
        <v>12.3576943956413</v>
      </c>
      <c r="AG139" s="431">
        <f t="shared" si="30"/>
        <v>6.1788471978206498</v>
      </c>
      <c r="AH139" s="420" t="str">
        <f>'Risk - Country'!E135</f>
        <v>A3</v>
      </c>
      <c r="AI139" s="398">
        <f>'Risk - Country'!M135</f>
        <v>21</v>
      </c>
      <c r="AJ139" s="400" t="str">
        <f>'Risk - Business Climate'!B135</f>
        <v>A2</v>
      </c>
      <c r="AK139" s="400">
        <f>'Risk - Business Climate'!K135</f>
        <v>31.111111111111114</v>
      </c>
      <c r="AL139" s="399" t="str">
        <f>'Risk - Banking'!E135</f>
        <v>AA+</v>
      </c>
      <c r="AM139" s="398">
        <f>'Risk - Banking'!M135</f>
        <v>22.5</v>
      </c>
      <c r="AN139" s="436">
        <f t="shared" si="27"/>
        <v>74.611111111111114</v>
      </c>
      <c r="AO139" s="438">
        <f t="shared" si="31"/>
        <v>26.113888888888887</v>
      </c>
      <c r="AP139" s="401">
        <f t="shared" si="28"/>
        <v>34.014550073330021</v>
      </c>
    </row>
    <row r="140" spans="1:42" x14ac:dyDescent="0.3">
      <c r="A140" s="282" t="s">
        <v>193</v>
      </c>
      <c r="B140" s="350" t="s">
        <v>193</v>
      </c>
      <c r="C140" s="402">
        <f>'Macro - Wealth'!E136</f>
        <v>13050</v>
      </c>
      <c r="D140" s="396">
        <f>'Macro - Wealth'!L136</f>
        <v>-3.6244027668829797</v>
      </c>
      <c r="E140" s="403">
        <f>'Macro - GDP Growth'!F136</f>
        <v>4.5</v>
      </c>
      <c r="F140" s="396">
        <f>'Macro - GDP Growth'!M136</f>
        <v>6.2700228832951943</v>
      </c>
      <c r="G140" s="403">
        <f>'Macro - GDP Growth Projection'!G136</f>
        <v>0.20559238010360387</v>
      </c>
      <c r="H140" s="396">
        <f>'Macro - GDP Growth Projection'!M136</f>
        <v>4.0798660592693183</v>
      </c>
      <c r="I140" s="456">
        <f>'Macro - Population'!G136</f>
        <v>4033.9630000000002</v>
      </c>
      <c r="J140" s="404">
        <f>('Macro - Population'!G136)/1000</f>
        <v>4.033963</v>
      </c>
      <c r="K140" s="707">
        <f>'Macro - Population'!N136</f>
        <v>-2.9726678286647328</v>
      </c>
      <c r="L140" s="708">
        <f>'Economy Size'!E136</f>
        <v>34.68</v>
      </c>
      <c r="M140" s="398">
        <f>'Economy Size'!L136</f>
        <v>-16.560849671281463</v>
      </c>
      <c r="N140" s="423">
        <f t="shared" si="26"/>
        <v>-12.808031324264665</v>
      </c>
      <c r="O140" s="425">
        <f t="shared" si="25"/>
        <v>-1.9212046986396996</v>
      </c>
      <c r="P140" s="870">
        <f>'1-Military Spending'!E136</f>
        <v>44.533780657103193</v>
      </c>
      <c r="Q140" s="754">
        <f>'1-Military Spending'!K136</f>
        <v>-9.9146544238364402</v>
      </c>
      <c r="R140" s="830">
        <f>'2-Natural Gas Production'!E136</f>
        <v>11.33</v>
      </c>
      <c r="S140" s="878">
        <f>'2-Natural Gas Production'!K136</f>
        <v>2.1950224492113413E-4</v>
      </c>
      <c r="T140" s="830" t="str">
        <f>'3-IT Development Index'!D136</f>
        <v>use median</v>
      </c>
      <c r="U140" s="754">
        <f>'3-IT Development Index'!J136</f>
        <v>0</v>
      </c>
      <c r="V140" s="830">
        <f>'4- Motor Vehicle Production'!D136</f>
        <v>0.71799999999999997</v>
      </c>
      <c r="W140" s="760">
        <f>'4- Motor Vehicle Production'!J136</f>
        <v>-9.9519471700421018</v>
      </c>
      <c r="X140" s="837">
        <f>'5- Aircraft Exports'!F136</f>
        <v>18.146000000000001</v>
      </c>
      <c r="Y140" s="764">
        <f>'5- Aircraft Exports'!L136</f>
        <v>8.8479150429520703E-3</v>
      </c>
      <c r="Z140" s="837">
        <f>'6-Network Readiness Index'!D136</f>
        <v>4</v>
      </c>
      <c r="AA140" s="998">
        <f>'6-Network Readiness Index'!J136</f>
        <v>-0.31249999999999895</v>
      </c>
      <c r="AB140" s="1217">
        <f>'7-Crude Oil Production'!E136</f>
        <v>0.01</v>
      </c>
      <c r="AC140" s="770">
        <f>'7-Crude Oil Production'!J136</f>
        <v>-15</v>
      </c>
      <c r="AD140" s="708">
        <f>'8-Commercial Banking Branches'!G136</f>
        <v>1121.8332579999999</v>
      </c>
      <c r="AE140" s="760">
        <f>'8-Commercial Banking Branches'!M136</f>
        <v>3.2168237490602082E-2</v>
      </c>
      <c r="AF140" s="430">
        <f t="shared" si="29"/>
        <v>-35.137865939100067</v>
      </c>
      <c r="AG140" s="431">
        <f t="shared" si="30"/>
        <v>-17.568932969550033</v>
      </c>
      <c r="AH140" s="420" t="str">
        <f>'Risk - Country'!E136</f>
        <v>na</v>
      </c>
      <c r="AI140" s="398">
        <f>'Risk - Country'!M136</f>
        <v>0</v>
      </c>
      <c r="AJ140" s="400">
        <f>'Risk - Business Climate'!B136</f>
        <v>0</v>
      </c>
      <c r="AK140" s="400">
        <f>'Risk - Business Climate'!K136</f>
        <v>-3.6363636363636331</v>
      </c>
      <c r="AL140" s="399" t="str">
        <f>'Risk - Banking'!E136</f>
        <v>-</v>
      </c>
      <c r="AM140" s="398">
        <f>'Risk - Banking'!M136</f>
        <v>0</v>
      </c>
      <c r="AN140" s="436">
        <f t="shared" si="27"/>
        <v>-3.6363636363636331</v>
      </c>
      <c r="AO140" s="438">
        <f t="shared" si="31"/>
        <v>-1.2727272727272716</v>
      </c>
      <c r="AP140" s="401">
        <f t="shared" si="28"/>
        <v>-20.762864940917005</v>
      </c>
    </row>
    <row r="141" spans="1:42" x14ac:dyDescent="0.3">
      <c r="A141" s="281" t="s">
        <v>88</v>
      </c>
      <c r="B141" s="348" t="s">
        <v>88</v>
      </c>
      <c r="C141" s="402">
        <f>'Macro - Wealth'!E137</f>
        <v>29941</v>
      </c>
      <c r="D141" s="396">
        <f>'Macro - Wealth'!L137</f>
        <v>3.4114913392479926</v>
      </c>
      <c r="E141" s="403">
        <f>'Macro - GDP Growth'!F137</f>
        <v>4.2</v>
      </c>
      <c r="F141" s="396">
        <f>'Macro - GDP Growth'!M137</f>
        <v>5.3546910755148742</v>
      </c>
      <c r="G141" s="403">
        <f>'Macro - GDP Growth Projection'!G137</f>
        <v>0.20440044557496612</v>
      </c>
      <c r="H141" s="396">
        <f>'Macro - GDP Growth Projection'!M137</f>
        <v>4.0520330701303013</v>
      </c>
      <c r="I141" s="456">
        <f>'Macro - Population'!G137</f>
        <v>19237.682000000001</v>
      </c>
      <c r="J141" s="404">
        <f>('Macro - Population'!G137)/1000</f>
        <v>19.237682</v>
      </c>
      <c r="K141" s="707">
        <f>'Macro - Population'!N137</f>
        <v>3.2646386105613483E-2</v>
      </c>
      <c r="L141" s="708">
        <f>'Economy Size'!E137</f>
        <v>579.54899999999998</v>
      </c>
      <c r="M141" s="398">
        <f>'Economy Size'!L137</f>
        <v>0.53208001244369252</v>
      </c>
      <c r="N141" s="423">
        <f t="shared" si="26"/>
        <v>13.382941883442474</v>
      </c>
      <c r="O141" s="425">
        <f t="shared" si="25"/>
        <v>2.0074412825163708</v>
      </c>
      <c r="P141" s="870">
        <f>'1-Military Spending'!E137</f>
        <v>5726.8442139995277</v>
      </c>
      <c r="Q141" s="754">
        <f>'1-Military Spending'!K137</f>
        <v>7.5358055117340242E-2</v>
      </c>
      <c r="R141" s="830">
        <f>'2-Natural Gas Production'!E137</f>
        <v>10870</v>
      </c>
      <c r="S141" s="878">
        <f>'2-Natural Gas Production'!K137</f>
        <v>0.21098561828743265</v>
      </c>
      <c r="T141" s="830">
        <f>'3-IT Development Index'!D137</f>
        <v>6.26</v>
      </c>
      <c r="U141" s="754">
        <f>'3-IT Development Index'!J137</f>
        <v>4.4659218274653441</v>
      </c>
      <c r="V141" s="830">
        <f>'4- Motor Vehicle Production'!D137</f>
        <v>16.271000000000001</v>
      </c>
      <c r="W141" s="760">
        <f>'4- Motor Vehicle Production'!J137</f>
        <v>-8.9110479160933238</v>
      </c>
      <c r="X141" s="837">
        <f>'5- Aircraft Exports'!F137</f>
        <v>306.55</v>
      </c>
      <c r="Y141" s="764">
        <f>'5- Aircraft Exports'!L137</f>
        <v>0.15767411882503238</v>
      </c>
      <c r="Z141" s="837">
        <f>'6-Network Readiness Index'!D137</f>
        <v>4.0999999999999996</v>
      </c>
      <c r="AA141" s="998">
        <f>'6-Network Readiness Index'!J137</f>
        <v>0</v>
      </c>
      <c r="AB141" s="1217">
        <f>'7-Crude Oil Production'!E137</f>
        <v>67574</v>
      </c>
      <c r="AC141" s="770">
        <f>'7-Crude Oil Production'!J137</f>
        <v>0.10179458070747431</v>
      </c>
      <c r="AD141" s="708">
        <f>'8-Commercial Banking Branches'!G137</f>
        <v>5120.0637488000011</v>
      </c>
      <c r="AE141" s="760">
        <f>'8-Commercial Banking Branches'!M137</f>
        <v>0.22787610314153606</v>
      </c>
      <c r="AF141" s="430">
        <f t="shared" si="29"/>
        <v>-3.6714376125491635</v>
      </c>
      <c r="AG141" s="431">
        <f t="shared" si="30"/>
        <v>-1.8357188062745817</v>
      </c>
      <c r="AH141" s="420" t="str">
        <f>'Risk - Country'!E137</f>
        <v>A4</v>
      </c>
      <c r="AI141" s="398">
        <f>'Risk - Country'!M137</f>
        <v>14</v>
      </c>
      <c r="AJ141" s="400" t="str">
        <f>'Risk - Business Climate'!B137</f>
        <v>A3</v>
      </c>
      <c r="AK141" s="400">
        <f>'Risk - Business Climate'!K137</f>
        <v>22.222222222222239</v>
      </c>
      <c r="AL141" s="399" t="str">
        <f>'Risk - Banking'!E137</f>
        <v>BBB+</v>
      </c>
      <c r="AM141" s="398">
        <f>'Risk - Banking'!M137</f>
        <v>0</v>
      </c>
      <c r="AN141" s="436">
        <f t="shared" si="27"/>
        <v>36.222222222222243</v>
      </c>
      <c r="AO141" s="438">
        <f t="shared" si="31"/>
        <v>12.677777777777784</v>
      </c>
      <c r="AP141" s="401">
        <f t="shared" si="28"/>
        <v>12.849500254019574</v>
      </c>
    </row>
    <row r="142" spans="1:42" x14ac:dyDescent="0.3">
      <c r="A142" s="281" t="s">
        <v>89</v>
      </c>
      <c r="B142" s="348" t="s">
        <v>89</v>
      </c>
      <c r="C142" s="402">
        <f>'Macro - Wealth'!E138</f>
        <v>27044</v>
      </c>
      <c r="D142" s="396">
        <f>'Macro - Wealth'!L138</f>
        <v>2.7463217060671181</v>
      </c>
      <c r="E142" s="403">
        <f>'Macro - GDP Growth'!F138</f>
        <v>1.34</v>
      </c>
      <c r="F142" s="396">
        <f>'Macro - GDP Growth'!M138</f>
        <v>-0.56746694055719604</v>
      </c>
      <c r="G142" s="403">
        <f>'Macro - GDP Growth Projection'!G138</f>
        <v>0.15131481968391833</v>
      </c>
      <c r="H142" s="396">
        <f>'Macro - GDP Growth Projection'!M138</f>
        <v>2.8124250099861197</v>
      </c>
      <c r="I142" s="456">
        <f>'Macro - Population'!G138</f>
        <v>145934.46</v>
      </c>
      <c r="J142" s="404">
        <f>('Macro - Population'!G138)/1000</f>
        <v>145.93446</v>
      </c>
      <c r="K142" s="707">
        <f>'Macro - Population'!N138</f>
        <v>0.47582212144481634</v>
      </c>
      <c r="L142" s="708">
        <f>'Economy Size'!E138</f>
        <v>3968.18</v>
      </c>
      <c r="M142" s="398">
        <f>'Economy Size'!L138</f>
        <v>4.3099507799872745</v>
      </c>
      <c r="N142" s="423">
        <f t="shared" si="26"/>
        <v>9.7770526769281325</v>
      </c>
      <c r="O142" s="425">
        <f t="shared" si="25"/>
        <v>1.4665579015392198</v>
      </c>
      <c r="P142" s="870">
        <f>'1-Military Spending'!E138</f>
        <v>61712.537168937131</v>
      </c>
      <c r="Q142" s="754">
        <f>'1-Military Spending'!K138</f>
        <v>8.3486304326460505</v>
      </c>
      <c r="R142" s="830">
        <f>'2-Natural Gas Production'!E138</f>
        <v>665600</v>
      </c>
      <c r="S142" s="878">
        <f>'2-Natural Gas Production'!K138</f>
        <v>12.919254601184377</v>
      </c>
      <c r="T142" s="830">
        <f>'3-IT Development Index'!D138</f>
        <v>6.95</v>
      </c>
      <c r="U142" s="754">
        <f>'3-IT Development Index'!J138</f>
        <v>7.2831752922129862</v>
      </c>
      <c r="V142" s="830">
        <f>'4- Motor Vehicle Production'!D138</f>
        <v>75.028000000000006</v>
      </c>
      <c r="W142" s="760">
        <f>'4- Motor Vehicle Production'!J138</f>
        <v>-4.9786800472404877</v>
      </c>
      <c r="X142" s="837">
        <f>'5- Aircraft Exports'!F138</f>
        <v>0.01</v>
      </c>
      <c r="Y142" s="764">
        <f>'5- Aircraft Exports'!L138</f>
        <v>-14.864864864864863</v>
      </c>
      <c r="Z142" s="837">
        <f>'6-Network Readiness Index'!D138</f>
        <v>4.5</v>
      </c>
      <c r="AA142" s="998">
        <f>'6-Network Readiness Index'!J138</f>
        <v>1.0526315789473688</v>
      </c>
      <c r="AB142" s="1217">
        <f>'7-Crude Oil Production'!E138</f>
        <v>9865495</v>
      </c>
      <c r="AC142" s="770">
        <f>'7-Crude Oil Production'!J138</f>
        <v>15</v>
      </c>
      <c r="AD142" s="708">
        <f>'8-Commercial Banking Branches'!G138</f>
        <v>36514.458951300003</v>
      </c>
      <c r="AE142" s="760">
        <f>'8-Commercial Banking Branches'!M138</f>
        <v>1.5286717782935049</v>
      </c>
      <c r="AF142" s="430">
        <f t="shared" si="29"/>
        <v>26.288818771178931</v>
      </c>
      <c r="AG142" s="431">
        <f t="shared" si="30"/>
        <v>13.144409385589466</v>
      </c>
      <c r="AH142" s="420" t="str">
        <f>'Risk - Country'!E138</f>
        <v>C</v>
      </c>
      <c r="AI142" s="398">
        <f>'Risk - Country'!M138</f>
        <v>-6.9999999999999973</v>
      </c>
      <c r="AJ142" s="400" t="str">
        <f>'Risk - Business Climate'!B138</f>
        <v>C</v>
      </c>
      <c r="AK142" s="400">
        <f>'Risk - Business Climate'!K138</f>
        <v>-10.909090909090912</v>
      </c>
      <c r="AL142" s="399" t="str">
        <f>'Risk - Banking'!E138</f>
        <v>BBB-</v>
      </c>
      <c r="AM142" s="398">
        <f>'Risk - Banking'!M138</f>
        <v>-5.7692307692307674</v>
      </c>
      <c r="AN142" s="436">
        <f t="shared" si="27"/>
        <v>-23.678321678321677</v>
      </c>
      <c r="AO142" s="438">
        <f t="shared" si="31"/>
        <v>-8.2874125874125859</v>
      </c>
      <c r="AP142" s="401">
        <f t="shared" si="28"/>
        <v>6.3235546997160998</v>
      </c>
    </row>
    <row r="143" spans="1:42" x14ac:dyDescent="0.3">
      <c r="A143" s="281" t="s">
        <v>195</v>
      </c>
      <c r="B143" s="348" t="s">
        <v>195</v>
      </c>
      <c r="C143" s="402">
        <f>'Macro - Wealth'!E139</f>
        <v>2227</v>
      </c>
      <c r="D143" s="396">
        <f>'Macro - Wealth'!L139</f>
        <v>-22.919489410254581</v>
      </c>
      <c r="E143" s="403">
        <f>'Macro - GDP Growth'!F139</f>
        <v>6.1</v>
      </c>
      <c r="F143" s="396">
        <f>'Macro - GDP Growth'!M139</f>
        <v>11.151792524790235</v>
      </c>
      <c r="G143" s="403">
        <f>'Macro - GDP Growth Projection'!G139</f>
        <v>0.32413338357196686</v>
      </c>
      <c r="H143" s="396">
        <f>'Macro - GDP Growth Projection'!M139</f>
        <v>6.8479295583895645</v>
      </c>
      <c r="I143" s="456">
        <f>'Macro - Population'!G139</f>
        <v>12952.209000000001</v>
      </c>
      <c r="J143" s="404">
        <f>('Macro - Population'!G139)/1000</f>
        <v>12.952209</v>
      </c>
      <c r="K143" s="707">
        <f>'Macro - Population'!N139</f>
        <v>1.0660277518623957E-2</v>
      </c>
      <c r="L143" s="708">
        <f>'Economy Size'!E139</f>
        <v>28.117999999999999</v>
      </c>
      <c r="M143" s="398">
        <f>'Economy Size'!L139</f>
        <v>-18.168190235442815</v>
      </c>
      <c r="N143" s="423">
        <f t="shared" si="26"/>
        <v>-23.07729728499897</v>
      </c>
      <c r="O143" s="425">
        <f t="shared" si="25"/>
        <v>-3.4615945927498455</v>
      </c>
      <c r="P143" s="870">
        <f>'1-Military Spending'!E139</f>
        <v>143.02189052957789</v>
      </c>
      <c r="Q143" s="754">
        <f>'1-Military Spending'!K139</f>
        <v>-9.7258671205510119</v>
      </c>
      <c r="R143" s="830">
        <f>'2-Natural Gas Production'!E139</f>
        <v>9.9999999999999995E-7</v>
      </c>
      <c r="S143" s="878">
        <f>'2-Natural Gas Production'!K139</f>
        <v>-15</v>
      </c>
      <c r="T143" s="830">
        <f>'3-IT Development Index'!D139</f>
        <v>2.13</v>
      </c>
      <c r="U143" s="754">
        <f>'3-IT Development Index'!J139</f>
        <v>-11.118362267041105</v>
      </c>
      <c r="V143" s="830">
        <f>'4- Motor Vehicle Production'!D139</f>
        <v>0.371</v>
      </c>
      <c r="W143" s="760">
        <f>'4- Motor Vehicle Production'!J139</f>
        <v>-9.9751704736568527</v>
      </c>
      <c r="X143" s="837">
        <f>'5- Aircraft Exports'!F139</f>
        <v>3.3000000000000002E-2</v>
      </c>
      <c r="Y143" s="764">
        <f>'5- Aircraft Exports'!L139</f>
        <v>-14.51951951951952</v>
      </c>
      <c r="Z143" s="837">
        <f>'6-Network Readiness Index'!D139</f>
        <v>3.9</v>
      </c>
      <c r="AA143" s="998">
        <f>'6-Network Readiness Index'!J139</f>
        <v>-0.62499999999999933</v>
      </c>
      <c r="AB143" s="1217">
        <f>'7-Crude Oil Production'!E139</f>
        <v>0.01</v>
      </c>
      <c r="AC143" s="770">
        <f>'7-Crude Oil Production'!J139</f>
        <v>-15</v>
      </c>
      <c r="AD143" s="708">
        <f>'8-Commercial Banking Branches'!G139</f>
        <v>643.72260680000011</v>
      </c>
      <c r="AE143" s="760">
        <f>'8-Commercial Banking Branches'!M139</f>
        <v>0.12516978809204415</v>
      </c>
      <c r="AF143" s="430">
        <f t="shared" si="29"/>
        <v>-75.838749592676436</v>
      </c>
      <c r="AG143" s="431">
        <f t="shared" si="30"/>
        <v>-37.919374796338218</v>
      </c>
      <c r="AH143" s="420" t="str">
        <f>'Risk - Country'!E139</f>
        <v>C</v>
      </c>
      <c r="AI143" s="398">
        <f>'Risk - Country'!M139</f>
        <v>-6.9999999999999973</v>
      </c>
      <c r="AJ143" s="400" t="str">
        <f>'Risk - Business Climate'!B139</f>
        <v>C</v>
      </c>
      <c r="AK143" s="400">
        <f>'Risk - Business Climate'!K139</f>
        <v>-10.909090909090912</v>
      </c>
      <c r="AL143" s="399" t="str">
        <f>'Risk - Banking'!E139</f>
        <v>B+</v>
      </c>
      <c r="AM143" s="398">
        <f>'Risk - Banking'!M139</f>
        <v>-17.307692307692307</v>
      </c>
      <c r="AN143" s="436">
        <f t="shared" si="27"/>
        <v>-35.216783216783213</v>
      </c>
      <c r="AO143" s="438">
        <f t="shared" si="31"/>
        <v>-12.325874125874124</v>
      </c>
      <c r="AP143" s="401">
        <f t="shared" si="28"/>
        <v>-53.706843514962188</v>
      </c>
    </row>
    <row r="144" spans="1:42" ht="20.25" customHeight="1" x14ac:dyDescent="0.3">
      <c r="A144" s="281" t="s">
        <v>196</v>
      </c>
      <c r="B144" s="348" t="s">
        <v>196</v>
      </c>
      <c r="C144" s="402">
        <f>'Macro - Wealth'!E140</f>
        <v>26438</v>
      </c>
      <c r="D144" s="396">
        <f>'Macro - Wealth'!L140</f>
        <v>2.6071802501790931</v>
      </c>
      <c r="E144" s="403">
        <f>'Macro - GDP Growth'!F140</f>
        <v>2.1</v>
      </c>
      <c r="F144" s="396">
        <f>'Macro - GDP Growth'!M140</f>
        <v>-0.17717293619206587</v>
      </c>
      <c r="G144" s="403">
        <f>'Macro - GDP Growth Projection'!G140</f>
        <v>0.33862876254180602</v>
      </c>
      <c r="H144" s="396">
        <f>'Macro - GDP Growth Projection'!M140</f>
        <v>7.186412684551355</v>
      </c>
      <c r="I144" s="456">
        <f>'Macro - Population'!G140</f>
        <v>53.192</v>
      </c>
      <c r="J144" s="404">
        <f>('Macro - Population'!G140)/1000</f>
        <v>5.3192000000000003E-2</v>
      </c>
      <c r="K144" s="707">
        <f>'Macro - Population'!N140</f>
        <v>-4.9883764748154595</v>
      </c>
      <c r="L144" s="708">
        <f>'Economy Size'!E140</f>
        <v>1.3959999999999999</v>
      </c>
      <c r="M144" s="398">
        <f>'Economy Size'!L140</f>
        <v>-24.713657250913652</v>
      </c>
      <c r="N144" s="423">
        <f t="shared" si="26"/>
        <v>-20.085613727190726</v>
      </c>
      <c r="O144" s="425">
        <f t="shared" si="25"/>
        <v>-3.0128420590786087</v>
      </c>
      <c r="P144" s="870">
        <f>'1-Military Spending'!E140</f>
        <v>0</v>
      </c>
      <c r="Q144" s="754">
        <f>'1-Military Spending'!K140</f>
        <v>-10</v>
      </c>
      <c r="R144" s="830">
        <f>'2-Natural Gas Production'!E140</f>
        <v>9.9999999999999995E-7</v>
      </c>
      <c r="S144" s="878">
        <f>'2-Natural Gas Production'!K140</f>
        <v>-15</v>
      </c>
      <c r="T144" s="830">
        <f>'3-IT Development Index'!D140</f>
        <v>7.21</v>
      </c>
      <c r="U144" s="754">
        <f>'3-IT Development Index'!J140</f>
        <v>8.3447490615381827</v>
      </c>
      <c r="V144" s="830">
        <f>'4- Motor Vehicle Production'!D140</f>
        <v>0.91700000000000004</v>
      </c>
      <c r="W144" s="760">
        <f>'4- Motor Vehicle Production'!J140</f>
        <v>-9.9386289065858016</v>
      </c>
      <c r="X144" s="837">
        <f>'5- Aircraft Exports'!F140</f>
        <v>0.01</v>
      </c>
      <c r="Y144" s="764">
        <f>'5- Aircraft Exports'!L140</f>
        <v>-14.864864864864863</v>
      </c>
      <c r="Z144" s="837" t="str">
        <f>'6-Network Readiness Index'!D140</f>
        <v>use median</v>
      </c>
      <c r="AA144" s="998">
        <f>'6-Network Readiness Index'!J140</f>
        <v>0</v>
      </c>
      <c r="AB144" s="1217">
        <f>'7-Crude Oil Production'!E140</f>
        <v>0.01</v>
      </c>
      <c r="AC144" s="770">
        <f>'7-Crude Oil Production'!J140</f>
        <v>-15</v>
      </c>
      <c r="AD144" s="708">
        <f>'8-Commercial Banking Branches'!G140</f>
        <v>20.326719000000001</v>
      </c>
      <c r="AE144" s="760">
        <f>'8-Commercial Banking Branches'!M140</f>
        <v>-13.834459014576876</v>
      </c>
      <c r="AF144" s="430">
        <f t="shared" si="29"/>
        <v>-70.293203724489359</v>
      </c>
      <c r="AG144" s="431">
        <f t="shared" si="30"/>
        <v>-35.14660186224468</v>
      </c>
      <c r="AH144" s="420" t="str">
        <f>'Risk - Country'!E140</f>
        <v>na</v>
      </c>
      <c r="AI144" s="398">
        <f>'Risk - Country'!M140</f>
        <v>0</v>
      </c>
      <c r="AJ144" s="400">
        <f>'Risk - Business Climate'!B140</f>
        <v>0</v>
      </c>
      <c r="AK144" s="400">
        <f>'Risk - Business Climate'!K140</f>
        <v>-3.6363636363636331</v>
      </c>
      <c r="AL144" s="399" t="str">
        <f>'Risk - Banking'!E140</f>
        <v>-</v>
      </c>
      <c r="AM144" s="398">
        <f>'Risk - Banking'!M140</f>
        <v>0</v>
      </c>
      <c r="AN144" s="436">
        <f t="shared" si="27"/>
        <v>-3.6363636363636331</v>
      </c>
      <c r="AO144" s="438">
        <f t="shared" si="31"/>
        <v>-1.2727272727272716</v>
      </c>
      <c r="AP144" s="401">
        <f t="shared" si="28"/>
        <v>-39.432171194050561</v>
      </c>
    </row>
    <row r="145" spans="1:42" x14ac:dyDescent="0.3">
      <c r="A145" s="281" t="s">
        <v>197</v>
      </c>
      <c r="B145" s="348" t="s">
        <v>197</v>
      </c>
      <c r="C145" s="402">
        <f>'Macro - Wealth'!E141</f>
        <v>15449</v>
      </c>
      <c r="D145" s="396">
        <f>'Macro - Wealth'!L141</f>
        <v>8.4035928803658747E-2</v>
      </c>
      <c r="E145" s="403">
        <f>'Macro - GDP Growth'!F141</f>
        <v>3</v>
      </c>
      <c r="F145" s="396">
        <f>'Macro - GDP Growth'!M141</f>
        <v>1.6933638443935912</v>
      </c>
      <c r="G145" s="403">
        <f>'Macro - GDP Growth Projection'!G141</f>
        <v>0.24970460811343048</v>
      </c>
      <c r="H145" s="396">
        <f>'Macro - GDP Growth Projection'!M141</f>
        <v>5.1099353572018194</v>
      </c>
      <c r="I145" s="456">
        <f>'Macro - Population'!G141</f>
        <v>183.62899999999999</v>
      </c>
      <c r="J145" s="404">
        <f>('Macro - Population'!G141)/1000</f>
        <v>0.18362899999999999</v>
      </c>
      <c r="K145" s="707">
        <f>'Macro - Population'!N141</f>
        <v>-4.9223282171593512</v>
      </c>
      <c r="L145" s="708">
        <f>'Economy Size'!E141</f>
        <v>2.823</v>
      </c>
      <c r="M145" s="398">
        <f>'Economy Size'!L141</f>
        <v>-24.364118240694474</v>
      </c>
      <c r="N145" s="423">
        <f t="shared" si="26"/>
        <v>-22.399111327454754</v>
      </c>
      <c r="O145" s="425">
        <f t="shared" si="25"/>
        <v>-3.3598666991182129</v>
      </c>
      <c r="P145" s="870">
        <f>'1-Military Spending'!E141</f>
        <v>0</v>
      </c>
      <c r="Q145" s="754">
        <f>'1-Military Spending'!K141</f>
        <v>-10</v>
      </c>
      <c r="R145" s="830">
        <f>'2-Natural Gas Production'!E141</f>
        <v>9.9999999999999995E-7</v>
      </c>
      <c r="S145" s="878">
        <f>'2-Natural Gas Production'!K141</f>
        <v>-15</v>
      </c>
      <c r="T145" s="830">
        <f>'3-IT Development Index'!D141</f>
        <v>4.8499999999999996</v>
      </c>
      <c r="U145" s="754">
        <f>'3-IT Development Index'!J141</f>
        <v>-1.1579333673730003</v>
      </c>
      <c r="V145" s="830">
        <f>'4- Motor Vehicle Production'!D141</f>
        <v>0.38700000000000001</v>
      </c>
      <c r="W145" s="760">
        <f>'4- Motor Vehicle Production'!J141</f>
        <v>-9.9740996585045867</v>
      </c>
      <c r="X145" s="837">
        <f>'5- Aircraft Exports'!F141</f>
        <v>7.0000000000000001E-3</v>
      </c>
      <c r="Y145" s="764">
        <f>'5- Aircraft Exports'!L141</f>
        <v>-14.90990990990991</v>
      </c>
      <c r="Z145" s="837" t="str">
        <f>'6-Network Readiness Index'!D141</f>
        <v>use median</v>
      </c>
      <c r="AA145" s="998">
        <f>'6-Network Readiness Index'!J141</f>
        <v>0</v>
      </c>
      <c r="AB145" s="1217">
        <f>'7-Crude Oil Production'!E141</f>
        <v>0.01</v>
      </c>
      <c r="AC145" s="770">
        <f>'7-Crude Oil Production'!J141</f>
        <v>-15</v>
      </c>
      <c r="AD145" s="708">
        <f>'8-Commercial Banking Branches'!G141</f>
        <v>30.6975856</v>
      </c>
      <c r="AE145" s="760">
        <f>'8-Commercial Banking Branches'!M141</f>
        <v>-9.5770812698126342</v>
      </c>
      <c r="AF145" s="430">
        <f t="shared" si="29"/>
        <v>-75.619024205600141</v>
      </c>
      <c r="AG145" s="431">
        <f t="shared" si="30"/>
        <v>-37.80951210280007</v>
      </c>
      <c r="AH145" s="420" t="str">
        <f>'Risk - Country'!E141</f>
        <v>na</v>
      </c>
      <c r="AI145" s="398">
        <f>'Risk - Country'!M141</f>
        <v>0</v>
      </c>
      <c r="AJ145" s="400">
        <f>'Risk - Business Climate'!B141</f>
        <v>0</v>
      </c>
      <c r="AK145" s="400">
        <f>'Risk - Business Climate'!K141</f>
        <v>-3.6363636363636331</v>
      </c>
      <c r="AL145" s="399" t="str">
        <f>'Risk - Banking'!E141</f>
        <v>-</v>
      </c>
      <c r="AM145" s="398">
        <f>'Risk - Banking'!M141</f>
        <v>0</v>
      </c>
      <c r="AN145" s="436">
        <f t="shared" si="27"/>
        <v>-3.6363636363636331</v>
      </c>
      <c r="AO145" s="438">
        <f t="shared" si="31"/>
        <v>-1.2727272727272716</v>
      </c>
      <c r="AP145" s="401">
        <f t="shared" si="28"/>
        <v>-42.442106074645558</v>
      </c>
    </row>
    <row r="146" spans="1:42" ht="18" customHeight="1" x14ac:dyDescent="0.3">
      <c r="A146" s="281" t="s">
        <v>198</v>
      </c>
      <c r="B146" s="348" t="s">
        <v>198</v>
      </c>
      <c r="C146" s="402">
        <f>'Macro - Wealth'!E142</f>
        <v>12485</v>
      </c>
      <c r="D146" s="396">
        <f>'Macro - Wealth'!L142</f>
        <v>-4.6316765314126789</v>
      </c>
      <c r="E146" s="403">
        <f>'Macro - GDP Growth'!F142</f>
        <v>0.7</v>
      </c>
      <c r="F146" s="396">
        <f>'Macro - GDP Growth'!M142</f>
        <v>-0.89613557581204284</v>
      </c>
      <c r="G146" s="403">
        <f>'Macro - GDP Growth Projection'!G142</f>
        <v>0.19252468265162201</v>
      </c>
      <c r="H146" s="396">
        <f>'Macro - GDP Growth Projection'!M142</f>
        <v>3.7747208751049928</v>
      </c>
      <c r="I146" s="456">
        <f>'Macro - Population'!G142</f>
        <v>110.947</v>
      </c>
      <c r="J146" s="404">
        <f>('Macro - Population'!G142)/1000</f>
        <v>0.110947</v>
      </c>
      <c r="K146" s="707">
        <f>'Macro - Population'!N142</f>
        <v>-4.9591315740516544</v>
      </c>
      <c r="L146" s="708">
        <f>'Economy Size'!E142</f>
        <v>1.38</v>
      </c>
      <c r="M146" s="398">
        <f>'Economy Size'!L142</f>
        <v>-24.717576398890884</v>
      </c>
      <c r="N146" s="423">
        <f t="shared" si="26"/>
        <v>-31.429799205062263</v>
      </c>
      <c r="O146" s="425">
        <f t="shared" si="25"/>
        <v>-4.7144698807593395</v>
      </c>
      <c r="P146" s="870">
        <f>'1-Military Spending'!E142</f>
        <v>0</v>
      </c>
      <c r="Q146" s="754">
        <f>'1-Military Spending'!K142</f>
        <v>-10</v>
      </c>
      <c r="R146" s="830">
        <f>'2-Natural Gas Production'!E142</f>
        <v>9.9999999999999995E-7</v>
      </c>
      <c r="S146" s="878">
        <f>'2-Natural Gas Production'!K142</f>
        <v>-15</v>
      </c>
      <c r="T146" s="830">
        <f>'3-IT Development Index'!D142</f>
        <v>5.32</v>
      </c>
      <c r="U146" s="754">
        <f>'3-IT Development Index'!J142</f>
        <v>0.62792435375116884</v>
      </c>
      <c r="V146" s="830">
        <f>'4- Motor Vehicle Production'!D142</f>
        <v>0.47399999999999998</v>
      </c>
      <c r="W146" s="760">
        <f>'4- Motor Vehicle Production'!J142</f>
        <v>-9.9682771011141451</v>
      </c>
      <c r="X146" s="837">
        <f>'5- Aircraft Exports'!F142</f>
        <v>0.01</v>
      </c>
      <c r="Y146" s="764">
        <f>'5- Aircraft Exports'!L142</f>
        <v>-14.864864864864863</v>
      </c>
      <c r="Z146" s="837" t="str">
        <f>'6-Network Readiness Index'!D142</f>
        <v>use median</v>
      </c>
      <c r="AA146" s="998">
        <f>'6-Network Readiness Index'!J142</f>
        <v>0</v>
      </c>
      <c r="AB146" s="1217">
        <f>'7-Crude Oil Production'!E142</f>
        <v>0.01</v>
      </c>
      <c r="AC146" s="770">
        <f>'7-Crude Oil Production'!J142</f>
        <v>-15</v>
      </c>
      <c r="AD146" s="708">
        <f>'8-Commercial Banking Branches'!G142</f>
        <v>17.794661699999999</v>
      </c>
      <c r="AE146" s="760">
        <f>'8-Commercial Banking Branches'!M142</f>
        <v>-12.030422091188591</v>
      </c>
      <c r="AF146" s="430">
        <f t="shared" si="29"/>
        <v>-76.235639703416439</v>
      </c>
      <c r="AG146" s="431">
        <f t="shared" si="30"/>
        <v>-38.117819851708219</v>
      </c>
      <c r="AH146" s="420" t="str">
        <f>'Risk - Country'!E142</f>
        <v>na</v>
      </c>
      <c r="AI146" s="398">
        <f>'Risk - Country'!M142</f>
        <v>0</v>
      </c>
      <c r="AJ146" s="400">
        <f>'Risk - Business Climate'!B142</f>
        <v>0</v>
      </c>
      <c r="AK146" s="400">
        <f>'Risk - Business Climate'!K142</f>
        <v>-3.6363636363636331</v>
      </c>
      <c r="AL146" s="399" t="str">
        <f>'Risk - Banking'!E142</f>
        <v>-</v>
      </c>
      <c r="AM146" s="398">
        <f>'Risk - Banking'!M142</f>
        <v>0</v>
      </c>
      <c r="AN146" s="436">
        <f t="shared" si="27"/>
        <v>-3.6363636363636331</v>
      </c>
      <c r="AO146" s="438">
        <f t="shared" si="31"/>
        <v>-1.2727272727272716</v>
      </c>
      <c r="AP146" s="401">
        <f t="shared" si="28"/>
        <v>-44.105017005194831</v>
      </c>
    </row>
    <row r="147" spans="1:42" ht="18.75" customHeight="1" x14ac:dyDescent="0.3">
      <c r="A147" s="281" t="s">
        <v>90</v>
      </c>
      <c r="B147" s="348" t="s">
        <v>90</v>
      </c>
      <c r="C147" s="402">
        <f>'Macro - Wealth'!E143</f>
        <v>46962</v>
      </c>
      <c r="D147" s="396">
        <f>'Macro - Wealth'!L143</f>
        <v>7.3196212413438388</v>
      </c>
      <c r="E147" s="403">
        <f>'Macro - GDP Growth'!F143</f>
        <v>-0.9</v>
      </c>
      <c r="F147" s="396">
        <f>'Macro - GDP Growth'!M143</f>
        <v>-1.7178071639491597</v>
      </c>
      <c r="G147" s="403">
        <f>'Macro - GDP Growth Projection'!G143</f>
        <v>0.17426249722225318</v>
      </c>
      <c r="H147" s="396">
        <f>'Macro - GDP Growth Projection'!M143</f>
        <v>3.3482786532396038</v>
      </c>
      <c r="I147" s="456">
        <f>'Macro - Population'!G143</f>
        <v>34813.866999999998</v>
      </c>
      <c r="J147" s="404">
        <f>('Macro - Population'!G143)/1000</f>
        <v>34.813867000000002</v>
      </c>
      <c r="K147" s="707">
        <f>'Macro - Population'!N143</f>
        <v>8.7130701730076004E-2</v>
      </c>
      <c r="L147" s="708">
        <f>'Economy Size'!E143</f>
        <v>1609.3230000000001</v>
      </c>
      <c r="M147" s="398">
        <f>'Economy Size'!L143</f>
        <v>1.680140421433761</v>
      </c>
      <c r="N147" s="423">
        <f t="shared" si="26"/>
        <v>10.717363853798119</v>
      </c>
      <c r="O147" s="425">
        <f t="shared" si="25"/>
        <v>1.6076045780697179</v>
      </c>
      <c r="P147" s="870">
        <f>'1-Military Spending'!E143</f>
        <v>57519.423999999999</v>
      </c>
      <c r="Q147" s="754">
        <f>'1-Military Spending'!K143</f>
        <v>7.7289941376315063</v>
      </c>
      <c r="R147" s="830">
        <f>'2-Natural Gas Production'!E143</f>
        <v>109300</v>
      </c>
      <c r="S147" s="878">
        <f>'2-Natural Gas Production'!K143</f>
        <v>2.1215058571439784</v>
      </c>
      <c r="T147" s="830">
        <f>'3-IT Development Index'!D143</f>
        <v>6.9</v>
      </c>
      <c r="U147" s="754">
        <f>'3-IT Development Index'!J143</f>
        <v>7.0790264904196789</v>
      </c>
      <c r="V147" s="830">
        <f>'4- Motor Vehicle Production'!D143</f>
        <v>242.86099999999999</v>
      </c>
      <c r="W147" s="760">
        <f>'4- Motor Vehicle Production'!J143</f>
        <v>0.31961812530359457</v>
      </c>
      <c r="X147" s="837">
        <f>'5- Aircraft Exports'!F143</f>
        <v>0.01</v>
      </c>
      <c r="Y147" s="764">
        <f>'5- Aircraft Exports'!L143</f>
        <v>-14.864864864864863</v>
      </c>
      <c r="Z147" s="837">
        <f>'6-Network Readiness Index'!D143</f>
        <v>4.8</v>
      </c>
      <c r="AA147" s="998">
        <f>'6-Network Readiness Index'!J143</f>
        <v>1.8421052631578956</v>
      </c>
      <c r="AB147" s="1217">
        <f>'7-Crude Oil Production'!E143</f>
        <v>9264921</v>
      </c>
      <c r="AC147" s="770">
        <f>'7-Crude Oil Production'!J143</f>
        <v>14.086798636007966</v>
      </c>
      <c r="AD147" s="708">
        <f>'8-Commercial Banking Branches'!G143</f>
        <v>2396.5453247999999</v>
      </c>
      <c r="AE147" s="760">
        <f>'8-Commercial Banking Branches'!M143</f>
        <v>0.3110872048751136</v>
      </c>
      <c r="AF147" s="430">
        <f t="shared" si="29"/>
        <v>18.624270849674872</v>
      </c>
      <c r="AG147" s="431">
        <f t="shared" si="30"/>
        <v>9.3121354248374359</v>
      </c>
      <c r="AH147" s="420" t="str">
        <f>'Risk - Country'!E143</f>
        <v>B</v>
      </c>
      <c r="AI147" s="398">
        <f>'Risk - Country'!M143</f>
        <v>7</v>
      </c>
      <c r="AJ147" s="400" t="str">
        <f>'Risk - Business Climate'!B143</f>
        <v>B</v>
      </c>
      <c r="AK147" s="400">
        <f>'Risk - Business Climate'!K143</f>
        <v>4.4444444444444411</v>
      </c>
      <c r="AL147" s="399" t="str">
        <f>'Risk - Banking'!E143</f>
        <v>AA</v>
      </c>
      <c r="AM147" s="398">
        <f>'Risk - Banking'!M143</f>
        <v>18.749999999999996</v>
      </c>
      <c r="AN147" s="436">
        <f t="shared" si="27"/>
        <v>30.194444444444436</v>
      </c>
      <c r="AO147" s="438">
        <f t="shared" si="31"/>
        <v>10.568055555555551</v>
      </c>
      <c r="AP147" s="401">
        <f t="shared" si="28"/>
        <v>21.487795558462707</v>
      </c>
    </row>
    <row r="148" spans="1:42" x14ac:dyDescent="0.3">
      <c r="A148" s="281" t="s">
        <v>199</v>
      </c>
      <c r="B148" s="348" t="s">
        <v>199</v>
      </c>
      <c r="C148" s="402">
        <f>'Macro - Wealth'!E144</f>
        <v>3395</v>
      </c>
      <c r="D148" s="396">
        <f>'Macro - Wealth'!L144</f>
        <v>-20.837196035085217</v>
      </c>
      <c r="E148" s="403">
        <f>'Macro - GDP Growth'!F144</f>
        <v>7.2</v>
      </c>
      <c r="F148" s="396">
        <f>'Macro - GDP Growth'!M144</f>
        <v>14.508009153318079</v>
      </c>
      <c r="G148" s="403">
        <f>'Macro - GDP Growth Projection'!G144</f>
        <v>0.37129077741459976</v>
      </c>
      <c r="H148" s="396">
        <f>'Macro - GDP Growth Projection'!M144</f>
        <v>7.949106845489788</v>
      </c>
      <c r="I148" s="456">
        <f>'Macro - Population'!G144</f>
        <v>16743.93</v>
      </c>
      <c r="J148" s="404">
        <f>('Macro - Population'!G144)/1000</f>
        <v>16.743929999999999</v>
      </c>
      <c r="K148" s="707">
        <f>'Macro - Population'!N144</f>
        <v>2.3923430448812108E-2</v>
      </c>
      <c r="L148" s="708">
        <f>'Economy Size'!E144</f>
        <v>55.323999999999998</v>
      </c>
      <c r="M148" s="398">
        <f>'Economy Size'!L144</f>
        <v>-11.504168993660778</v>
      </c>
      <c r="N148" s="423">
        <f t="shared" si="26"/>
        <v>-9.8603255994893146</v>
      </c>
      <c r="O148" s="425">
        <f t="shared" si="25"/>
        <v>-1.4790488399233972</v>
      </c>
      <c r="P148" s="870">
        <f>'1-Military Spending'!E144</f>
        <v>393.00745477609604</v>
      </c>
      <c r="Q148" s="754">
        <f>'1-Military Spending'!K144</f>
        <v>-9.2466813528934271</v>
      </c>
      <c r="R148" s="830">
        <f>'2-Natural Gas Production'!E144</f>
        <v>59.46</v>
      </c>
      <c r="S148" s="878">
        <f>'2-Natural Gas Production'!K144</f>
        <v>1.1537025811617677E-3</v>
      </c>
      <c r="T148" s="830">
        <f>'3-IT Development Index'!D144</f>
        <v>2.5299999999999998</v>
      </c>
      <c r="U148" s="754">
        <f>'3-IT Development Index'!J144</f>
        <v>-9.65359331120756</v>
      </c>
      <c r="V148" s="830">
        <f>'4- Motor Vehicle Production'!D144</f>
        <v>0.38200000000000001</v>
      </c>
      <c r="W148" s="760">
        <f>'4- Motor Vehicle Production'!J144</f>
        <v>-9.974434288239669</v>
      </c>
      <c r="X148" s="837">
        <f>'5- Aircraft Exports'!F144</f>
        <v>3.6070000000000002</v>
      </c>
      <c r="Y148" s="764">
        <f>'5- Aircraft Exports'!L144</f>
        <v>1.3453000418159366E-3</v>
      </c>
      <c r="Z148" s="837">
        <f>'6-Network Readiness Index'!D144</f>
        <v>3.4</v>
      </c>
      <c r="AA148" s="998">
        <f>'6-Network Readiness Index'!J144</f>
        <v>-2.1874999999999996</v>
      </c>
      <c r="AB148" s="1217">
        <f>'7-Crude Oil Production'!E144</f>
        <v>0.01</v>
      </c>
      <c r="AC148" s="770">
        <f>'7-Crude Oil Production'!J144</f>
        <v>-15</v>
      </c>
      <c r="AD148" s="708">
        <f>'8-Commercial Banking Branches'!G144</f>
        <v>837.97464959999991</v>
      </c>
      <c r="AE148" s="760">
        <f>'8-Commercial Banking Branches'!M144</f>
        <v>0.15152560078280747</v>
      </c>
      <c r="AF148" s="430">
        <f t="shared" si="29"/>
        <v>-45.908184348934874</v>
      </c>
      <c r="AG148" s="431">
        <f t="shared" si="30"/>
        <v>-22.954092174467437</v>
      </c>
      <c r="AH148" s="420" t="str">
        <f>'Risk - Country'!E144</f>
        <v>B</v>
      </c>
      <c r="AI148" s="398">
        <f>'Risk - Country'!M144</f>
        <v>7</v>
      </c>
      <c r="AJ148" s="400" t="str">
        <f>'Risk - Business Climate'!B144</f>
        <v>B</v>
      </c>
      <c r="AK148" s="400">
        <f>'Risk - Business Climate'!K144</f>
        <v>4.4444444444444411</v>
      </c>
      <c r="AL148" s="399" t="str">
        <f>'Risk - Banking'!E144</f>
        <v>-</v>
      </c>
      <c r="AM148" s="398">
        <f>'Risk - Banking'!M144</f>
        <v>0</v>
      </c>
      <c r="AN148" s="436">
        <f t="shared" si="27"/>
        <v>11.444444444444441</v>
      </c>
      <c r="AO148" s="438">
        <f t="shared" si="31"/>
        <v>4.0055555555555538</v>
      </c>
      <c r="AP148" s="401">
        <f t="shared" si="28"/>
        <v>-20.427585458835281</v>
      </c>
    </row>
    <row r="149" spans="1:42" ht="18.75" customHeight="1" x14ac:dyDescent="0.3">
      <c r="A149" s="281" t="s">
        <v>261</v>
      </c>
      <c r="B149" s="348" t="s">
        <v>261</v>
      </c>
      <c r="C149" s="402">
        <f>'Macro - Wealth'!E145</f>
        <v>18233</v>
      </c>
      <c r="D149" s="396">
        <f>'Macro - Wealth'!L145</f>
        <v>0.72326004298231095</v>
      </c>
      <c r="E149" s="403">
        <f>'Macro - GDP Growth'!F145</f>
        <v>4.18</v>
      </c>
      <c r="F149" s="396">
        <f>'Macro - GDP Growth'!M145</f>
        <v>5.2936689549961837</v>
      </c>
      <c r="G149" s="403">
        <f>'Macro - GDP Growth Projection'!G145</f>
        <v>0.206176414635693</v>
      </c>
      <c r="H149" s="396">
        <f>'Macro - GDP Growth Projection'!M145</f>
        <v>4.0935039113475087</v>
      </c>
      <c r="I149" s="456">
        <f>'Macro - Population'!G145</f>
        <v>8737.3700000000008</v>
      </c>
      <c r="J149" s="404">
        <f>('Macro - Population'!G145)/1000</f>
        <v>8.7373700000000003</v>
      </c>
      <c r="K149" s="707">
        <f>'Macro - Population'!N145</f>
        <v>-0.59104422955143143</v>
      </c>
      <c r="L149" s="708">
        <f>'Economy Size'!E145</f>
        <v>126.625</v>
      </c>
      <c r="M149" s="398">
        <f>'Economy Size'!L145</f>
        <v>2.7130273295668104E-2</v>
      </c>
      <c r="N149" s="423">
        <f t="shared" si="26"/>
        <v>9.5465189530702403</v>
      </c>
      <c r="O149" s="425">
        <f t="shared" si="25"/>
        <v>1.4319778429605361</v>
      </c>
      <c r="P149" s="870">
        <f>'1-Military Spending'!E145</f>
        <v>1121.2117834086193</v>
      </c>
      <c r="Q149" s="754">
        <f>'1-Military Spending'!K145</f>
        <v>-7.8508201507511863</v>
      </c>
      <c r="R149" s="830">
        <f>'2-Natural Gas Production'!E145</f>
        <v>509.7</v>
      </c>
      <c r="S149" s="878">
        <f>'2-Natural Gas Production'!K145</f>
        <v>9.8928332561873805E-3</v>
      </c>
      <c r="T149" s="830">
        <f>'3-IT Development Index'!D145</f>
        <v>6.58</v>
      </c>
      <c r="U149" s="754">
        <f>'3-IT Development Index'!J145</f>
        <v>5.7724741589425106</v>
      </c>
      <c r="V149" s="830">
        <f>'4- Motor Vehicle Production'!D145</f>
        <v>3.266</v>
      </c>
      <c r="W149" s="760">
        <f>'4- Motor Vehicle Production'!J145</f>
        <v>-9.7814198570438702</v>
      </c>
      <c r="X149" s="837">
        <f>'5- Aircraft Exports'!F145</f>
        <v>11.098000000000001</v>
      </c>
      <c r="Y149" s="764">
        <f>'5- Aircraft Exports'!L145</f>
        <v>5.2109090227300831E-3</v>
      </c>
      <c r="Z149" s="837">
        <f>'6-Network Readiness Index'!D145</f>
        <v>4</v>
      </c>
      <c r="AA149" s="998">
        <f>'6-Network Readiness Index'!J145</f>
        <v>-0.31249999999999895</v>
      </c>
      <c r="AB149" s="1217">
        <f>'7-Crude Oil Production'!E145</f>
        <v>15249</v>
      </c>
      <c r="AC149" s="770">
        <f>'7-Crude Oil Production'!J145</f>
        <v>2.2231926695007644E-2</v>
      </c>
      <c r="AD149" s="708">
        <f>'8-Commercial Banking Branches'!G145</f>
        <v>2613.2723280000005</v>
      </c>
      <c r="AE149" s="760">
        <f>'8-Commercial Banking Branches'!M145</f>
        <v>9.6837937007942229E-2</v>
      </c>
      <c r="AF149" s="430">
        <f t="shared" si="29"/>
        <v>-12.038092242870675</v>
      </c>
      <c r="AG149" s="431">
        <f t="shared" si="30"/>
        <v>-6.0190461214353377</v>
      </c>
      <c r="AH149" s="420" t="str">
        <f>'Risk - Country'!E145</f>
        <v>B</v>
      </c>
      <c r="AI149" s="398">
        <f>'Risk - Country'!M145</f>
        <v>7</v>
      </c>
      <c r="AJ149" s="400" t="str">
        <f>'Risk - Business Climate'!B145</f>
        <v>B</v>
      </c>
      <c r="AK149" s="400">
        <f>'Risk - Business Climate'!K145</f>
        <v>4.4444444444444411</v>
      </c>
      <c r="AL149" s="399" t="str">
        <f>'Risk - Banking'!E145</f>
        <v>BB-</v>
      </c>
      <c r="AM149" s="398">
        <f>'Risk - Banking'!M145</f>
        <v>-14.423076923076922</v>
      </c>
      <c r="AN149" s="436">
        <f t="shared" si="27"/>
        <v>-2.9786324786324805</v>
      </c>
      <c r="AO149" s="438">
        <f t="shared" si="31"/>
        <v>-1.042521367521368</v>
      </c>
      <c r="AP149" s="401">
        <f t="shared" si="28"/>
        <v>-5.6295896459961696</v>
      </c>
    </row>
    <row r="150" spans="1:42" x14ac:dyDescent="0.3">
      <c r="A150" s="281" t="s">
        <v>91</v>
      </c>
      <c r="B150" s="348" t="s">
        <v>91</v>
      </c>
      <c r="C150" s="402">
        <f>'Macro - Wealth'!E146</f>
        <v>97341</v>
      </c>
      <c r="D150" s="396">
        <f>'Macro - Wealth'!L146</f>
        <v>18.886960195440931</v>
      </c>
      <c r="E150" s="403">
        <f>'Macro - GDP Growth'!F146</f>
        <v>0.73</v>
      </c>
      <c r="F150" s="396">
        <f>'Macro - GDP Growth'!M146</f>
        <v>-0.88072923353447197</v>
      </c>
      <c r="G150" s="403">
        <f>'Macro - GDP Growth Projection'!G146</f>
        <v>0.16217297183795701</v>
      </c>
      <c r="H150" s="396">
        <f>'Macro - GDP Growth Projection'!M146</f>
        <v>3.0659748683986972</v>
      </c>
      <c r="I150" s="456">
        <f>'Macro - Population'!G146</f>
        <v>5850.3429999999998</v>
      </c>
      <c r="J150" s="404">
        <f>('Macro - Population'!G146)/1000</f>
        <v>5.8503429999999996</v>
      </c>
      <c r="K150" s="707">
        <f>'Macro - Population'!N146</f>
        <v>-2.0529231684732117</v>
      </c>
      <c r="L150" s="708">
        <f>'Economy Size'!E146</f>
        <v>555.19299999999998</v>
      </c>
      <c r="M150" s="398">
        <f>'Economy Size'!L146</f>
        <v>0.50492632695409767</v>
      </c>
      <c r="N150" s="423">
        <f t="shared" si="26"/>
        <v>19.524208988786043</v>
      </c>
      <c r="O150" s="425">
        <f t="shared" si="25"/>
        <v>2.9286313483179063</v>
      </c>
      <c r="P150" s="870">
        <f>'1-Military Spending'!E146</f>
        <v>10855.583756345177</v>
      </c>
      <c r="Q150" s="754">
        <f>'1-Military Spending'!K146</f>
        <v>0.83325631354168805</v>
      </c>
      <c r="R150" s="830">
        <f>'2-Natural Gas Production'!E146</f>
        <v>9.9999999999999995E-7</v>
      </c>
      <c r="S150" s="878">
        <f>'2-Natural Gas Production'!K146</f>
        <v>-15</v>
      </c>
      <c r="T150" s="830">
        <f>'3-IT Development Index'!D146</f>
        <v>7.95</v>
      </c>
      <c r="U150" s="754">
        <f>'3-IT Development Index'!J146</f>
        <v>11.36615132807913</v>
      </c>
      <c r="V150" s="830">
        <f>'4- Motor Vehicle Production'!D146</f>
        <v>861.37699999999995</v>
      </c>
      <c r="W150" s="760">
        <f>'4- Motor Vehicle Production'!J146</f>
        <v>2.4352478106234816</v>
      </c>
      <c r="X150" s="837">
        <f>'5- Aircraft Exports'!F146</f>
        <v>5509.2560000000003</v>
      </c>
      <c r="Y150" s="764">
        <f>'5- Aircraft Exports'!L146</f>
        <v>2.8424461170436839</v>
      </c>
      <c r="Z150" s="837">
        <f>'6-Network Readiness Index'!D146</f>
        <v>6</v>
      </c>
      <c r="AA150" s="998">
        <f>'6-Network Readiness Index'!J146</f>
        <v>5</v>
      </c>
      <c r="AB150" s="1217">
        <f>'7-Crude Oil Production'!E146</f>
        <v>0.01</v>
      </c>
      <c r="AC150" s="770">
        <f>'7-Crude Oil Production'!J146</f>
        <v>-15</v>
      </c>
      <c r="AD150" s="708">
        <f>'8-Commercial Banking Branches'!G146</f>
        <v>431.43737640000001</v>
      </c>
      <c r="AE150" s="760">
        <f>'8-Commercial Banking Branches'!M146</f>
        <v>5.4299578974515601E-2</v>
      </c>
      <c r="AF150" s="430">
        <f t="shared" si="29"/>
        <v>-7.468598851737501</v>
      </c>
      <c r="AG150" s="431">
        <f t="shared" si="30"/>
        <v>-3.7342994258687505</v>
      </c>
      <c r="AH150" s="420" t="str">
        <f>'Risk - Country'!E146</f>
        <v>A3</v>
      </c>
      <c r="AI150" s="398">
        <f>'Risk - Country'!M146</f>
        <v>21</v>
      </c>
      <c r="AJ150" s="400" t="str">
        <f>'Risk - Business Climate'!B146</f>
        <v>A2</v>
      </c>
      <c r="AK150" s="400">
        <f>'Risk - Business Climate'!K146</f>
        <v>31.111111111111114</v>
      </c>
      <c r="AL150" s="399" t="str">
        <f>'Risk - Banking'!E146</f>
        <v>AAA</v>
      </c>
      <c r="AM150" s="398">
        <f>'Risk - Banking'!M146</f>
        <v>25</v>
      </c>
      <c r="AN150" s="436">
        <f t="shared" si="27"/>
        <v>77.111111111111114</v>
      </c>
      <c r="AO150" s="438">
        <f t="shared" si="31"/>
        <v>26.988888888888887</v>
      </c>
      <c r="AP150" s="401">
        <f t="shared" si="28"/>
        <v>26.183220811338042</v>
      </c>
    </row>
    <row r="151" spans="1:42" x14ac:dyDescent="0.3">
      <c r="A151" s="281" t="s">
        <v>92</v>
      </c>
      <c r="B151" s="348" t="s">
        <v>92</v>
      </c>
      <c r="C151" s="402">
        <f>'Macro - Wealth'!E147</f>
        <v>32730</v>
      </c>
      <c r="D151" s="396">
        <f>'Macro - Wealth'!L147</f>
        <v>4.0518634852409026</v>
      </c>
      <c r="E151" s="403">
        <f>'Macro - GDP Growth'!F147</f>
        <v>2.4</v>
      </c>
      <c r="F151" s="396">
        <f>'Macro - GDP Growth'!M147</f>
        <v>-2.3109513416356545E-2</v>
      </c>
      <c r="G151" s="403">
        <f>'Macro - GDP Growth Projection'!G147</f>
        <v>0.19402239892367443</v>
      </c>
      <c r="H151" s="396">
        <f>'Macro - GDP Growth Projection'!M147</f>
        <v>3.8096942060487713</v>
      </c>
      <c r="I151" s="456">
        <f>'Macro - Population'!G147</f>
        <v>5459.643</v>
      </c>
      <c r="J151" s="404">
        <f>('Macro - Population'!G147)/1000</f>
        <v>5.4596429999999998</v>
      </c>
      <c r="K151" s="707">
        <f>'Macro - Population'!N147</f>
        <v>-2.2507585546461644</v>
      </c>
      <c r="L151" s="708">
        <f>'Economy Size'!E147</f>
        <v>178.51300000000001</v>
      </c>
      <c r="M151" s="398">
        <f>'Economy Size'!L147</f>
        <v>8.4978459889694241E-2</v>
      </c>
      <c r="N151" s="423">
        <f t="shared" si="26"/>
        <v>5.6726680831168474</v>
      </c>
      <c r="O151" s="425">
        <f t="shared" si="25"/>
        <v>0.85090021246752712</v>
      </c>
      <c r="P151" s="870">
        <f>'1-Military Spending'!E147</f>
        <v>1837.4558303886927</v>
      </c>
      <c r="Q151" s="754">
        <f>'1-Military Spending'!K147</f>
        <v>-6.4778850594118014</v>
      </c>
      <c r="R151" s="830">
        <f>'2-Natural Gas Production'!E147</f>
        <v>104.8</v>
      </c>
      <c r="S151" s="878">
        <f>'2-Natural Gas Production'!K147</f>
        <v>2.0337491892056139E-3</v>
      </c>
      <c r="T151" s="830">
        <f>'3-IT Development Index'!D147</f>
        <v>6.96</v>
      </c>
      <c r="U151" s="754">
        <f>'3-IT Development Index'!J147</f>
        <v>7.3240050525716462</v>
      </c>
      <c r="V151" s="830">
        <f>'4- Motor Vehicle Production'!D147</f>
        <v>28.087</v>
      </c>
      <c r="W151" s="760">
        <f>'4- Motor Vehicle Production'!J147</f>
        <v>-8.120250926145486</v>
      </c>
      <c r="X151" s="837">
        <f>'5- Aircraft Exports'!F147</f>
        <v>32.591000000000001</v>
      </c>
      <c r="Y151" s="764">
        <f>'5- Aircraft Exports'!L147</f>
        <v>1.6302022869584674E-2</v>
      </c>
      <c r="Z151" s="837">
        <f>'6-Network Readiness Index'!D147</f>
        <v>4.4000000000000004</v>
      </c>
      <c r="AA151" s="998">
        <f>'6-Network Readiness Index'!J147</f>
        <v>0.7894736842105291</v>
      </c>
      <c r="AB151" s="1217">
        <f>'7-Crude Oil Production'!E147</f>
        <v>200</v>
      </c>
      <c r="AC151" s="770">
        <f>'7-Crude Oil Production'!J147</f>
        <v>-10.22309272440644</v>
      </c>
      <c r="AD151" s="708">
        <f>'8-Commercial Banking Branches'!G147</f>
        <v>1353.1756074</v>
      </c>
      <c r="AE151" s="760">
        <f>'8-Commercial Banking Branches'!M147</f>
        <v>5.3621898002220038E-2</v>
      </c>
      <c r="AF151" s="430">
        <f t="shared" si="29"/>
        <v>-16.635792303120542</v>
      </c>
      <c r="AG151" s="431">
        <f t="shared" si="30"/>
        <v>-8.3178961515602712</v>
      </c>
      <c r="AH151" s="420" t="str">
        <f>'Risk - Country'!E147</f>
        <v>A3</v>
      </c>
      <c r="AI151" s="398">
        <f>'Risk - Country'!M147</f>
        <v>21</v>
      </c>
      <c r="AJ151" s="400" t="str">
        <f>'Risk - Business Climate'!B147</f>
        <v>A3</v>
      </c>
      <c r="AK151" s="400">
        <f>'Risk - Business Climate'!K147</f>
        <v>22.222222222222239</v>
      </c>
      <c r="AL151" s="399" t="str">
        <f>'Risk - Banking'!E147</f>
        <v>AAA</v>
      </c>
      <c r="AM151" s="398">
        <f>'Risk - Banking'!M147</f>
        <v>25</v>
      </c>
      <c r="AN151" s="436">
        <f t="shared" si="27"/>
        <v>68.222222222222243</v>
      </c>
      <c r="AO151" s="438">
        <f t="shared" si="31"/>
        <v>23.877777777777784</v>
      </c>
      <c r="AP151" s="401">
        <f t="shared" si="28"/>
        <v>16.41078183868504</v>
      </c>
    </row>
    <row r="152" spans="1:42" x14ac:dyDescent="0.3">
      <c r="A152" s="281" t="s">
        <v>93</v>
      </c>
      <c r="B152" s="348" t="s">
        <v>93</v>
      </c>
      <c r="C152" s="402">
        <f>'Macro - Wealth'!E148</f>
        <v>39088</v>
      </c>
      <c r="D152" s="396">
        <f>'Macro - Wealth'!L148</f>
        <v>5.5117007402509133</v>
      </c>
      <c r="E152" s="403">
        <f>'Macro - GDP Growth'!F148</f>
        <v>2.4</v>
      </c>
      <c r="F152" s="396">
        <f>'Macro - GDP Growth'!M148</f>
        <v>-2.3109513416356545E-2</v>
      </c>
      <c r="G152" s="403">
        <f>'Macro - GDP Growth Projection'!G148</f>
        <v>0.19228306302320436</v>
      </c>
      <c r="H152" s="396">
        <f>'Macro - GDP Growth Projection'!M148</f>
        <v>3.769078789628026</v>
      </c>
      <c r="I152" s="456">
        <f>'Macro - Population'!G148</f>
        <v>2078.9319999999998</v>
      </c>
      <c r="J152" s="404">
        <f>('Macro - Population'!G148)/1000</f>
        <v>2.078932</v>
      </c>
      <c r="K152" s="707">
        <f>'Macro - Population'!N148</f>
        <v>-3.9626199987827082</v>
      </c>
      <c r="L152" s="708">
        <f>'Economy Size'!E148</f>
        <v>81.614000000000004</v>
      </c>
      <c r="M152" s="398">
        <f>'Economy Size'!L148</f>
        <v>-5.0645189735751428</v>
      </c>
      <c r="N152" s="423">
        <f t="shared" si="26"/>
        <v>0.23053104410473191</v>
      </c>
      <c r="O152" s="425">
        <f t="shared" si="25"/>
        <v>3.4579656615709782E-2</v>
      </c>
      <c r="P152" s="870">
        <f>'1-Military Spending'!E148</f>
        <v>574.83187051179755</v>
      </c>
      <c r="Q152" s="754">
        <f>'1-Military Spending'!K148</f>
        <v>-8.898150538740957</v>
      </c>
      <c r="R152" s="830">
        <f>'2-Natural Gas Production'!E148</f>
        <v>8</v>
      </c>
      <c r="S152" s="878">
        <f>'2-Natural Gas Production'!K148</f>
        <v>1.5486714997658168E-4</v>
      </c>
      <c r="T152" s="830">
        <f>'3-IT Development Index'!D148</f>
        <v>7.23</v>
      </c>
      <c r="U152" s="754">
        <f>'3-IT Development Index'!J148</f>
        <v>8.4264085822555082</v>
      </c>
      <c r="V152" s="830">
        <f>'4- Motor Vehicle Production'!D148</f>
        <v>4.601</v>
      </c>
      <c r="W152" s="760">
        <f>'4- Motor Vehicle Production'!J148</f>
        <v>-9.6920737177767435</v>
      </c>
      <c r="X152" s="837">
        <f>'5- Aircraft Exports'!F148</f>
        <v>98.08</v>
      </c>
      <c r="Y152" s="764">
        <f>'5- Aircraft Exports'!L148</f>
        <v>5.0096558519175723E-2</v>
      </c>
      <c r="Z152" s="837">
        <f>'6-Network Readiness Index'!D148</f>
        <v>4.7</v>
      </c>
      <c r="AA152" s="998">
        <f>'6-Network Readiness Index'!J148</f>
        <v>1.5789473684210535</v>
      </c>
      <c r="AB152" s="1217">
        <f>'7-Crude Oil Production'!E148</f>
        <v>0.01</v>
      </c>
      <c r="AC152" s="770">
        <f>'7-Crude Oil Production'!J148</f>
        <v>-15</v>
      </c>
      <c r="AD152" s="708">
        <f>'8-Commercial Banking Branches'!G148</f>
        <v>570.16512239999997</v>
      </c>
      <c r="AE152" s="760">
        <f>'8-Commercial Banking Branches'!M148</f>
        <v>1.7249222442696995E-2</v>
      </c>
      <c r="AF152" s="430">
        <f t="shared" si="29"/>
        <v>-23.517367657729288</v>
      </c>
      <c r="AG152" s="431">
        <f t="shared" si="30"/>
        <v>-11.758683828864644</v>
      </c>
      <c r="AH152" s="420" t="str">
        <f>'Risk - Country'!E148</f>
        <v>A3</v>
      </c>
      <c r="AI152" s="398">
        <f>'Risk - Country'!M148</f>
        <v>21</v>
      </c>
      <c r="AJ152" s="400" t="str">
        <f>'Risk - Business Climate'!B148</f>
        <v>A3</v>
      </c>
      <c r="AK152" s="400">
        <f>'Risk - Business Climate'!K148</f>
        <v>22.222222222222239</v>
      </c>
      <c r="AL152" s="399" t="str">
        <f>'Risk - Banking'!E148</f>
        <v>AAA</v>
      </c>
      <c r="AM152" s="398">
        <f>'Risk - Banking'!M148</f>
        <v>25</v>
      </c>
      <c r="AN152" s="436">
        <f t="shared" si="27"/>
        <v>68.222222222222243</v>
      </c>
      <c r="AO152" s="438">
        <f t="shared" si="31"/>
        <v>23.877777777777784</v>
      </c>
      <c r="AP152" s="401">
        <f t="shared" si="28"/>
        <v>12.15367360552885</v>
      </c>
    </row>
    <row r="153" spans="1:42" ht="17.399999999999999" customHeight="1" x14ac:dyDescent="0.3">
      <c r="A153" s="281" t="s">
        <v>94</v>
      </c>
      <c r="B153" s="348" t="s">
        <v>94</v>
      </c>
      <c r="C153" s="402">
        <f>'Macro - Wealth'!E149</f>
        <v>12482</v>
      </c>
      <c r="D153" s="396">
        <f>'Macro - Wealth'!L149</f>
        <v>-4.6370248876845173</v>
      </c>
      <c r="E153" s="403">
        <f>'Macro - GDP Growth'!F149</f>
        <v>0.06</v>
      </c>
      <c r="F153" s="396">
        <f>'Macro - GDP Growth'!M149</f>
        <v>-1.2248042110668895</v>
      </c>
      <c r="G153" s="403">
        <f>'Macro - GDP Growth Projection'!G149</f>
        <v>0.11828238259066036</v>
      </c>
      <c r="H153" s="396">
        <f>'Macro - GDP Growth Projection'!M149</f>
        <v>2.0410810806322899</v>
      </c>
      <c r="I153" s="456">
        <f>'Macro - Population'!G149</f>
        <v>59308.69</v>
      </c>
      <c r="J153" s="404">
        <f>('Macro - Population'!G149)/1000</f>
        <v>59.308690000000006</v>
      </c>
      <c r="K153" s="707">
        <f>'Macro - Population'!N149</f>
        <v>0.17281173771528963</v>
      </c>
      <c r="L153" s="708">
        <f>'Economy Size'!E149</f>
        <v>730.91300000000001</v>
      </c>
      <c r="M153" s="398">
        <f>'Economy Size'!L149</f>
        <v>0.70083064680266127</v>
      </c>
      <c r="N153" s="423">
        <f t="shared" si="26"/>
        <v>-2.9471056336011663</v>
      </c>
      <c r="O153" s="425">
        <f t="shared" si="25"/>
        <v>-0.44206584504017493</v>
      </c>
      <c r="P153" s="870">
        <f>'1-Military Spending'!E149</f>
        <v>3150.8288802526113</v>
      </c>
      <c r="Q153" s="754">
        <f>'1-Military Spending'!K149</f>
        <v>-3.9603409963506082</v>
      </c>
      <c r="R153" s="830">
        <f>'2-Natural Gas Production'!E149</f>
        <v>906.1</v>
      </c>
      <c r="S153" s="878">
        <f>'2-Natural Gas Production'!K149</f>
        <v>1.7586932846583955E-2</v>
      </c>
      <c r="T153" s="830">
        <f>'3-IT Development Index'!D149</f>
        <v>5.03</v>
      </c>
      <c r="U153" s="754">
        <f>'3-IT Development Index'!J149</f>
        <v>-0.4987873372479027</v>
      </c>
      <c r="V153" s="830">
        <f>'4- Motor Vehicle Production'!D149</f>
        <v>105.441</v>
      </c>
      <c r="W153" s="760">
        <f>'4- Motor Vehicle Production'!J149</f>
        <v>-2.9432612206254229</v>
      </c>
      <c r="X153" s="837">
        <f>'5- Aircraft Exports'!F149</f>
        <v>270.60700000000003</v>
      </c>
      <c r="Y153" s="764">
        <f>'5- Aircraft Exports'!L149</f>
        <v>0.1391263169826886</v>
      </c>
      <c r="Z153" s="837">
        <f>'6-Network Readiness Index'!D149</f>
        <v>4.2</v>
      </c>
      <c r="AA153" s="998">
        <f>'6-Network Readiness Index'!J149</f>
        <v>0.2631578947368422</v>
      </c>
      <c r="AB153" s="1217">
        <f>'7-Crude Oil Production'!E149</f>
        <v>1000</v>
      </c>
      <c r="AC153" s="770">
        <f>'7-Crude Oil Production'!J149</f>
        <v>5.6564371318944305E-4</v>
      </c>
      <c r="AD153" s="708">
        <f>'8-Commercial Banking Branches'!G149</f>
        <v>5096.0807351999993</v>
      </c>
      <c r="AE153" s="760">
        <f>'8-Commercial Banking Branches'!M149</f>
        <v>0.56698960812164823</v>
      </c>
      <c r="AF153" s="430">
        <f t="shared" si="29"/>
        <v>-6.4149631578229815</v>
      </c>
      <c r="AG153" s="431">
        <f t="shared" si="30"/>
        <v>-3.2074815789114908</v>
      </c>
      <c r="AH153" s="420" t="str">
        <f>'Risk - Country'!E149</f>
        <v>C</v>
      </c>
      <c r="AI153" s="398">
        <f>'Risk - Country'!M149</f>
        <v>-6.9999999999999973</v>
      </c>
      <c r="AJ153" s="400" t="str">
        <f>'Risk - Business Climate'!B149</f>
        <v>A4</v>
      </c>
      <c r="AK153" s="400">
        <f>'Risk - Business Climate'!K149</f>
        <v>13.333333333333323</v>
      </c>
      <c r="AL153" s="399" t="str">
        <f>'Risk - Banking'!E149</f>
        <v>BBB-</v>
      </c>
      <c r="AM153" s="398">
        <f>'Risk - Banking'!M149</f>
        <v>-5.7692307692307674</v>
      </c>
      <c r="AN153" s="436">
        <f t="shared" si="27"/>
        <v>0.56410256410255855</v>
      </c>
      <c r="AO153" s="438">
        <f t="shared" si="31"/>
        <v>0.19743589743589549</v>
      </c>
      <c r="AP153" s="401">
        <f t="shared" si="28"/>
        <v>-3.4521115265157705</v>
      </c>
    </row>
    <row r="154" spans="1:42" x14ac:dyDescent="0.3">
      <c r="A154" s="281" t="s">
        <v>95</v>
      </c>
      <c r="B154" s="348" t="s">
        <v>95</v>
      </c>
      <c r="C154" s="402">
        <f>'Macro - Wealth'!E150</f>
        <v>40903</v>
      </c>
      <c r="D154" s="396">
        <f>'Macro - Wealth'!L150</f>
        <v>5.9284362888264361</v>
      </c>
      <c r="E154" s="403">
        <f>'Macro - GDP Growth'!F150</f>
        <v>1.95</v>
      </c>
      <c r="F154" s="396">
        <f>'Macro - GDP Growth'!M150</f>
        <v>-0.25420464757992062</v>
      </c>
      <c r="G154" s="403">
        <f>'Macro - GDP Growth Projection'!G150</f>
        <v>0.17694969518186743</v>
      </c>
      <c r="H154" s="396">
        <f>'Macro - GDP Growth Projection'!M150</f>
        <v>3.4110276967712267</v>
      </c>
      <c r="I154" s="456">
        <f>'Macro - Population'!G150</f>
        <v>46754.783000000003</v>
      </c>
      <c r="J154" s="404">
        <f>('Macro - Population'!G150)/1000</f>
        <v>46.754783000000003</v>
      </c>
      <c r="K154" s="707">
        <f>'Macro - Population'!N150</f>
        <v>0.12889912167303347</v>
      </c>
      <c r="L154" s="708">
        <f>'Economy Size'!E150</f>
        <v>1925.576</v>
      </c>
      <c r="M154" s="398">
        <f>'Economy Size'!L150</f>
        <v>2.0327202579069445</v>
      </c>
      <c r="N154" s="423">
        <f t="shared" si="26"/>
        <v>11.246878717597719</v>
      </c>
      <c r="O154" s="425">
        <f t="shared" si="25"/>
        <v>1.6870318076396578</v>
      </c>
      <c r="P154" s="870">
        <f>'1-Military Spending'!E150</f>
        <v>17431.779322922604</v>
      </c>
      <c r="Q154" s="754">
        <f>'1-Military Spending'!K150</f>
        <v>1.8050520395315985</v>
      </c>
      <c r="R154" s="830">
        <f>'2-Natural Gas Production'!E150</f>
        <v>36.81</v>
      </c>
      <c r="S154" s="878">
        <f>'2-Natural Gas Production'!K150</f>
        <v>7.1406747590828021E-4</v>
      </c>
      <c r="T154" s="830">
        <f>'3-IT Development Index'!D150</f>
        <v>7.62</v>
      </c>
      <c r="U154" s="754">
        <f>'3-IT Development Index'!J150</f>
        <v>10.018769236243303</v>
      </c>
      <c r="V154" s="830">
        <f>'4- Motor Vehicle Production'!D150</f>
        <v>192.554</v>
      </c>
      <c r="W154" s="760">
        <f>'4- Motor Vehicle Production'!J150</f>
        <v>0.14754338094873945</v>
      </c>
      <c r="X154" s="837">
        <f>'5- Aircraft Exports'!F150</f>
        <v>5069.6589999999997</v>
      </c>
      <c r="Y154" s="764">
        <f>'5- Aircraft Exports'!L150</f>
        <v>2.6155992192753055</v>
      </c>
      <c r="Z154" s="837">
        <f>'6-Network Readiness Index'!D150</f>
        <v>4.8</v>
      </c>
      <c r="AA154" s="998">
        <f>'6-Network Readiness Index'!J150</f>
        <v>1.8421052631578956</v>
      </c>
      <c r="AB154" s="1217">
        <f>'7-Crude Oil Production'!E150</f>
        <v>628</v>
      </c>
      <c r="AC154" s="770">
        <f>'7-Crude Oil Production'!J150</f>
        <v>0</v>
      </c>
      <c r="AD154" s="708">
        <f>'8-Commercial Banking Branches'!G150</f>
        <v>23344.935391999999</v>
      </c>
      <c r="AE154" s="760">
        <f>'8-Commercial Banking Branches'!M150</f>
        <v>0.50160799262070321</v>
      </c>
      <c r="AF154" s="430">
        <f t="shared" si="29"/>
        <v>16.931391199253454</v>
      </c>
      <c r="AG154" s="431">
        <f t="shared" si="30"/>
        <v>8.4656955996267271</v>
      </c>
      <c r="AH154" s="420" t="str">
        <f>'Risk - Country'!E150</f>
        <v>A3</v>
      </c>
      <c r="AI154" s="398">
        <f>'Risk - Country'!M150</f>
        <v>21</v>
      </c>
      <c r="AJ154" s="400" t="str">
        <f>'Risk - Business Climate'!B150</f>
        <v>A1</v>
      </c>
      <c r="AK154" s="400">
        <f>'Risk - Business Climate'!K150</f>
        <v>40</v>
      </c>
      <c r="AL154" s="399" t="str">
        <f>'Risk - Banking'!E150</f>
        <v>AA+</v>
      </c>
      <c r="AM154" s="398">
        <f>'Risk - Banking'!M150</f>
        <v>22.5</v>
      </c>
      <c r="AN154" s="436">
        <f t="shared" si="27"/>
        <v>83.5</v>
      </c>
      <c r="AO154" s="438">
        <f t="shared" si="31"/>
        <v>29.224999999999998</v>
      </c>
      <c r="AP154" s="401">
        <f t="shared" si="28"/>
        <v>39.377727407266384</v>
      </c>
    </row>
    <row r="155" spans="1:42" x14ac:dyDescent="0.3">
      <c r="A155" s="281" t="s">
        <v>201</v>
      </c>
      <c r="B155" s="348" t="s">
        <v>201</v>
      </c>
      <c r="C155" s="402">
        <f>'Macro - Wealth'!E151</f>
        <v>13078</v>
      </c>
      <c r="D155" s="396">
        <f>'Macro - Wealth'!L151</f>
        <v>-3.5744847750124786</v>
      </c>
      <c r="E155" s="403">
        <f>'Macro - GDP Growth'!F151</f>
        <v>2.29</v>
      </c>
      <c r="F155" s="396">
        <f>'Macro - GDP Growth'!M151</f>
        <v>-7.9599435100783225E-2</v>
      </c>
      <c r="G155" s="403">
        <f>'Macro - GDP Growth Projection'!G151</f>
        <v>0.20515835659631854</v>
      </c>
      <c r="H155" s="396">
        <f>'Macro - GDP Growth Projection'!M151</f>
        <v>4.0697311304841302</v>
      </c>
      <c r="I155" s="456">
        <f>'Macro - Population'!G151</f>
        <v>21413.25</v>
      </c>
      <c r="J155" s="404">
        <f>('Macro - Population'!G151)/1000</f>
        <v>21.413250000000001</v>
      </c>
      <c r="K155" s="707">
        <f>'Macro - Population'!N151</f>
        <v>4.025635822487636E-2</v>
      </c>
      <c r="L155" s="708">
        <f>'Economy Size'!E151</f>
        <v>285.14100000000002</v>
      </c>
      <c r="M155" s="398">
        <f>'Economy Size'!L151</f>
        <v>0.20385443198628345</v>
      </c>
      <c r="N155" s="423">
        <f t="shared" si="26"/>
        <v>0.65975771058202781</v>
      </c>
      <c r="O155" s="425">
        <f t="shared" si="25"/>
        <v>9.8963656587304175E-2</v>
      </c>
      <c r="P155" s="870">
        <f>'1-Military Spending'!E151</f>
        <v>1573.6637721805728</v>
      </c>
      <c r="Q155" s="754">
        <f>'1-Military Spending'!K151</f>
        <v>-6.9835358568705708</v>
      </c>
      <c r="R155" s="830">
        <f>'2-Natural Gas Production'!E151</f>
        <v>9.9999999999999995E-7</v>
      </c>
      <c r="S155" s="878">
        <f>'2-Natural Gas Production'!K151</f>
        <v>-15</v>
      </c>
      <c r="T155" s="830">
        <f>'3-IT Development Index'!D151</f>
        <v>3.77</v>
      </c>
      <c r="U155" s="754">
        <f>'3-IT Development Index'!J151</f>
        <v>-5.1128095481235709</v>
      </c>
      <c r="V155" s="830">
        <f>'4- Motor Vehicle Production'!D151</f>
        <v>8.4640000000000004</v>
      </c>
      <c r="W155" s="760">
        <f>'4- Motor Vehicle Production'!J151</f>
        <v>-9.4335387844517182</v>
      </c>
      <c r="X155" s="837">
        <f>'5- Aircraft Exports'!F151</f>
        <v>77.653000000000006</v>
      </c>
      <c r="Y155" s="764">
        <f>'5- Aircraft Exports'!L151</f>
        <v>3.9555536672541997E-2</v>
      </c>
      <c r="Z155" s="837">
        <f>'6-Network Readiness Index'!D151</f>
        <v>4.2</v>
      </c>
      <c r="AA155" s="998">
        <f>'6-Network Readiness Index'!J151</f>
        <v>0.2631578947368422</v>
      </c>
      <c r="AB155" s="1217">
        <f>'7-Crude Oil Production'!E151</f>
        <v>0.01</v>
      </c>
      <c r="AC155" s="770">
        <f>'7-Crude Oil Production'!J151</f>
        <v>-15</v>
      </c>
      <c r="AD155" s="708">
        <f>'8-Commercial Banking Branches'!G151</f>
        <v>0.01</v>
      </c>
      <c r="AE155" s="760">
        <f>'8-Commercial Banking Branches'!M151</f>
        <v>0.22578332120648725</v>
      </c>
      <c r="AF155" s="430">
        <f t="shared" si="29"/>
        <v>-51.001387436829987</v>
      </c>
      <c r="AG155" s="431">
        <f t="shared" si="30"/>
        <v>-25.500693718414993</v>
      </c>
      <c r="AH155" s="420" t="str">
        <f>'Risk - Country'!E151</f>
        <v>B</v>
      </c>
      <c r="AI155" s="398">
        <f>'Risk - Country'!M151</f>
        <v>7</v>
      </c>
      <c r="AJ155" s="400" t="str">
        <f>'Risk - Business Climate'!B151</f>
        <v>B</v>
      </c>
      <c r="AK155" s="400">
        <f>'Risk - Business Climate'!K151</f>
        <v>4.4444444444444411</v>
      </c>
      <c r="AL155" s="399" t="str">
        <f>'Risk - Banking'!E151</f>
        <v>B+</v>
      </c>
      <c r="AM155" s="398">
        <f>'Risk - Banking'!M151</f>
        <v>-17.307692307692307</v>
      </c>
      <c r="AN155" s="436">
        <f t="shared" si="27"/>
        <v>-5.8632478632478655</v>
      </c>
      <c r="AO155" s="438">
        <f t="shared" si="31"/>
        <v>-2.0521367521367528</v>
      </c>
      <c r="AP155" s="401">
        <f t="shared" si="28"/>
        <v>-27.453866813964442</v>
      </c>
    </row>
    <row r="156" spans="1:42" x14ac:dyDescent="0.3">
      <c r="A156" s="281" t="s">
        <v>202</v>
      </c>
      <c r="B156" s="348" t="s">
        <v>202</v>
      </c>
      <c r="C156" s="402">
        <f>'Macro - Wealth'!E152</f>
        <v>3958</v>
      </c>
      <c r="D156" s="396">
        <f>'Macro - Wealth'!L152</f>
        <v>-19.833487841403407</v>
      </c>
      <c r="E156" s="403">
        <f>'Macro - GDP Growth'!F152</f>
        <v>1.4</v>
      </c>
      <c r="F156" s="396">
        <f>'Macro - GDP Growth'!M152</f>
        <v>-0.53665425600205441</v>
      </c>
      <c r="G156" s="403">
        <f>'Macro - GDP Growth Projection'!G152</f>
        <v>0.14711266164895392</v>
      </c>
      <c r="H156" s="396">
        <f>'Macro - GDP Growth Projection'!M152</f>
        <v>2.7142999736376274</v>
      </c>
      <c r="I156" s="456">
        <f>'Macro - Population'!G152</f>
        <v>43849.269</v>
      </c>
      <c r="J156" s="404">
        <f>('Macro - Population'!G152)/1000</f>
        <v>43.849269</v>
      </c>
      <c r="K156" s="707">
        <f>'Macro - Population'!N152</f>
        <v>0.11873585372088123</v>
      </c>
      <c r="L156" s="708">
        <f>'Economy Size'!E152</f>
        <v>168.28</v>
      </c>
      <c r="M156" s="398">
        <f>'Economy Size'!L152</f>
        <v>7.3570032249070785E-2</v>
      </c>
      <c r="N156" s="423">
        <f t="shared" si="26"/>
        <v>-17.463536237797886</v>
      </c>
      <c r="O156" s="425">
        <f t="shared" si="25"/>
        <v>-2.6195304356696827</v>
      </c>
      <c r="P156" s="870">
        <f>'1-Military Spending'!E152</f>
        <v>934.31115380352458</v>
      </c>
      <c r="Q156" s="754">
        <f>'1-Military Spending'!K152</f>
        <v>-8.2090813245231455</v>
      </c>
      <c r="R156" s="830">
        <f>'2-Natural Gas Production'!E152</f>
        <v>9.9999999999999995E-7</v>
      </c>
      <c r="S156" s="878">
        <f>'2-Natural Gas Production'!K152</f>
        <v>-15</v>
      </c>
      <c r="T156" s="830">
        <f>'3-IT Development Index'!D152</f>
        <v>2.6</v>
      </c>
      <c r="U156" s="754">
        <f>'3-IT Development Index'!J152</f>
        <v>-9.3972587439366908</v>
      </c>
      <c r="V156" s="830">
        <f>'4- Motor Vehicle Production'!D152</f>
        <v>0.375</v>
      </c>
      <c r="W156" s="760">
        <f>'4- Motor Vehicle Production'!J152</f>
        <v>-9.974902769868784</v>
      </c>
      <c r="X156" s="837">
        <f>'5- Aircraft Exports'!F152</f>
        <v>1.62</v>
      </c>
      <c r="Y156" s="764">
        <f>'5- Aircraft Exports'!L152</f>
        <v>3.1994093821476055E-4</v>
      </c>
      <c r="Z156" s="837" t="str">
        <f>'6-Network Readiness Index'!D152</f>
        <v>use median</v>
      </c>
      <c r="AA156" s="998">
        <f>'6-Network Readiness Index'!J152</f>
        <v>0</v>
      </c>
      <c r="AB156" s="1217">
        <f>'7-Crude Oil Production'!E152</f>
        <v>64740</v>
      </c>
      <c r="AC156" s="770">
        <f>'7-Crude Oil Production'!J152</f>
        <v>9.7485348763445057E-2</v>
      </c>
      <c r="AD156" s="708">
        <f>'8-Commercial Banking Branches'!G152</f>
        <v>0.01</v>
      </c>
      <c r="AE156" s="760">
        <f>'8-Commercial Banking Branches'!M152</f>
        <v>0.41222756959755447</v>
      </c>
      <c r="AF156" s="430">
        <f t="shared" si="29"/>
        <v>-42.071209979029412</v>
      </c>
      <c r="AG156" s="431">
        <f t="shared" si="30"/>
        <v>-21.035604989514706</v>
      </c>
      <c r="AH156" s="420" t="str">
        <f>'Risk - Country'!E152</f>
        <v>E</v>
      </c>
      <c r="AI156" s="398">
        <f>'Risk - Country'!M152</f>
        <v>-35</v>
      </c>
      <c r="AJ156" s="400" t="str">
        <f>'Risk - Business Climate'!B152</f>
        <v>E</v>
      </c>
      <c r="AK156" s="400">
        <f>'Risk - Business Climate'!K152</f>
        <v>-40</v>
      </c>
      <c r="AL156" s="399" t="str">
        <f>'Risk - Banking'!E152</f>
        <v>-</v>
      </c>
      <c r="AM156" s="398">
        <f>'Risk - Banking'!M152</f>
        <v>0</v>
      </c>
      <c r="AN156" s="436">
        <f t="shared" si="27"/>
        <v>-75</v>
      </c>
      <c r="AO156" s="438">
        <f t="shared" si="31"/>
        <v>-26.25</v>
      </c>
      <c r="AP156" s="401">
        <f t="shared" si="28"/>
        <v>-49.90513542518439</v>
      </c>
    </row>
    <row r="157" spans="1:42" x14ac:dyDescent="0.3">
      <c r="A157" s="281" t="s">
        <v>203</v>
      </c>
      <c r="B157" s="348" t="s">
        <v>203</v>
      </c>
      <c r="C157" s="402">
        <f>'Macro - Wealth'!E153</f>
        <v>16525</v>
      </c>
      <c r="D157" s="396">
        <f>'Macro - Wealth'!L153</f>
        <v>0.33109237523190266</v>
      </c>
      <c r="E157" s="403">
        <f>'Macro - GDP Growth'!F153</f>
        <v>1.9</v>
      </c>
      <c r="F157" s="396">
        <f>'Macro - GDP Growth'!M153</f>
        <v>-0.27988188470920544</v>
      </c>
      <c r="G157" s="403">
        <f>'Macro - GDP Growth Projection'!G153</f>
        <v>0.12455516014234876</v>
      </c>
      <c r="H157" s="396">
        <f>'Macro - GDP Growth Projection'!M153</f>
        <v>2.1875573721339352</v>
      </c>
      <c r="I157" s="456">
        <f>'Macro - Population'!G153</f>
        <v>586.63400000000001</v>
      </c>
      <c r="J157" s="404">
        <f>('Macro - Population'!G153)/1000</f>
        <v>0.58663399999999999</v>
      </c>
      <c r="K157" s="707">
        <f>'Macro - Population'!N153</f>
        <v>-4.7182620543627545</v>
      </c>
      <c r="L157" s="708">
        <f>'Economy Size'!E153</f>
        <v>9.6059999999999999</v>
      </c>
      <c r="M157" s="398">
        <f>'Economy Size'!L153</f>
        <v>-22.702644445097636</v>
      </c>
      <c r="N157" s="423">
        <f t="shared" si="26"/>
        <v>-25.18213863680376</v>
      </c>
      <c r="O157" s="425">
        <f t="shared" si="25"/>
        <v>-3.7773207955205637</v>
      </c>
      <c r="P157" s="870">
        <f>'1-Military Spending'!E153</f>
        <v>0</v>
      </c>
      <c r="Q157" s="754">
        <f>'1-Military Spending'!K153</f>
        <v>-10</v>
      </c>
      <c r="R157" s="830">
        <f>'2-Natural Gas Production'!E153</f>
        <v>9.9999999999999995E-7</v>
      </c>
      <c r="S157" s="878">
        <f>'2-Natural Gas Production'!K153</f>
        <v>-15</v>
      </c>
      <c r="T157" s="830">
        <f>'3-IT Development Index'!D153</f>
        <v>5.09</v>
      </c>
      <c r="U157" s="754">
        <f>'3-IT Development Index'!J153</f>
        <v>-0.2790719938728724</v>
      </c>
      <c r="V157" s="830">
        <f>'4- Motor Vehicle Production'!D153</f>
        <v>5.8</v>
      </c>
      <c r="W157" s="760">
        <f>'4- Motor Vehicle Production'!J153</f>
        <v>-9.611829507303872</v>
      </c>
      <c r="X157" s="837">
        <f>'5- Aircraft Exports'!F153</f>
        <v>0.35</v>
      </c>
      <c r="Y157" s="764">
        <f>'5- Aircraft Exports'!L153</f>
        <v>-9.7597597597597598</v>
      </c>
      <c r="Z157" s="837" t="str">
        <f>'6-Network Readiness Index'!D153</f>
        <v>use median</v>
      </c>
      <c r="AA157" s="998">
        <f>'6-Network Readiness Index'!J153</f>
        <v>0</v>
      </c>
      <c r="AB157" s="1217">
        <f>'7-Crude Oil Production'!E153</f>
        <v>14915</v>
      </c>
      <c r="AC157" s="770">
        <f>'7-Crude Oil Production'!J153</f>
        <v>2.1724063791230031E-2</v>
      </c>
      <c r="AD157" s="708">
        <f>'8-Commercial Banking Branches'!G153</f>
        <v>62.714552499999989</v>
      </c>
      <c r="AE157" s="760">
        <f>'8-Commercial Banking Branches'!M153</f>
        <v>7.597139310201404E-4</v>
      </c>
      <c r="AF157" s="430">
        <f t="shared" si="29"/>
        <v>-44.628177483214252</v>
      </c>
      <c r="AG157" s="431">
        <f t="shared" si="30"/>
        <v>-22.314088741607126</v>
      </c>
      <c r="AH157" s="420" t="str">
        <f>'Risk - Country'!E153</f>
        <v>C</v>
      </c>
      <c r="AI157" s="398">
        <f>'Risk - Country'!M153</f>
        <v>-6.9999999999999973</v>
      </c>
      <c r="AJ157" s="400" t="str">
        <f>'Risk - Business Climate'!B153</f>
        <v>C</v>
      </c>
      <c r="AK157" s="400">
        <f>'Risk - Business Climate'!K153</f>
        <v>-10.909090909090912</v>
      </c>
      <c r="AL157" s="399" t="str">
        <f>'Risk - Banking'!E153</f>
        <v>B-</v>
      </c>
      <c r="AM157" s="398">
        <f>'Risk - Banking'!M153</f>
        <v>-23.076923076923077</v>
      </c>
      <c r="AN157" s="436">
        <f t="shared" si="27"/>
        <v>-40.986013986013987</v>
      </c>
      <c r="AO157" s="438">
        <f t="shared" si="31"/>
        <v>-14.345104895104894</v>
      </c>
      <c r="AP157" s="401">
        <f t="shared" si="28"/>
        <v>-40.436514432232585</v>
      </c>
    </row>
    <row r="158" spans="1:42" x14ac:dyDescent="0.3">
      <c r="A158" s="281" t="s">
        <v>204</v>
      </c>
      <c r="B158" s="348" t="s">
        <v>204</v>
      </c>
      <c r="C158" s="402">
        <f>'Macro - Wealth'!E154</f>
        <v>53240</v>
      </c>
      <c r="D158" s="396">
        <f>'Macro - Wealth'!L154</f>
        <v>8.7610899873257271</v>
      </c>
      <c r="E158" s="403">
        <f>'Macro - GDP Growth'!F154</f>
        <v>1.29</v>
      </c>
      <c r="F158" s="396">
        <f>'Macro - GDP Growth'!M154</f>
        <v>-0.59314417768648109</v>
      </c>
      <c r="G158" s="403">
        <f>'Macro - GDP Growth Projection'!G154</f>
        <v>0.1483727878375789</v>
      </c>
      <c r="H158" s="396">
        <f>'Macro - GDP Growth Projection'!M154</f>
        <v>2.7437253134353394</v>
      </c>
      <c r="I158" s="456">
        <f>'Macro - Population'!G154</f>
        <v>10099.27</v>
      </c>
      <c r="J158" s="404">
        <f>('Macro - Population'!G154)/1000</f>
        <v>10.099270000000001</v>
      </c>
      <c r="K158" s="707">
        <f>'Macro - Population'!N154</f>
        <v>6.8091293523344265E-4</v>
      </c>
      <c r="L158" s="708">
        <f>'Economy Size'!E154</f>
        <v>547.59500000000003</v>
      </c>
      <c r="M158" s="398">
        <f>'Economy Size'!L154</f>
        <v>0.49645557221810066</v>
      </c>
      <c r="N158" s="423">
        <f t="shared" si="26"/>
        <v>11.408807608227921</v>
      </c>
      <c r="O158" s="425">
        <f t="shared" si="25"/>
        <v>1.711321141234188</v>
      </c>
      <c r="P158" s="870">
        <f>'1-Military Spending'!E154</f>
        <v>6453.6272806255429</v>
      </c>
      <c r="Q158" s="754">
        <f>'1-Military Spending'!K154</f>
        <v>0.18275824884919814</v>
      </c>
      <c r="R158" s="830">
        <f>'2-Natural Gas Production'!E154</f>
        <v>9.9999999999999995E-7</v>
      </c>
      <c r="S158" s="878">
        <f>'2-Natural Gas Production'!K154</f>
        <v>-15</v>
      </c>
      <c r="T158" s="830">
        <f>'3-IT Development Index'!D154</f>
        <v>8.4499999999999993</v>
      </c>
      <c r="U158" s="754">
        <f>'3-IT Development Index'!J154</f>
        <v>13.407639346012202</v>
      </c>
      <c r="V158" s="830">
        <f>'4- Motor Vehicle Production'!D154</f>
        <v>95.790999999999997</v>
      </c>
      <c r="W158" s="760">
        <f>'4- Motor Vehicle Production'!J154</f>
        <v>-3.5890966093353627</v>
      </c>
      <c r="X158" s="837">
        <f>'5- Aircraft Exports'!F154</f>
        <v>426.53899999999999</v>
      </c>
      <c r="Y158" s="764">
        <f>'5- Aircraft Exports'!L154</f>
        <v>0.2195924950112435</v>
      </c>
      <c r="Z158" s="837">
        <f>'6-Network Readiness Index'!D154</f>
        <v>5.8</v>
      </c>
      <c r="AA158" s="998">
        <f>'6-Network Readiness Index'!J154</f>
        <v>4.473684210526315</v>
      </c>
      <c r="AB158" s="1217">
        <f>'7-Crude Oil Production'!E154</f>
        <v>0.01</v>
      </c>
      <c r="AC158" s="770">
        <f>'7-Crude Oil Production'!J154</f>
        <v>-15</v>
      </c>
      <c r="AD158" s="708">
        <f>'8-Commercial Banking Branches'!G154</f>
        <v>1581.4530562000002</v>
      </c>
      <c r="AE158" s="760">
        <f>'8-Commercial Banking Branches'!M154</f>
        <v>9.8591490890677508E-2</v>
      </c>
      <c r="AF158" s="430">
        <f t="shared" si="29"/>
        <v>-15.206830818045727</v>
      </c>
      <c r="AG158" s="431">
        <f t="shared" si="30"/>
        <v>-7.6034154090228636</v>
      </c>
      <c r="AH158" s="420" t="str">
        <f>'Risk - Country'!E154</f>
        <v>A1</v>
      </c>
      <c r="AI158" s="398">
        <f>'Risk - Country'!M154</f>
        <v>35</v>
      </c>
      <c r="AJ158" s="400" t="str">
        <f>'Risk - Business Climate'!B154</f>
        <v>A1</v>
      </c>
      <c r="AK158" s="400">
        <f>'Risk - Business Climate'!K154</f>
        <v>40</v>
      </c>
      <c r="AL158" s="399" t="str">
        <f>'Risk - Banking'!E154</f>
        <v>AAA</v>
      </c>
      <c r="AM158" s="398">
        <f>'Risk - Banking'!M154</f>
        <v>25</v>
      </c>
      <c r="AN158" s="436">
        <f t="shared" si="27"/>
        <v>100</v>
      </c>
      <c r="AO158" s="438">
        <f t="shared" si="31"/>
        <v>35</v>
      </c>
      <c r="AP158" s="401">
        <f t="shared" si="28"/>
        <v>29.107905732211325</v>
      </c>
    </row>
    <row r="159" spans="1:42" ht="17.399999999999999" customHeight="1" x14ac:dyDescent="0.3">
      <c r="A159" s="281" t="s">
        <v>96</v>
      </c>
      <c r="B159" s="348" t="s">
        <v>96</v>
      </c>
      <c r="C159" s="402">
        <f>'Macro - Wealth'!E155</f>
        <v>68628</v>
      </c>
      <c r="D159" s="396">
        <f>'Macro - Wealth'!L155</f>
        <v>12.294272698885031</v>
      </c>
      <c r="E159" s="403">
        <f>'Macro - GDP Growth'!F155</f>
        <v>1.1100000000000001</v>
      </c>
      <c r="F159" s="396">
        <f>'Macro - GDP Growth'!M155</f>
        <v>-0.68558223135190655</v>
      </c>
      <c r="G159" s="403">
        <f>'Macro - GDP Growth Projection'!G155</f>
        <v>0.13318665621566983</v>
      </c>
      <c r="H159" s="396">
        <f>'Macro - GDP Growth Projection'!M155</f>
        <v>2.3891123490979731</v>
      </c>
      <c r="I159" s="456">
        <f>'Macro - Population'!G155</f>
        <v>8654.6180000000004</v>
      </c>
      <c r="J159" s="404">
        <f>('Macro - Population'!G155)/1000</f>
        <v>8.654618000000001</v>
      </c>
      <c r="K159" s="707">
        <f>'Macro - Population'!N155</f>
        <v>-0.63294664541164192</v>
      </c>
      <c r="L159" s="708">
        <f>'Economy Size'!E155</f>
        <v>588.47199999999998</v>
      </c>
      <c r="M159" s="398">
        <f>'Economy Size'!L155</f>
        <v>0.54202796512983376</v>
      </c>
      <c r="N159" s="423">
        <f t="shared" si="26"/>
        <v>13.906884136349289</v>
      </c>
      <c r="O159" s="425">
        <f t="shared" si="25"/>
        <v>2.0860326204523933</v>
      </c>
      <c r="P159" s="870">
        <f>'1-Military Spending'!E155</f>
        <v>5701.8104366347179</v>
      </c>
      <c r="Q159" s="754">
        <f>'1-Military Spending'!K155</f>
        <v>7.1658694658513808E-2</v>
      </c>
      <c r="R159" s="830">
        <f>'2-Natural Gas Production'!E155</f>
        <v>9.9999999999999995E-7</v>
      </c>
      <c r="S159" s="878">
        <f>'2-Natural Gas Production'!K155</f>
        <v>-15</v>
      </c>
      <c r="T159" s="830">
        <f>'3-IT Development Index'!D155</f>
        <v>8.68</v>
      </c>
      <c r="U159" s="754">
        <f>'3-IT Development Index'!J155</f>
        <v>14.346723834261416</v>
      </c>
      <c r="V159" s="830">
        <f>'4- Motor Vehicle Production'!D155</f>
        <v>396.35199999999998</v>
      </c>
      <c r="W159" s="760">
        <f>'4- Motor Vehicle Production'!J155</f>
        <v>0.84463302553161579</v>
      </c>
      <c r="X159" s="837">
        <f>'5- Aircraft Exports'!F155</f>
        <v>1610.1220000000001</v>
      </c>
      <c r="Y159" s="764">
        <f>'5- Aircraft Exports'!L155</f>
        <v>0.83036129416453519</v>
      </c>
      <c r="Z159" s="837">
        <f>'6-Network Readiness Index'!D155</f>
        <v>5.8</v>
      </c>
      <c r="AA159" s="998">
        <f>'6-Network Readiness Index'!J155</f>
        <v>4.473684210526315</v>
      </c>
      <c r="AB159" s="1217">
        <f>'7-Crude Oil Production'!E155</f>
        <v>0.01</v>
      </c>
      <c r="AC159" s="770">
        <f>'7-Crude Oil Production'!J155</f>
        <v>-15</v>
      </c>
      <c r="AD159" s="708">
        <f>'8-Commercial Banking Branches'!G155</f>
        <v>3129.3689055999998</v>
      </c>
      <c r="AE159" s="760">
        <f>'8-Commercial Banking Branches'!M155</f>
        <v>8.2729645784458739E-2</v>
      </c>
      <c r="AF159" s="430">
        <f t="shared" si="29"/>
        <v>-9.3502092950731459</v>
      </c>
      <c r="AG159" s="431">
        <f t="shared" si="30"/>
        <v>-4.675104647536573</v>
      </c>
      <c r="AH159" s="420" t="str">
        <f>'Risk - Country'!E155</f>
        <v>A1</v>
      </c>
      <c r="AI159" s="398">
        <f>'Risk - Country'!M155</f>
        <v>35</v>
      </c>
      <c r="AJ159" s="400" t="str">
        <f>'Risk - Business Climate'!B155</f>
        <v>A1</v>
      </c>
      <c r="AK159" s="400">
        <f>'Risk - Business Climate'!K155</f>
        <v>40</v>
      </c>
      <c r="AL159" s="399" t="str">
        <f>'Risk - Banking'!E155</f>
        <v>AAA</v>
      </c>
      <c r="AM159" s="398">
        <f>'Risk - Banking'!M155</f>
        <v>25</v>
      </c>
      <c r="AN159" s="436">
        <f t="shared" si="27"/>
        <v>100</v>
      </c>
      <c r="AO159" s="438">
        <f t="shared" si="31"/>
        <v>35</v>
      </c>
      <c r="AP159" s="401">
        <f t="shared" si="28"/>
        <v>32.410927972915822</v>
      </c>
    </row>
    <row r="160" spans="1:42" x14ac:dyDescent="0.3">
      <c r="A160" s="281" t="s">
        <v>97</v>
      </c>
      <c r="B160" s="348" t="s">
        <v>97</v>
      </c>
      <c r="C160" s="402">
        <f>'Macro - Wealth'!E156</f>
        <v>2900</v>
      </c>
      <c r="D160" s="396">
        <f>'Macro - Wealth'!L156</f>
        <v>-21.719674819938671</v>
      </c>
      <c r="E160" s="403">
        <f>'Macro - GDP Growth'!F156</f>
        <v>-36.5</v>
      </c>
      <c r="F160" s="396">
        <f>'Macro - GDP Growth'!M156</f>
        <v>-20</v>
      </c>
      <c r="G160" s="403" t="str">
        <f>'Macro - GDP Growth Projection'!G156</f>
        <v>use median</v>
      </c>
      <c r="H160" s="396">
        <f>'Macro - GDP Growth Projection'!M156</f>
        <v>0</v>
      </c>
      <c r="I160" s="456">
        <f>'Macro - Population'!G156</f>
        <v>17500.656999999999</v>
      </c>
      <c r="J160" s="404">
        <f>('Macro - Population'!G156)/1000</f>
        <v>17.500657</v>
      </c>
      <c r="K160" s="707">
        <f>'Macro - Population'!N156</f>
        <v>2.657040419171209E-2</v>
      </c>
      <c r="L160" s="708">
        <f>'Economy Size'!E156</f>
        <v>50.28</v>
      </c>
      <c r="M160" s="398">
        <f>'Economy Size'!L156</f>
        <v>-12.739680393482455</v>
      </c>
      <c r="N160" s="423">
        <f t="shared" si="26"/>
        <v>-54.432784809229418</v>
      </c>
      <c r="O160" s="425">
        <f t="shared" si="25"/>
        <v>-8.1649177213844126</v>
      </c>
      <c r="P160" s="870">
        <f>'1-Military Spending'!E156</f>
        <v>0</v>
      </c>
      <c r="Q160" s="754">
        <f>'1-Military Spending'!K156</f>
        <v>-10</v>
      </c>
      <c r="R160" s="830">
        <f>'2-Natural Gas Production'!E156</f>
        <v>3738</v>
      </c>
      <c r="S160" s="878">
        <f>'2-Natural Gas Production'!K156</f>
        <v>7.2553937463244039E-2</v>
      </c>
      <c r="T160" s="830">
        <f>'3-IT Development Index'!D156</f>
        <v>3.32</v>
      </c>
      <c r="U160" s="754">
        <f>'3-IT Development Index'!J156</f>
        <v>-6.7606746234363104</v>
      </c>
      <c r="V160" s="830">
        <f>'4- Motor Vehicle Production'!D156</f>
        <v>0</v>
      </c>
      <c r="W160" s="760">
        <f>'4- Motor Vehicle Production'!J156</f>
        <v>-10</v>
      </c>
      <c r="X160" s="837">
        <f>'5- Aircraft Exports'!F156</f>
        <v>0.01</v>
      </c>
      <c r="Y160" s="764">
        <f>'5- Aircraft Exports'!L156</f>
        <v>-14.864864864864863</v>
      </c>
      <c r="Z160" s="837" t="str">
        <f>'6-Network Readiness Index'!D156</f>
        <v>use median</v>
      </c>
      <c r="AA160" s="998">
        <f>'6-Network Readiness Index'!J156</f>
        <v>0</v>
      </c>
      <c r="AB160" s="1217">
        <f>'7-Crude Oil Production'!E156</f>
        <v>35000</v>
      </c>
      <c r="AC160" s="770">
        <f>'7-Crude Oil Production'!J156</f>
        <v>5.2264262660611648E-2</v>
      </c>
      <c r="AD160" s="708">
        <f>'8-Commercial Banking Branches'!G156</f>
        <v>0.01</v>
      </c>
      <c r="AE160" s="760">
        <f>'8-Commercial Banking Branches'!M156</f>
        <v>0.23160585690351235</v>
      </c>
      <c r="AF160" s="430">
        <f t="shared" si="29"/>
        <v>-41.269115431273804</v>
      </c>
      <c r="AG160" s="431">
        <f t="shared" si="30"/>
        <v>-20.634557715636902</v>
      </c>
      <c r="AH160" s="420" t="str">
        <f>'Risk - Country'!E156</f>
        <v>E</v>
      </c>
      <c r="AI160" s="398">
        <f>'Risk - Country'!M156</f>
        <v>-35</v>
      </c>
      <c r="AJ160" s="400" t="str">
        <f>'Risk - Business Climate'!B156</f>
        <v>E</v>
      </c>
      <c r="AK160" s="400">
        <f>'Risk - Business Climate'!K156</f>
        <v>-40</v>
      </c>
      <c r="AL160" s="399" t="str">
        <f>'Risk - Banking'!E156</f>
        <v>-</v>
      </c>
      <c r="AM160" s="398">
        <f>'Risk - Banking'!M156</f>
        <v>0</v>
      </c>
      <c r="AN160" s="436">
        <f t="shared" si="27"/>
        <v>-75</v>
      </c>
      <c r="AO160" s="438">
        <f t="shared" si="31"/>
        <v>-26.25</v>
      </c>
      <c r="AP160" s="401">
        <f t="shared" si="28"/>
        <v>-55.049475437021314</v>
      </c>
    </row>
    <row r="161" spans="1:42" x14ac:dyDescent="0.3">
      <c r="A161" s="281" t="s">
        <v>205</v>
      </c>
      <c r="B161" s="348" t="s">
        <v>205</v>
      </c>
      <c r="C161" s="402">
        <f>'Macro - Wealth'!E157</f>
        <v>3380</v>
      </c>
      <c r="D161" s="396">
        <f>'Macro - Wealth'!L157</f>
        <v>-20.863937816444412</v>
      </c>
      <c r="E161" s="403">
        <f>'Macro - GDP Growth'!F157</f>
        <v>7.1</v>
      </c>
      <c r="F161" s="396">
        <f>'Macro - GDP Growth'!M157</f>
        <v>14.202898550724639</v>
      </c>
      <c r="G161" s="403">
        <f>'Macro - GDP Growth Projection'!G157</f>
        <v>0.20674096951792667</v>
      </c>
      <c r="H161" s="396">
        <f>'Macro - GDP Growth Projection'!M157</f>
        <v>4.1066868920633599</v>
      </c>
      <c r="I161" s="456">
        <f>'Macro - Population'!G157</f>
        <v>9537.6419999999998</v>
      </c>
      <c r="J161" s="404">
        <f>('Macro - Population'!G157)/1000</f>
        <v>9.537642</v>
      </c>
      <c r="K161" s="707">
        <f>'Macro - Population'!N157</f>
        <v>-0.18581740548334688</v>
      </c>
      <c r="L161" s="708">
        <f>'Economy Size'!E157</f>
        <v>31.501999999999999</v>
      </c>
      <c r="M161" s="398">
        <f>'Economy Size'!L157</f>
        <v>-17.339290438258722</v>
      </c>
      <c r="N161" s="423">
        <f t="shared" si="26"/>
        <v>-20.079460217398484</v>
      </c>
      <c r="O161" s="425">
        <f t="shared" si="25"/>
        <v>-3.0119190326097725</v>
      </c>
      <c r="P161" s="870">
        <f>'1-Military Spending'!E157</f>
        <v>80.370009737098357</v>
      </c>
      <c r="Q161" s="754">
        <f>'1-Military Spending'!K157</f>
        <v>-9.8459616135399362</v>
      </c>
      <c r="R161" s="830">
        <f>'2-Natural Gas Production'!E157</f>
        <v>19.82</v>
      </c>
      <c r="S161" s="878">
        <f>'2-Natural Gas Production'!K157</f>
        <v>3.8429262212211017E-4</v>
      </c>
      <c r="T161" s="830" t="str">
        <f>'3-IT Development Index'!D157</f>
        <v>use median</v>
      </c>
      <c r="U161" s="754">
        <f>'3-IT Development Index'!J157</f>
        <v>0</v>
      </c>
      <c r="V161" s="830">
        <f>'4- Motor Vehicle Production'!D157</f>
        <v>3.5000000000000003E-2</v>
      </c>
      <c r="W161" s="760">
        <f>'4- Motor Vehicle Production'!J157</f>
        <v>-9.9976575918544199</v>
      </c>
      <c r="X161" s="837">
        <f>'5- Aircraft Exports'!F157</f>
        <v>1.2999999999999999E-2</v>
      </c>
      <c r="Y161" s="764">
        <f>'5- Aircraft Exports'!L157</f>
        <v>-14.81981981981982</v>
      </c>
      <c r="Z161" s="837">
        <f>'6-Network Readiness Index'!D157</f>
        <v>3.3</v>
      </c>
      <c r="AA161" s="998">
        <f>'6-Network Readiness Index'!J157</f>
        <v>-2.5</v>
      </c>
      <c r="AB161" s="1217">
        <f>'7-Crude Oil Production'!E157</f>
        <v>180</v>
      </c>
      <c r="AC161" s="770">
        <f>'7-Crude Oil Production'!J157</f>
        <v>-10.70080733769646</v>
      </c>
      <c r="AD161" s="708">
        <f>'8-Commercial Banking Branches'!G157</f>
        <v>0.01</v>
      </c>
      <c r="AE161" s="760">
        <f>'8-Commercial Banking Branches'!M157</f>
        <v>8.5432392270062316E-2</v>
      </c>
      <c r="AF161" s="430">
        <f t="shared" si="29"/>
        <v>-47.778429678018455</v>
      </c>
      <c r="AG161" s="431">
        <f t="shared" si="30"/>
        <v>-23.889214839009227</v>
      </c>
      <c r="AH161" s="420" t="str">
        <f>'Risk - Country'!E157</f>
        <v>D</v>
      </c>
      <c r="AI161" s="398">
        <f>'Risk - Country'!M157</f>
        <v>-20.999999999999993</v>
      </c>
      <c r="AJ161" s="400" t="str">
        <f>'Risk - Business Climate'!B157</f>
        <v>D</v>
      </c>
      <c r="AK161" s="400">
        <f>'Risk - Business Climate'!K157</f>
        <v>-25.454545454545453</v>
      </c>
      <c r="AL161" s="399" t="str">
        <f>'Risk - Banking'!E157</f>
        <v>-</v>
      </c>
      <c r="AM161" s="398">
        <f>'Risk - Banking'!M157</f>
        <v>0</v>
      </c>
      <c r="AN161" s="436">
        <f t="shared" si="27"/>
        <v>-46.454545454545446</v>
      </c>
      <c r="AO161" s="438">
        <f t="shared" si="31"/>
        <v>-16.259090909090904</v>
      </c>
      <c r="AP161" s="401">
        <f t="shared" si="28"/>
        <v>-43.160224780709903</v>
      </c>
    </row>
    <row r="162" spans="1:42" x14ac:dyDescent="0.3">
      <c r="A162" s="281" t="s">
        <v>98</v>
      </c>
      <c r="B162" s="348" t="s">
        <v>98</v>
      </c>
      <c r="C162" s="402">
        <f>'Macro - Wealth'!E158</f>
        <v>18460</v>
      </c>
      <c r="D162" s="396">
        <f>'Macro - Wealth'!L158</f>
        <v>0.77538068734960774</v>
      </c>
      <c r="E162" s="403">
        <f>'Macro - GDP Growth'!F158</f>
        <v>2.62</v>
      </c>
      <c r="F162" s="396">
        <f>'Macro - GDP Growth'!M158</f>
        <v>0.53394355453851994</v>
      </c>
      <c r="G162" s="403">
        <f>'Macro - GDP Growth Projection'!G158</f>
        <v>0.21110955643620366</v>
      </c>
      <c r="H162" s="396">
        <f>'Macro - GDP Growth Projection'!M158</f>
        <v>4.2086982268538913</v>
      </c>
      <c r="I162" s="456">
        <f>'Macro - Population'!G158</f>
        <v>69799.978000000003</v>
      </c>
      <c r="J162" s="404">
        <f>('Macro - Population'!G158)/1000</f>
        <v>69.799977999999996</v>
      </c>
      <c r="K162" s="707">
        <f>'Macro - Population'!N158</f>
        <v>0.20950946868722764</v>
      </c>
      <c r="L162" s="708">
        <f>'Economy Size'!E158</f>
        <v>1285.287</v>
      </c>
      <c r="M162" s="398">
        <f>'Economy Size'!L158</f>
        <v>1.3188835799447491</v>
      </c>
      <c r="N162" s="423">
        <f t="shared" si="26"/>
        <v>7.0464155173739957</v>
      </c>
      <c r="O162" s="425">
        <f t="shared" si="25"/>
        <v>1.0569623276060993</v>
      </c>
      <c r="P162" s="870">
        <f>'1-Military Spending'!E158</f>
        <v>7340.1885586449343</v>
      </c>
      <c r="Q162" s="754">
        <f>'1-Military Spending'!K158</f>
        <v>0.3137696295304746</v>
      </c>
      <c r="R162" s="830">
        <f>'2-Natural Gas Production'!E158</f>
        <v>38590</v>
      </c>
      <c r="S162" s="878">
        <f>'2-Natural Gas Production'!K158</f>
        <v>0.74902911133938277</v>
      </c>
      <c r="T162" s="830">
        <f>'3-IT Development Index'!D158</f>
        <v>5.18</v>
      </c>
      <c r="U162" s="754">
        <f>'3-IT Development Index'!J158</f>
        <v>5.630770872990621E-2</v>
      </c>
      <c r="V162" s="830">
        <f>'4- Motor Vehicle Production'!D158</f>
        <v>112.098</v>
      </c>
      <c r="W162" s="760">
        <f>'4- Motor Vehicle Production'!J158</f>
        <v>-2.4977351913360906</v>
      </c>
      <c r="X162" s="837">
        <f>'5- Aircraft Exports'!F158</f>
        <v>2605.5050000000001</v>
      </c>
      <c r="Y162" s="764">
        <f>'5- Aircraft Exports'!L158</f>
        <v>1.3440125375565077</v>
      </c>
      <c r="Z162" s="837">
        <f>'6-Network Readiness Index'!D158</f>
        <v>4.2</v>
      </c>
      <c r="AA162" s="998">
        <f>'6-Network Readiness Index'!J158</f>
        <v>0.2631578947368422</v>
      </c>
      <c r="AB162" s="1217">
        <f>'7-Crude Oil Production'!E158</f>
        <v>202117</v>
      </c>
      <c r="AC162" s="770">
        <f>'7-Crude Oil Production'!J158</f>
        <v>0.30637361862050444</v>
      </c>
      <c r="AD162" s="708">
        <f>'8-Commercial Banking Branches'!G158</f>
        <v>7555.8620527999992</v>
      </c>
      <c r="AE162" s="760">
        <f>'8-Commercial Banking Branches'!M158</f>
        <v>0.7186081190066671</v>
      </c>
      <c r="AF162" s="430">
        <f t="shared" si="29"/>
        <v>1.2535234281841945</v>
      </c>
      <c r="AG162" s="431">
        <f t="shared" si="30"/>
        <v>0.62676171409209724</v>
      </c>
      <c r="AH162" s="420" t="str">
        <f>'Risk - Country'!E158</f>
        <v>A4</v>
      </c>
      <c r="AI162" s="398">
        <f>'Risk - Country'!M158</f>
        <v>14</v>
      </c>
      <c r="AJ162" s="400" t="str">
        <f>'Risk - Business Climate'!B158</f>
        <v>A4</v>
      </c>
      <c r="AK162" s="400">
        <f>'Risk - Business Climate'!K158</f>
        <v>13.333333333333323</v>
      </c>
      <c r="AL162" s="399" t="str">
        <f>'Risk - Banking'!E158</f>
        <v>A-</v>
      </c>
      <c r="AM162" s="398">
        <f>'Risk - Banking'!M158</f>
        <v>3.7500000000000027</v>
      </c>
      <c r="AN162" s="436">
        <f t="shared" si="27"/>
        <v>31.083333333333325</v>
      </c>
      <c r="AO162" s="438">
        <f t="shared" si="31"/>
        <v>10.879166666666663</v>
      </c>
      <c r="AP162" s="401">
        <f t="shared" si="28"/>
        <v>12.56289070836486</v>
      </c>
    </row>
    <row r="163" spans="1:42" x14ac:dyDescent="0.3">
      <c r="A163" s="281" t="s">
        <v>206</v>
      </c>
      <c r="B163" s="348" t="s">
        <v>206</v>
      </c>
      <c r="C163" s="402">
        <f>'Macro - Wealth'!E159</f>
        <v>1597</v>
      </c>
      <c r="D163" s="396">
        <f>'Macro - Wealth'!L159</f>
        <v>-24.042644227340798</v>
      </c>
      <c r="E163" s="403">
        <f>'Macro - GDP Growth'!F159</f>
        <v>4.4000000000000004</v>
      </c>
      <c r="F163" s="396">
        <f>'Macro - GDP Growth'!M159</f>
        <v>5.9649122807017543</v>
      </c>
      <c r="G163" s="403">
        <f>'Macro - GDP Growth Projection'!G159</f>
        <v>0.23589770300536486</v>
      </c>
      <c r="H163" s="396">
        <f>'Macro - GDP Growth Projection'!M159</f>
        <v>4.78752885694258</v>
      </c>
      <c r="I163" s="456">
        <f>'Macro - Population'!G159</f>
        <v>8278.7369999999992</v>
      </c>
      <c r="J163" s="404">
        <f>('Macro - Population'!G159)/1000</f>
        <v>8.2787369999999996</v>
      </c>
      <c r="K163" s="707">
        <f>'Macro - Population'!N159</f>
        <v>-0.82327826248375779</v>
      </c>
      <c r="L163" s="708">
        <f>'Economy Size'!E159</f>
        <v>12.904</v>
      </c>
      <c r="M163" s="398">
        <f>'Economy Size'!L159</f>
        <v>-21.894810068291154</v>
      </c>
      <c r="N163" s="423">
        <f t="shared" si="26"/>
        <v>-36.008291420471373</v>
      </c>
      <c r="O163" s="425">
        <f t="shared" si="25"/>
        <v>-5.4012437130707056</v>
      </c>
      <c r="P163" s="870">
        <f>'1-Military Spending'!E159</f>
        <v>116.30493335881974</v>
      </c>
      <c r="Q163" s="754">
        <f>'1-Military Spending'!K159</f>
        <v>-9.7770796202404728</v>
      </c>
      <c r="R163" s="830">
        <f>'2-Natural Gas Production'!E159</f>
        <v>9.9999999999999995E-7</v>
      </c>
      <c r="S163" s="878">
        <f>'2-Natural Gas Production'!K159</f>
        <v>-15</v>
      </c>
      <c r="T163" s="830">
        <f>'3-IT Development Index'!D159</f>
        <v>1.86</v>
      </c>
      <c r="U163" s="754">
        <f>'3-IT Development Index'!J159</f>
        <v>-12.107081312228749</v>
      </c>
      <c r="V163" s="830">
        <f>'4- Motor Vehicle Production'!D159</f>
        <v>0.03</v>
      </c>
      <c r="W163" s="760">
        <f>'4- Motor Vehicle Production'!J159</f>
        <v>-9.9979922215895023</v>
      </c>
      <c r="X163" s="837">
        <f>'5- Aircraft Exports'!F159</f>
        <v>9.6000000000000002E-2</v>
      </c>
      <c r="Y163" s="764">
        <f>'5- Aircraft Exports'!L159</f>
        <v>-13.573573573573572</v>
      </c>
      <c r="Z163" s="837" t="str">
        <f>'6-Network Readiness Index'!D159</f>
        <v>use median</v>
      </c>
      <c r="AA163" s="998">
        <f>'6-Network Readiness Index'!J159</f>
        <v>0</v>
      </c>
      <c r="AB163" s="1217">
        <f>'7-Crude Oil Production'!E159</f>
        <v>0.01</v>
      </c>
      <c r="AC163" s="770">
        <f>'7-Crude Oil Production'!J159</f>
        <v>-15</v>
      </c>
      <c r="AD163" s="708">
        <f>'8-Commercial Banking Branches'!G159</f>
        <v>381.131798</v>
      </c>
      <c r="AE163" s="760">
        <f>'8-Commercial Banking Branches'!M159</f>
        <v>7.0191320504132473E-2</v>
      </c>
      <c r="AF163" s="430">
        <f t="shared" si="29"/>
        <v>-75.385535407128174</v>
      </c>
      <c r="AG163" s="431">
        <f t="shared" si="30"/>
        <v>-37.692767703564087</v>
      </c>
      <c r="AH163" s="420" t="str">
        <f>'Risk - Country'!E159</f>
        <v>C</v>
      </c>
      <c r="AI163" s="398">
        <f>'Risk - Country'!M159</f>
        <v>-6.9999999999999973</v>
      </c>
      <c r="AJ163" s="400" t="str">
        <f>'Risk - Business Climate'!B159</f>
        <v>C</v>
      </c>
      <c r="AK163" s="400">
        <f>'Risk - Business Climate'!K159</f>
        <v>-10.909090909090912</v>
      </c>
      <c r="AL163" s="399" t="str">
        <f>'Risk - Banking'!E159</f>
        <v>-</v>
      </c>
      <c r="AM163" s="398">
        <f>'Risk - Banking'!M159</f>
        <v>0</v>
      </c>
      <c r="AN163" s="436">
        <f>AI163+AK163+AM163</f>
        <v>-17.90909090909091</v>
      </c>
      <c r="AO163" s="438">
        <f t="shared" si="31"/>
        <v>-6.2681818181818185</v>
      </c>
      <c r="AP163" s="401">
        <f t="shared" si="28"/>
        <v>-49.362193234816608</v>
      </c>
    </row>
    <row r="164" spans="1:42" ht="15" customHeight="1" x14ac:dyDescent="0.3">
      <c r="A164" s="281" t="s">
        <v>122</v>
      </c>
      <c r="B164" s="348" t="s">
        <v>122</v>
      </c>
      <c r="C164" s="402">
        <f>'Macro - Wealth'!E160</f>
        <v>26176</v>
      </c>
      <c r="D164" s="396">
        <f>'Macro - Wealth'!L160</f>
        <v>2.5470233831119926</v>
      </c>
      <c r="E164" s="403">
        <f>'Macro - GDP Growth'!F160</f>
        <v>-2.6</v>
      </c>
      <c r="F164" s="396">
        <f>'Macro - GDP Growth'!M160</f>
        <v>-2.5908332263448455</v>
      </c>
      <c r="G164" s="403">
        <f>'Macro - GDP Growth Projection'!G160</f>
        <v>0.15156674813940077</v>
      </c>
      <c r="H164" s="396">
        <f>'Macro - GDP Growth Projection'!M160</f>
        <v>2.8183078179732881</v>
      </c>
      <c r="I164" s="456">
        <f>'Macro - Population'!G160</f>
        <v>1399.491</v>
      </c>
      <c r="J164" s="404">
        <f>('Macro - Population'!G160)/1000</f>
        <v>1.399491</v>
      </c>
      <c r="K164" s="707">
        <f>'Macro - Population'!N160</f>
        <v>-4.3066626724882022</v>
      </c>
      <c r="L164" s="708">
        <f>'Economy Size'!E160</f>
        <v>36.514000000000003</v>
      </c>
      <c r="M164" s="398">
        <f>'Economy Size'!L160</f>
        <v>-16.111617334391504</v>
      </c>
      <c r="N164" s="423">
        <f t="shared" si="26"/>
        <v>-17.643782032139271</v>
      </c>
      <c r="O164" s="425">
        <f t="shared" si="25"/>
        <v>-2.6465673048208904</v>
      </c>
      <c r="P164" s="870">
        <f>'1-Military Spending'!E160</f>
        <v>157.3703265848973</v>
      </c>
      <c r="Q164" s="754">
        <f>'1-Military Spending'!K160</f>
        <v>-9.6983632670121978</v>
      </c>
      <c r="R164" s="830">
        <f>'2-Natural Gas Production'!E160</f>
        <v>36730</v>
      </c>
      <c r="S164" s="878">
        <f>'2-Natural Gas Production'!K160</f>
        <v>0.712926625874858</v>
      </c>
      <c r="T164" s="830">
        <f>'3-IT Development Index'!D160</f>
        <v>5.76</v>
      </c>
      <c r="U164" s="754">
        <f>'3-IT Development Index'!J160</f>
        <v>2.4244338095322706</v>
      </c>
      <c r="V164" s="830">
        <f>'4- Motor Vehicle Production'!D160</f>
        <v>14.387</v>
      </c>
      <c r="W164" s="760">
        <f>'4- Motor Vehicle Production'!J160</f>
        <v>-9.0371364002725496</v>
      </c>
      <c r="X164" s="837">
        <f>'5- Aircraft Exports'!F160</f>
        <v>1.831</v>
      </c>
      <c r="Y164" s="764">
        <f>'5- Aircraft Exports'!L160</f>
        <v>4.2882406396204184E-4</v>
      </c>
      <c r="Z164" s="837">
        <f>'6-Network Readiness Index'!D160</f>
        <v>4.0999999999999996</v>
      </c>
      <c r="AA164" s="998">
        <f>'6-Network Readiness Index'!J160</f>
        <v>0</v>
      </c>
      <c r="AB164" s="1217">
        <f>'7-Crude Oil Production'!E160</f>
        <v>56556</v>
      </c>
      <c r="AC164" s="770">
        <f>'7-Crude Oil Production'!J160</f>
        <v>8.5041187073277319E-2</v>
      </c>
      <c r="AD164" s="708">
        <f>'8-Commercial Banking Branches'!G160</f>
        <v>154.72144849999998</v>
      </c>
      <c r="AE164" s="760">
        <f>'8-Commercial Banking Branches'!M160</f>
        <v>9.3756327678039195E-3</v>
      </c>
      <c r="AF164" s="430">
        <f t="shared" si="29"/>
        <v>-15.503293587972575</v>
      </c>
      <c r="AG164" s="431">
        <f t="shared" si="30"/>
        <v>-7.7516467939862874</v>
      </c>
      <c r="AH164" s="420" t="str">
        <f>'Risk - Country'!E160</f>
        <v>B</v>
      </c>
      <c r="AI164" s="398">
        <f>'Risk - Country'!M160</f>
        <v>7</v>
      </c>
      <c r="AJ164" s="400" t="str">
        <f>'Risk - Business Climate'!B160</f>
        <v>B</v>
      </c>
      <c r="AK164" s="400">
        <f>'Risk - Business Climate'!K160</f>
        <v>4.4444444444444411</v>
      </c>
      <c r="AL164" s="399" t="str">
        <f>'Risk - Banking'!E160</f>
        <v>-</v>
      </c>
      <c r="AM164" s="398">
        <f>'Risk - Banking'!M160</f>
        <v>0</v>
      </c>
      <c r="AN164" s="436">
        <f t="shared" si="27"/>
        <v>11.444444444444441</v>
      </c>
      <c r="AO164" s="438">
        <f t="shared" si="31"/>
        <v>4.0055555555555538</v>
      </c>
      <c r="AP164" s="401">
        <f t="shared" si="28"/>
        <v>-6.3926585432516232</v>
      </c>
    </row>
    <row r="165" spans="1:42" x14ac:dyDescent="0.3">
      <c r="A165" s="281" t="s">
        <v>99</v>
      </c>
      <c r="B165" s="348" t="s">
        <v>99</v>
      </c>
      <c r="C165" s="402">
        <f>'Macro - Wealth'!E161</f>
        <v>10756</v>
      </c>
      <c r="D165" s="396">
        <f>'Macro - Wealth'!L161</f>
        <v>-7.7141125294159592</v>
      </c>
      <c r="E165" s="403">
        <f>'Macro - GDP Growth'!F161</f>
        <v>2</v>
      </c>
      <c r="F165" s="396">
        <f>'Macro - GDP Growth'!M161</f>
        <v>-0.22852741045063568</v>
      </c>
      <c r="G165" s="403">
        <f>'Macro - GDP Growth Projection'!G161</f>
        <v>0.13600628313371294</v>
      </c>
      <c r="H165" s="396">
        <f>'Macro - GDP Growth Projection'!M161</f>
        <v>2.454953755232645</v>
      </c>
      <c r="I165" s="456">
        <f>'Macro - Population'!G161</f>
        <v>11818.618</v>
      </c>
      <c r="J165" s="404">
        <f>('Macro - Population'!G161)/1000</f>
        <v>11.818618000000001</v>
      </c>
      <c r="K165" s="707">
        <f>'Macro - Population'!N161</f>
        <v>6.695062041724438E-3</v>
      </c>
      <c r="L165" s="708">
        <f>'Economy Size'!E161</f>
        <v>125.783</v>
      </c>
      <c r="M165" s="398">
        <f>'Economy Size'!L161</f>
        <v>2.6191555805840584E-2</v>
      </c>
      <c r="N165" s="423">
        <f t="shared" si="26"/>
        <v>-5.4547995667863853</v>
      </c>
      <c r="O165" s="425">
        <f t="shared" si="25"/>
        <v>-0.81821993501795776</v>
      </c>
      <c r="P165" s="870">
        <f>'1-Military Spending'!E161</f>
        <v>1157.3723670117815</v>
      </c>
      <c r="Q165" s="754">
        <f>'1-Military Spending'!K161</f>
        <v>-7.7815056002688223</v>
      </c>
      <c r="R165" s="830">
        <f>'2-Natural Gas Production'!E161</f>
        <v>1274</v>
      </c>
      <c r="S165" s="878">
        <f>'2-Natural Gas Production'!K161</f>
        <v>2.4727849191959583E-2</v>
      </c>
      <c r="T165" s="830">
        <f>'3-IT Development Index'!D161</f>
        <v>4.83</v>
      </c>
      <c r="U165" s="754">
        <f>'3-IT Development Index'!J161</f>
        <v>-1.231171815164676</v>
      </c>
      <c r="V165" s="830">
        <f>'4- Motor Vehicle Production'!D161</f>
        <v>6.3109999999999999</v>
      </c>
      <c r="W165" s="760">
        <f>'4- Motor Vehicle Production'!J161</f>
        <v>-9.5776303483784027</v>
      </c>
      <c r="X165" s="837">
        <f>'5- Aircraft Exports'!F161</f>
        <v>193.381</v>
      </c>
      <c r="Y165" s="764">
        <f>'5- Aircraft Exports'!L161</f>
        <v>9.9275092959183603E-2</v>
      </c>
      <c r="Z165" s="837">
        <f>'6-Network Readiness Index'!D161</f>
        <v>3.9</v>
      </c>
      <c r="AA165" s="998">
        <f>'6-Network Readiness Index'!J161</f>
        <v>-0.62499999999999933</v>
      </c>
      <c r="AB165" s="1217">
        <f>'7-Crude Oil Production'!E161</f>
        <v>30738</v>
      </c>
      <c r="AC165" s="770">
        <f>'7-Crude Oil Production'!J161</f>
        <v>4.5783688720790659E-2</v>
      </c>
      <c r="AD165" s="708">
        <f>'8-Commercial Banking Branches'!G161</f>
        <v>0.01</v>
      </c>
      <c r="AE165" s="760">
        <f>'8-Commercial Banking Branches'!M161</f>
        <v>0.11458546376224199</v>
      </c>
      <c r="AF165" s="430">
        <f t="shared" si="29"/>
        <v>-18.930935669177728</v>
      </c>
      <c r="AG165" s="431">
        <f t="shared" si="30"/>
        <v>-9.4654678345888641</v>
      </c>
      <c r="AH165" s="420" t="str">
        <f>'Risk - Country'!E161</f>
        <v>B</v>
      </c>
      <c r="AI165" s="398">
        <f>'Risk - Country'!M161</f>
        <v>7</v>
      </c>
      <c r="AJ165" s="400" t="str">
        <f>'Risk - Business Climate'!B161</f>
        <v>B</v>
      </c>
      <c r="AK165" s="400">
        <f>'Risk - Business Climate'!K161</f>
        <v>4.4444444444444411</v>
      </c>
      <c r="AL165" s="399" t="str">
        <f>'Risk - Banking'!E161</f>
        <v>BB-</v>
      </c>
      <c r="AM165" s="398">
        <f>'Risk - Banking'!M161</f>
        <v>-14.423076923076922</v>
      </c>
      <c r="AN165" s="436">
        <f t="shared" si="27"/>
        <v>-2.9786324786324805</v>
      </c>
      <c r="AO165" s="438">
        <f t="shared" si="31"/>
        <v>-1.042521367521368</v>
      </c>
      <c r="AP165" s="401">
        <f t="shared" si="28"/>
        <v>-11.32620913712819</v>
      </c>
    </row>
    <row r="166" spans="1:42" x14ac:dyDescent="0.3">
      <c r="A166" s="281" t="s">
        <v>100</v>
      </c>
      <c r="B166" s="348" t="s">
        <v>100</v>
      </c>
      <c r="C166" s="402">
        <f>'Macro - Wealth'!E162</f>
        <v>28424</v>
      </c>
      <c r="D166" s="396">
        <f>'Macro - Wealth'!L162</f>
        <v>3.0631784868022258</v>
      </c>
      <c r="E166" s="403">
        <f>'Macro - GDP Growth'!F162</f>
        <v>0.98</v>
      </c>
      <c r="F166" s="396">
        <f>'Macro - GDP Growth'!M162</f>
        <v>-0.7523430478880474</v>
      </c>
      <c r="G166" s="403">
        <f>'Macro - GDP Growth Projection'!G162</f>
        <v>0.18422371498088791</v>
      </c>
      <c r="H166" s="396">
        <f>'Macro - GDP Growth Projection'!M162</f>
        <v>3.5808841017992163</v>
      </c>
      <c r="I166" s="456">
        <f>'Macro - Population'!G162</f>
        <v>84339.066999999995</v>
      </c>
      <c r="J166" s="404">
        <f>('Macro - Population'!G162)/1000</f>
        <v>84.339067</v>
      </c>
      <c r="K166" s="707">
        <f>'Macro - Population'!N162</f>
        <v>0.2603661010377134</v>
      </c>
      <c r="L166" s="708">
        <f>'Economy Size'!E162</f>
        <v>2371.3739999999998</v>
      </c>
      <c r="M166" s="398">
        <f>'Economy Size'!L162</f>
        <v>2.5297254592491365</v>
      </c>
      <c r="N166" s="423">
        <f t="shared" si="26"/>
        <v>8.6818111010002443</v>
      </c>
      <c r="O166" s="425">
        <f t="shared" si="25"/>
        <v>1.3022716651500366</v>
      </c>
      <c r="P166" s="870">
        <f>'1-Military Spending'!E162</f>
        <v>17724.632066068632</v>
      </c>
      <c r="Q166" s="754">
        <f>'1-Military Spending'!K162</f>
        <v>1.8483282835624384</v>
      </c>
      <c r="R166" s="830">
        <f>'2-Natural Gas Production'!E162</f>
        <v>368.1</v>
      </c>
      <c r="S166" s="878">
        <f>'2-Natural Gas Production'!K162</f>
        <v>7.1443859756622685E-3</v>
      </c>
      <c r="T166" s="830">
        <f>'3-IT Development Index'!D162</f>
        <v>5.69</v>
      </c>
      <c r="U166" s="754">
        <f>'3-IT Development Index'!J162</f>
        <v>2.1386254870216428</v>
      </c>
      <c r="V166" s="830">
        <f>'4- Motor Vehicle Production'!D162</f>
        <v>128.19200000000001</v>
      </c>
      <c r="W166" s="760">
        <f>'4- Motor Vehicle Production'!J162</f>
        <v>-1.4206290000513477</v>
      </c>
      <c r="X166" s="837">
        <f>'5- Aircraft Exports'!F162</f>
        <v>900.428</v>
      </c>
      <c r="Y166" s="764">
        <f>'5- Aircraft Exports'!L162</f>
        <v>0.46413522286552517</v>
      </c>
      <c r="Z166" s="837">
        <f>'6-Network Readiness Index'!D162</f>
        <v>4.4000000000000004</v>
      </c>
      <c r="AA166" s="998">
        <f>'6-Network Readiness Index'!J162</f>
        <v>0.7894736842105291</v>
      </c>
      <c r="AB166" s="1217">
        <f>'7-Crude Oil Production'!E162</f>
        <v>61757</v>
      </c>
      <c r="AC166" s="770">
        <f>'7-Crude Oil Production'!J162</f>
        <v>9.2949555224616814E-2</v>
      </c>
      <c r="AD166" s="708">
        <f>'8-Commercial Banking Branches'!G162</f>
        <v>12209.760220000002</v>
      </c>
      <c r="AE166" s="760">
        <f>'8-Commercial Banking Branches'!M162</f>
        <v>0.81134460664790575</v>
      </c>
      <c r="AF166" s="430">
        <f t="shared" si="29"/>
        <v>4.7313722254569726</v>
      </c>
      <c r="AG166" s="431">
        <f t="shared" si="30"/>
        <v>2.3656861127284863</v>
      </c>
      <c r="AH166" s="420" t="str">
        <f>'Risk - Country'!E162</f>
        <v>B</v>
      </c>
      <c r="AI166" s="398">
        <f>'Risk - Country'!M162</f>
        <v>7</v>
      </c>
      <c r="AJ166" s="400" t="str">
        <f>'Risk - Business Climate'!B162</f>
        <v>A4</v>
      </c>
      <c r="AK166" s="400">
        <f>'Risk - Business Climate'!K162</f>
        <v>13.333333333333323</v>
      </c>
      <c r="AL166" s="399" t="str">
        <f>'Risk - Banking'!E162</f>
        <v>BBB-</v>
      </c>
      <c r="AM166" s="398">
        <f>'Risk - Banking'!M162</f>
        <v>-5.7692307692307674</v>
      </c>
      <c r="AN166" s="436">
        <f t="shared" si="27"/>
        <v>14.564102564102555</v>
      </c>
      <c r="AO166" s="438">
        <f t="shared" si="31"/>
        <v>5.0974358974358935</v>
      </c>
      <c r="AP166" s="401">
        <f t="shared" si="28"/>
        <v>8.7653936753144173</v>
      </c>
    </row>
    <row r="167" spans="1:42" ht="17.399999999999999" customHeight="1" x14ac:dyDescent="0.3">
      <c r="A167" s="281" t="s">
        <v>207</v>
      </c>
      <c r="B167" s="348" t="s">
        <v>207</v>
      </c>
      <c r="C167" s="402">
        <f>'Macro - Wealth'!E163</f>
        <v>14845</v>
      </c>
      <c r="D167" s="396">
        <f>'Macro - Wealth'!L163</f>
        <v>-0.42430293089923837</v>
      </c>
      <c r="E167" s="403">
        <f>'Macro - GDP Growth'!F163</f>
        <v>6.5</v>
      </c>
      <c r="F167" s="396">
        <f>'Macro - GDP Growth'!M163</f>
        <v>12.372234935163995</v>
      </c>
      <c r="G167" s="403">
        <f>'Macro - GDP Growth Projection'!G163</f>
        <v>0.19706521011297221</v>
      </c>
      <c r="H167" s="396">
        <f>'Macro - GDP Growth Projection'!M163</f>
        <v>3.8807472116870927</v>
      </c>
      <c r="I167" s="456">
        <f>'Macro - Population'!G163</f>
        <v>6031.1869999999999</v>
      </c>
      <c r="J167" s="404">
        <f>('Macro - Population'!G163)/1000</f>
        <v>6.0311870000000001</v>
      </c>
      <c r="K167" s="707">
        <f>'Macro - Population'!N163</f>
        <v>-1.961350753379633</v>
      </c>
      <c r="L167" s="708">
        <f>'Economy Size'!E163</f>
        <v>86.858000000000004</v>
      </c>
      <c r="M167" s="398">
        <f>'Economy Size'!L163</f>
        <v>-3.7800182240380913</v>
      </c>
      <c r="N167" s="423">
        <f t="shared" si="26"/>
        <v>10.087310238534124</v>
      </c>
      <c r="O167" s="425">
        <f t="shared" si="25"/>
        <v>1.5130965357801187</v>
      </c>
      <c r="P167" s="870">
        <f>'1-Military Spending'!E163</f>
        <v>0</v>
      </c>
      <c r="Q167" s="754">
        <f>'1-Military Spending'!K163</f>
        <v>-10</v>
      </c>
      <c r="R167" s="830">
        <f>'2-Natural Gas Production'!E163</f>
        <v>77450</v>
      </c>
      <c r="S167" s="878">
        <f>'2-Natural Gas Production'!K163</f>
        <v>1.5032993184100458</v>
      </c>
      <c r="T167" s="830" t="str">
        <f>'3-IT Development Index'!D163</f>
        <v>use median</v>
      </c>
      <c r="U167" s="754">
        <f>'3-IT Development Index'!J163</f>
        <v>0</v>
      </c>
      <c r="V167" s="830">
        <f>'4- Motor Vehicle Production'!D163</f>
        <v>0.58899999999999997</v>
      </c>
      <c r="W167" s="760">
        <f>'4- Motor Vehicle Production'!J163</f>
        <v>-9.9605806172072384</v>
      </c>
      <c r="X167" s="837">
        <f>'5- Aircraft Exports'!F163</f>
        <v>0.24</v>
      </c>
      <c r="Y167" s="764">
        <f>'5- Aircraft Exports'!L163</f>
        <v>-11.411411411411411</v>
      </c>
      <c r="Z167" s="837" t="str">
        <f>'6-Network Readiness Index'!D163</f>
        <v>use median</v>
      </c>
      <c r="AA167" s="998">
        <f>'6-Network Readiness Index'!J163</f>
        <v>0</v>
      </c>
      <c r="AB167" s="1217">
        <f>'7-Crude Oil Production'!E163</f>
        <v>184579</v>
      </c>
      <c r="AC167" s="770">
        <f>'7-Crude Oil Production'!J163</f>
        <v>0.27970625452933123</v>
      </c>
      <c r="AD167" s="708">
        <f>'8-Commercial Banking Branches'!G163</f>
        <v>0.01</v>
      </c>
      <c r="AE167" s="760">
        <f>'8-Commercial Banking Branches'!M163</f>
        <v>5.2039519176031453E-2</v>
      </c>
      <c r="AF167" s="430">
        <f t="shared" si="29"/>
        <v>-29.536946936503242</v>
      </c>
      <c r="AG167" s="431">
        <f t="shared" si="30"/>
        <v>-14.768473468251621</v>
      </c>
      <c r="AH167" s="420" t="str">
        <f>'Risk - Country'!E163</f>
        <v>D</v>
      </c>
      <c r="AI167" s="398">
        <f>'Risk - Country'!M163</f>
        <v>-20.999999999999993</v>
      </c>
      <c r="AJ167" s="400" t="str">
        <f>'Risk - Business Climate'!B163</f>
        <v>D</v>
      </c>
      <c r="AK167" s="400">
        <f>'Risk - Business Climate'!K163</f>
        <v>-25.454545454545453</v>
      </c>
      <c r="AL167" s="399" t="str">
        <f>'Risk - Banking'!E163</f>
        <v>-</v>
      </c>
      <c r="AM167" s="398">
        <f>'Risk - Banking'!M163</f>
        <v>0</v>
      </c>
      <c r="AN167" s="436">
        <f t="shared" ref="AN167:AN181" si="32">AI167+AK167+AM167</f>
        <v>-46.454545454545446</v>
      </c>
      <c r="AO167" s="438">
        <f t="shared" si="31"/>
        <v>-16.259090909090904</v>
      </c>
      <c r="AP167" s="401">
        <f t="shared" si="28"/>
        <v>-29.514467841562407</v>
      </c>
    </row>
    <row r="168" spans="1:42" ht="22.8" customHeight="1" x14ac:dyDescent="0.3">
      <c r="A168" s="281" t="s">
        <v>262</v>
      </c>
      <c r="B168" s="348" t="s">
        <v>262</v>
      </c>
      <c r="C168" s="402">
        <f>'Macro - Wealth'!E164</f>
        <v>29253</v>
      </c>
      <c r="D168" s="396">
        <f>'Macro - Wealth'!L164</f>
        <v>3.253522161606142</v>
      </c>
      <c r="E168" s="403">
        <f>'Macro - GDP Growth'!F164</f>
        <v>5.3</v>
      </c>
      <c r="F168" s="396">
        <f>'Macro - GDP Growth'!M164</f>
        <v>8.7109077040427163</v>
      </c>
      <c r="G168" s="403" t="str">
        <f>'Macro - GDP Growth Projection'!G164</f>
        <v>use median</v>
      </c>
      <c r="H168" s="396">
        <f>'Macro - GDP Growth Projection'!M164</f>
        <v>0</v>
      </c>
      <c r="I168" s="456">
        <f>'Macro - Population'!G164</f>
        <v>38.718000000000004</v>
      </c>
      <c r="J168" s="404">
        <f>('Macro - Population'!G164)/1000</f>
        <v>3.8718000000000002E-2</v>
      </c>
      <c r="K168" s="707">
        <f>'Macro - Population'!N164</f>
        <v>-4.9957055492446054</v>
      </c>
      <c r="L168" s="708">
        <f>'Economy Size'!E164</f>
        <v>1.117</v>
      </c>
      <c r="M168" s="398">
        <f>'Economy Size'!L164</f>
        <v>-24.781997393766598</v>
      </c>
      <c r="N168" s="423">
        <f t="shared" ref="N168:N181" si="33">D168+F168+K168+M168+H168</f>
        <v>-17.813273077362346</v>
      </c>
      <c r="O168" s="425">
        <f t="shared" si="25"/>
        <v>-2.6719909616043518</v>
      </c>
      <c r="P168" s="870">
        <f>'1-Military Spending'!E164</f>
        <v>0</v>
      </c>
      <c r="Q168" s="754">
        <f>'1-Military Spending'!K164</f>
        <v>-10</v>
      </c>
      <c r="R168" s="830">
        <f>'2-Natural Gas Production'!E164</f>
        <v>9.9999999999999995E-7</v>
      </c>
      <c r="S168" s="878">
        <f>'2-Natural Gas Production'!K164</f>
        <v>-15</v>
      </c>
      <c r="T168" s="830" t="str">
        <f>'3-IT Development Index'!D164</f>
        <v>use median</v>
      </c>
      <c r="U168" s="754">
        <f>'3-IT Development Index'!J164</f>
        <v>0</v>
      </c>
      <c r="V168" s="830">
        <f>'4- Motor Vehicle Production'!D164</f>
        <v>0.41799999999999998</v>
      </c>
      <c r="W168" s="760">
        <f>'4- Motor Vehicle Production'!J164</f>
        <v>-9.9720249541470736</v>
      </c>
      <c r="X168" s="837">
        <f>'5- Aircraft Exports'!F164</f>
        <v>0.01</v>
      </c>
      <c r="Y168" s="764">
        <f>'5- Aircraft Exports'!L164</f>
        <v>-14.864864864864863</v>
      </c>
      <c r="Z168" s="837" t="str">
        <f>'6-Network Readiness Index'!D164</f>
        <v>use median</v>
      </c>
      <c r="AA168" s="998">
        <f>'6-Network Readiness Index'!J164</f>
        <v>0</v>
      </c>
      <c r="AB168" s="1217">
        <f>'7-Crude Oil Production'!E164</f>
        <v>0.01</v>
      </c>
      <c r="AC168" s="770">
        <f>'7-Crude Oil Production'!J164</f>
        <v>-15</v>
      </c>
      <c r="AD168" s="708">
        <f>'8-Commercial Banking Branches'!G164</f>
        <v>0.01</v>
      </c>
      <c r="AE168" s="760">
        <f>'8-Commercial Banking Branches'!M164</f>
        <v>-14.530299939205754</v>
      </c>
      <c r="AF168" s="430">
        <f t="shared" si="29"/>
        <v>-79.367189758217691</v>
      </c>
      <c r="AG168" s="431">
        <f t="shared" si="30"/>
        <v>-39.683594879108846</v>
      </c>
      <c r="AH168" s="420" t="str">
        <f>'Risk - Country'!E164</f>
        <v>na</v>
      </c>
      <c r="AI168" s="398">
        <f>'Risk - Country'!M164</f>
        <v>0</v>
      </c>
      <c r="AJ168" s="400">
        <f>'Risk - Business Climate'!B164</f>
        <v>0</v>
      </c>
      <c r="AK168" s="400">
        <f>'Risk - Business Climate'!K164</f>
        <v>-3.6363636363636331</v>
      </c>
      <c r="AL168" s="399" t="str">
        <f>'Risk - Banking'!E164</f>
        <v>-</v>
      </c>
      <c r="AM168" s="398">
        <f>'Risk - Banking'!M164</f>
        <v>0</v>
      </c>
      <c r="AN168" s="436">
        <f t="shared" si="32"/>
        <v>-3.6363636363636331</v>
      </c>
      <c r="AO168" s="438">
        <f t="shared" si="31"/>
        <v>-1.2727272727272716</v>
      </c>
      <c r="AP168" s="401">
        <f t="shared" ref="AP168:AP181" si="34">SUM(O168,AG168,AO168)</f>
        <v>-43.62831311344047</v>
      </c>
    </row>
    <row r="169" spans="1:42" x14ac:dyDescent="0.3">
      <c r="A169" s="281" t="s">
        <v>209</v>
      </c>
      <c r="B169" s="348" t="s">
        <v>209</v>
      </c>
      <c r="C169" s="402">
        <f>'Macro - Wealth'!E165</f>
        <v>2187</v>
      </c>
      <c r="D169" s="396">
        <f>'Macro - Wealth'!L165</f>
        <v>-22.990800827212439</v>
      </c>
      <c r="E169" s="403">
        <f>'Macro - GDP Growth'!F165</f>
        <v>4.8</v>
      </c>
      <c r="F169" s="396">
        <f>'Macro - GDP Growth'!M165</f>
        <v>7.1853546910755144</v>
      </c>
      <c r="G169" s="403">
        <f>'Macro - GDP Growth Projection'!G165</f>
        <v>0.25947813674975628</v>
      </c>
      <c r="H169" s="396">
        <f>'Macro - GDP Growth Projection'!M165</f>
        <v>5.3381580572318574</v>
      </c>
      <c r="I169" s="456">
        <f>'Macro - Population'!G165</f>
        <v>45741</v>
      </c>
      <c r="J169" s="404">
        <f>('Macro - Population'!G165)/1000</f>
        <v>45.741</v>
      </c>
      <c r="K169" s="707">
        <f>'Macro - Population'!N165</f>
        <v>0.12535298550768137</v>
      </c>
      <c r="L169" s="708">
        <f>'Economy Size'!E165</f>
        <v>96.837999999999994</v>
      </c>
      <c r="M169" s="398">
        <f>'Economy Size'!L165</f>
        <v>-1.3354496732410364</v>
      </c>
      <c r="N169" s="423">
        <f t="shared" si="33"/>
        <v>-11.677384766638422</v>
      </c>
      <c r="O169" s="425">
        <f t="shared" si="25"/>
        <v>-1.7516077149957632</v>
      </c>
      <c r="P169" s="870">
        <f>'1-Military Spending'!E165</f>
        <v>984.75973168086921</v>
      </c>
      <c r="Q169" s="754">
        <f>'1-Military Spending'!K165</f>
        <v>-8.1123787785571331</v>
      </c>
      <c r="R169" s="830">
        <f>'2-Natural Gas Production'!E165</f>
        <v>9.9999999999999995E-7</v>
      </c>
      <c r="S169" s="878">
        <f>'2-Natural Gas Production'!K165</f>
        <v>-15</v>
      </c>
      <c r="T169" s="830">
        <f>'3-IT Development Index'!D165</f>
        <v>1.94</v>
      </c>
      <c r="U169" s="754">
        <f>'3-IT Development Index'!J165</f>
        <v>-11.814127521062041</v>
      </c>
      <c r="V169" s="830">
        <f>'4- Motor Vehicle Production'!D165</f>
        <v>0.90200000000000002</v>
      </c>
      <c r="W169" s="760">
        <f>'4- Motor Vehicle Production'!J165</f>
        <v>-9.9396327957910504</v>
      </c>
      <c r="X169" s="837">
        <f>'5- Aircraft Exports'!F165</f>
        <v>6.3979999999999997</v>
      </c>
      <c r="Y169" s="764">
        <f>'5- Aircraft Exports'!L165</f>
        <v>2.7855502975536726E-3</v>
      </c>
      <c r="Z169" s="837">
        <f>'6-Network Readiness Index'!D165</f>
        <v>3.1</v>
      </c>
      <c r="AA169" s="998">
        <f>'6-Network Readiness Index'!J165</f>
        <v>-3.1249999999999996</v>
      </c>
      <c r="AB169" s="1217">
        <f>'7-Crude Oil Production'!E165</f>
        <v>0.01</v>
      </c>
      <c r="AC169" s="770">
        <f>'7-Crude Oil Production'!J165</f>
        <v>-15</v>
      </c>
      <c r="AD169" s="708">
        <f>'8-Commercial Banking Branches'!G165</f>
        <v>1002.1912992000001</v>
      </c>
      <c r="AE169" s="760">
        <f>'8-Commercial Banking Branches'!M165</f>
        <v>0.41309457664182686</v>
      </c>
      <c r="AF169" s="430">
        <f t="shared" si="29"/>
        <v>-62.575258968470848</v>
      </c>
      <c r="AG169" s="431">
        <f>AF169*$AF$7</f>
        <v>-31.287629484235424</v>
      </c>
      <c r="AH169" s="420" t="str">
        <f>'Risk - Country'!E165</f>
        <v>C</v>
      </c>
      <c r="AI169" s="398">
        <f>'Risk - Country'!M165</f>
        <v>-6.9999999999999973</v>
      </c>
      <c r="AJ169" s="400" t="str">
        <f>'Risk - Business Climate'!B165</f>
        <v>D</v>
      </c>
      <c r="AK169" s="400">
        <f>'Risk - Business Climate'!K165</f>
        <v>-25.454545454545453</v>
      </c>
      <c r="AL169" s="399" t="str">
        <f>'Risk - Banking'!E165</f>
        <v>B+</v>
      </c>
      <c r="AM169" s="398">
        <f>'Risk - Banking'!M165</f>
        <v>-17.307692307692307</v>
      </c>
      <c r="AN169" s="436">
        <f t="shared" si="32"/>
        <v>-49.76223776223776</v>
      </c>
      <c r="AO169" s="438">
        <f t="shared" si="31"/>
        <v>-17.416783216783216</v>
      </c>
      <c r="AP169" s="401">
        <f t="shared" si="34"/>
        <v>-50.456020416014404</v>
      </c>
    </row>
    <row r="170" spans="1:42" x14ac:dyDescent="0.3">
      <c r="A170" s="281" t="s">
        <v>101</v>
      </c>
      <c r="B170" s="348" t="s">
        <v>101</v>
      </c>
      <c r="C170" s="402">
        <f>'Macro - Wealth'!E166</f>
        <v>12810</v>
      </c>
      <c r="D170" s="396">
        <f>'Macro - Wealth'!L166</f>
        <v>-4.0522712686301068</v>
      </c>
      <c r="E170" s="403">
        <f>'Macro - GDP Growth'!F166</f>
        <v>3.24</v>
      </c>
      <c r="F170" s="396">
        <f>'Macro - GDP Growth'!M166</f>
        <v>2.4256292906178487</v>
      </c>
      <c r="G170" s="403">
        <f>'Macro - GDP Growth Projection'!G166</f>
        <v>0.1848652852079305</v>
      </c>
      <c r="H170" s="396">
        <f>'Macro - GDP Growth Projection'!M166</f>
        <v>3.5958654759704993</v>
      </c>
      <c r="I170" s="456">
        <f>'Macro - Population'!G166</f>
        <v>43733.758999999998</v>
      </c>
      <c r="J170" s="404">
        <f>('Macro - Population'!G166)/1000</f>
        <v>43.733758999999999</v>
      </c>
      <c r="K170" s="707">
        <f>'Macro - Population'!N166</f>
        <v>0.11833180848786801</v>
      </c>
      <c r="L170" s="708">
        <f>'Economy Size'!E166</f>
        <v>538.38800000000003</v>
      </c>
      <c r="M170" s="398">
        <f>'Economy Size'!L166</f>
        <v>0.48619099748075884</v>
      </c>
      <c r="N170" s="423">
        <f t="shared" si="33"/>
        <v>2.573746303926868</v>
      </c>
      <c r="O170" s="425">
        <f t="shared" si="25"/>
        <v>0.38606194558903018</v>
      </c>
      <c r="P170" s="870">
        <f>'1-Military Spending'!E166</f>
        <v>5924.2008803055014</v>
      </c>
      <c r="Q170" s="754">
        <f>'1-Military Spending'!K166</f>
        <v>0.10452238924792925</v>
      </c>
      <c r="R170" s="830">
        <f>'2-Natural Gas Production'!E166</f>
        <v>19730</v>
      </c>
      <c r="S170" s="878">
        <f>'2-Natural Gas Production'!K166</f>
        <v>0.38295767270447006</v>
      </c>
      <c r="T170" s="830">
        <f>'3-IT Development Index'!D166</f>
        <v>5.33</v>
      </c>
      <c r="U170" s="754">
        <f>'3-IT Development Index'!J166</f>
        <v>0.66875411410982954</v>
      </c>
      <c r="V170" s="830">
        <f>'4- Motor Vehicle Production'!D166</f>
        <v>9.9359999999999999</v>
      </c>
      <c r="W170" s="760">
        <f>'4- Motor Vehicle Production'!J166</f>
        <v>-9.3350237904433211</v>
      </c>
      <c r="X170" s="837">
        <f>'5- Aircraft Exports'!F166</f>
        <v>81.941000000000003</v>
      </c>
      <c r="Y170" s="764">
        <f>'5- Aircraft Exports'!L166</f>
        <v>4.1768289483936981E-2</v>
      </c>
      <c r="Z170" s="837">
        <f>'6-Network Readiness Index'!D166</f>
        <v>4.2</v>
      </c>
      <c r="AA170" s="998">
        <f>'6-Network Readiness Index'!J166</f>
        <v>0.2631578947368422</v>
      </c>
      <c r="AB170" s="1217">
        <f>'7-Crude Oil Production'!E166</f>
        <v>33577</v>
      </c>
      <c r="AC170" s="770">
        <f>'7-Crude Oil Production'!J166</f>
        <v>5.0100523402900415E-2</v>
      </c>
      <c r="AD170" s="708">
        <f>'8-Commercial Banking Branches'!G166</f>
        <v>188.75347259999998</v>
      </c>
      <c r="AE170" s="760">
        <f>'8-Commercial Banking Branches'!M166</f>
        <v>0.47872975730672429</v>
      </c>
      <c r="AF170" s="430">
        <f t="shared" si="29"/>
        <v>-7.3450331494506882</v>
      </c>
      <c r="AG170" s="431">
        <f t="shared" si="30"/>
        <v>-3.6725165747253441</v>
      </c>
      <c r="AH170" s="420" t="str">
        <f>'Risk - Country'!E166</f>
        <v>D</v>
      </c>
      <c r="AI170" s="398">
        <f>'Risk - Country'!M166</f>
        <v>-20.999999999999993</v>
      </c>
      <c r="AJ170" s="400" t="str">
        <f>'Risk - Business Climate'!B166</f>
        <v>D</v>
      </c>
      <c r="AK170" s="400">
        <f>'Risk - Business Climate'!K166</f>
        <v>-25.454545454545453</v>
      </c>
      <c r="AL170" s="399" t="str">
        <f>'Risk - Banking'!E166</f>
        <v>B-</v>
      </c>
      <c r="AM170" s="398">
        <f>'Risk - Banking'!M166</f>
        <v>-23.076923076923077</v>
      </c>
      <c r="AN170" s="436">
        <f t="shared" si="32"/>
        <v>-69.531468531468519</v>
      </c>
      <c r="AO170" s="438">
        <f t="shared" si="31"/>
        <v>-24.336013986013981</v>
      </c>
      <c r="AP170" s="401">
        <f t="shared" si="34"/>
        <v>-27.622468615150297</v>
      </c>
    </row>
    <row r="171" spans="1:42" ht="13.95" customHeight="1" x14ac:dyDescent="0.3">
      <c r="A171" s="281" t="s">
        <v>123</v>
      </c>
      <c r="B171" s="348" t="s">
        <v>123</v>
      </c>
      <c r="C171" s="402">
        <f>'Macro - Wealth'!E167</f>
        <v>67119</v>
      </c>
      <c r="D171" s="396">
        <f>'Macro - Wealth'!L167</f>
        <v>11.947796697342076</v>
      </c>
      <c r="E171" s="403">
        <f>'Macro - GDP Growth'!F167</f>
        <v>0.8</v>
      </c>
      <c r="F171" s="396">
        <f>'Macro - GDP Growth'!M167</f>
        <v>-0.84478110155347308</v>
      </c>
      <c r="G171" s="403">
        <f>'Macro - GDP Growth Projection'!G167</f>
        <v>0.15250255422420381</v>
      </c>
      <c r="H171" s="396">
        <f>'Macro - GDP Growth Projection'!M167</f>
        <v>2.8401599247532787</v>
      </c>
      <c r="I171" s="456">
        <f>'Macro - Population'!G167</f>
        <v>9890.4</v>
      </c>
      <c r="J171" s="404">
        <f>('Macro - Population'!G167)/1000</f>
        <v>9.8903999999999996</v>
      </c>
      <c r="K171" s="707">
        <f>'Macro - Population'!N167</f>
        <v>-7.1943823054655912E-3</v>
      </c>
      <c r="L171" s="708">
        <f>'Economy Size'!E167</f>
        <v>655.78899999999999</v>
      </c>
      <c r="M171" s="398">
        <f>'Economy Size'!L167</f>
        <v>0.61707742506180374</v>
      </c>
      <c r="N171" s="423">
        <f t="shared" si="33"/>
        <v>14.553058563298221</v>
      </c>
      <c r="O171" s="425">
        <f t="shared" si="25"/>
        <v>2.1829587844947329</v>
      </c>
      <c r="P171" s="870">
        <f>'1-Military Spending'!E167</f>
        <v>0</v>
      </c>
      <c r="Q171" s="754">
        <f>'1-Military Spending'!K167</f>
        <v>-10</v>
      </c>
      <c r="R171" s="830">
        <f>'2-Natural Gas Production'!E167</f>
        <v>62010</v>
      </c>
      <c r="S171" s="878">
        <f>'2-Natural Gas Production'!K167</f>
        <v>1.2036098691776465</v>
      </c>
      <c r="T171" s="830">
        <f>'3-IT Development Index'!D167</f>
        <v>7.11</v>
      </c>
      <c r="U171" s="754">
        <f>'3-IT Development Index'!J167</f>
        <v>7.936451457951569</v>
      </c>
      <c r="V171" s="830">
        <f>'4- Motor Vehicle Production'!D167</f>
        <v>102.77200000000001</v>
      </c>
      <c r="W171" s="760">
        <f>'4- Motor Vehicle Production'!J167</f>
        <v>-3.1218865732126591</v>
      </c>
      <c r="X171" s="837">
        <f>'5- Aircraft Exports'!F167</f>
        <v>308.56700000000001</v>
      </c>
      <c r="Y171" s="764">
        <f>'5- Aircraft Exports'!L167</f>
        <v>0.15871495894177298</v>
      </c>
      <c r="Z171" s="837">
        <f>'6-Network Readiness Index'!D167</f>
        <v>5.3</v>
      </c>
      <c r="AA171" s="998">
        <f>'6-Network Readiness Index'!J167</f>
        <v>3.1578947368421044</v>
      </c>
      <c r="AB171" s="1217">
        <f>'7-Crude Oil Production'!E167</f>
        <v>3138249</v>
      </c>
      <c r="AC171" s="770">
        <f>'7-Crude Oil Production'!J167</f>
        <v>4.7709021317773459</v>
      </c>
      <c r="AD171" s="708">
        <f>'8-Commercial Banking Branches'!G167</f>
        <v>0.01</v>
      </c>
      <c r="AE171" s="760">
        <f>'8-Commercial Banking Branches'!M167</f>
        <v>9.6592973659724454E-2</v>
      </c>
      <c r="AF171" s="430">
        <f t="shared" si="29"/>
        <v>4.2022795551375047</v>
      </c>
      <c r="AG171" s="431">
        <f t="shared" si="30"/>
        <v>2.1011397775687524</v>
      </c>
      <c r="AH171" s="420" t="str">
        <f>'Risk - Country'!E167</f>
        <v>A4</v>
      </c>
      <c r="AI171" s="398">
        <f>'Risk - Country'!M167</f>
        <v>14</v>
      </c>
      <c r="AJ171" s="400" t="str">
        <f>'Risk - Business Climate'!B167</f>
        <v>A2</v>
      </c>
      <c r="AK171" s="400">
        <f>'Risk - Business Climate'!K167</f>
        <v>31.111111111111114</v>
      </c>
      <c r="AL171" s="399" t="str">
        <f>'Risk - Banking'!E167</f>
        <v>AA+</v>
      </c>
      <c r="AM171" s="398">
        <f>'Risk - Banking'!M167</f>
        <v>22.5</v>
      </c>
      <c r="AN171" s="436">
        <f t="shared" si="32"/>
        <v>67.611111111111114</v>
      </c>
      <c r="AO171" s="438">
        <f t="shared" si="31"/>
        <v>23.663888888888888</v>
      </c>
      <c r="AP171" s="401">
        <f t="shared" si="34"/>
        <v>27.947987450952375</v>
      </c>
    </row>
    <row r="172" spans="1:42" x14ac:dyDescent="0.3">
      <c r="A172" s="281" t="s">
        <v>102</v>
      </c>
      <c r="B172" s="348" t="s">
        <v>102</v>
      </c>
      <c r="C172" s="402">
        <f>'Macro - Wealth'!E168</f>
        <v>46659</v>
      </c>
      <c r="D172" s="396">
        <f>'Macro - Wealth'!L168</f>
        <v>7.2500505133998274</v>
      </c>
      <c r="E172" s="403">
        <f>'Macro - GDP Growth'!F168</f>
        <v>1.26</v>
      </c>
      <c r="F172" s="396">
        <f>'Macro - GDP Growth'!M168</f>
        <v>-0.60855051996405207</v>
      </c>
      <c r="G172" s="403">
        <f>'Macro - GDP Growth Projection'!G168</f>
        <v>0.16422959815378083</v>
      </c>
      <c r="H172" s="396">
        <f>'Macro - GDP Growth Projection'!M168</f>
        <v>3.113999366838863</v>
      </c>
      <c r="I172" s="456">
        <f>'Macro - Population'!G168</f>
        <v>67886.004000000001</v>
      </c>
      <c r="J172" s="404">
        <f>('Macro - Population'!G168)/1000</f>
        <v>67.886004</v>
      </c>
      <c r="K172" s="707">
        <f>'Macro - Population'!N168</f>
        <v>0.20281453257077708</v>
      </c>
      <c r="L172" s="708">
        <f>'Economy Size'!E168</f>
        <v>3118.3960000000002</v>
      </c>
      <c r="M172" s="398">
        <f>'Economy Size'!L168</f>
        <v>3.3625551702775556</v>
      </c>
      <c r="N172" s="423">
        <f t="shared" si="33"/>
        <v>13.32086906312297</v>
      </c>
      <c r="O172" s="425">
        <f t="shared" si="25"/>
        <v>1.9981303594684454</v>
      </c>
      <c r="P172" s="870">
        <f>'1-Military Spending'!E168</f>
        <v>59238.462250000004</v>
      </c>
      <c r="Q172" s="754">
        <f>'1-Military Spending'!K168</f>
        <v>7.9830246036130124</v>
      </c>
      <c r="R172" s="830">
        <f>'2-Natural Gas Production'!E168</f>
        <v>42110</v>
      </c>
      <c r="S172" s="878">
        <f>'2-Natural Gas Production'!K168</f>
        <v>0.81735209458407476</v>
      </c>
      <c r="T172" s="830">
        <f>'3-IT Development Index'!D168</f>
        <v>8.57</v>
      </c>
      <c r="U172" s="754">
        <f>'3-IT Development Index'!J168</f>
        <v>13.897596470316142</v>
      </c>
      <c r="V172" s="830">
        <f>'4- Motor Vehicle Production'!D168</f>
        <v>569.17899999999997</v>
      </c>
      <c r="W172" s="760">
        <f>'4- Motor Vehicle Production'!J168</f>
        <v>1.4357865795621989</v>
      </c>
      <c r="X172" s="837">
        <f>'5- Aircraft Exports'!F168</f>
        <v>13208.846</v>
      </c>
      <c r="Y172" s="764">
        <f>'5- Aircraft Exports'!L168</f>
        <v>6.8156945823162438</v>
      </c>
      <c r="Z172" s="837">
        <f>'6-Network Readiness Index'!D168</f>
        <v>5.7</v>
      </c>
      <c r="AA172" s="998">
        <f>'6-Network Readiness Index'!J168</f>
        <v>4.2105263157894735</v>
      </c>
      <c r="AB172" s="1217">
        <f>'7-Crude Oil Production'!E168</f>
        <v>947208</v>
      </c>
      <c r="AC172" s="770">
        <f>'7-Crude Oil Production'!J168</f>
        <v>1.4393199624485562</v>
      </c>
      <c r="AD172" s="708">
        <f>'8-Commercial Banking Branches'!G168</f>
        <v>8805</v>
      </c>
      <c r="AE172" s="760">
        <f>'8-Commercial Banking Branches'!M168</f>
        <v>0.67841171565569625</v>
      </c>
      <c r="AF172" s="430">
        <f t="shared" si="29"/>
        <v>37.277712324285396</v>
      </c>
      <c r="AG172" s="431">
        <f t="shared" si="30"/>
        <v>18.638856162142698</v>
      </c>
      <c r="AH172" s="420" t="str">
        <f>'Risk - Country'!E168</f>
        <v>A3</v>
      </c>
      <c r="AI172" s="398">
        <f>'Risk - Country'!M168</f>
        <v>21</v>
      </c>
      <c r="AJ172" s="400" t="str">
        <f>'Risk - Business Climate'!B168</f>
        <v>A1</v>
      </c>
      <c r="AK172" s="400">
        <f>'Risk - Business Climate'!K168</f>
        <v>40</v>
      </c>
      <c r="AL172" s="399" t="str">
        <f>'Risk - Banking'!E168</f>
        <v>AAA</v>
      </c>
      <c r="AM172" s="398">
        <f>'Risk - Banking'!M168</f>
        <v>25</v>
      </c>
      <c r="AN172" s="436">
        <f t="shared" si="32"/>
        <v>86</v>
      </c>
      <c r="AO172" s="438">
        <f t="shared" si="31"/>
        <v>30.099999999999998</v>
      </c>
      <c r="AP172" s="401">
        <f t="shared" si="34"/>
        <v>50.736986521611144</v>
      </c>
    </row>
    <row r="173" spans="1:42" x14ac:dyDescent="0.3">
      <c r="A173" s="279" t="s">
        <v>228</v>
      </c>
      <c r="B173" s="351" t="s">
        <v>228</v>
      </c>
      <c r="C173" s="402">
        <f>'Macro - Wealth'!E169</f>
        <v>2660</v>
      </c>
      <c r="D173" s="396">
        <f>'Macro - Wealth'!L169</f>
        <v>-22.147543321685799</v>
      </c>
      <c r="E173" s="403">
        <f>'Macro - GDP Growth'!F169</f>
        <v>6.98</v>
      </c>
      <c r="F173" s="396">
        <f>'Macro - GDP Growth'!M169</f>
        <v>13.83676582761251</v>
      </c>
      <c r="G173" s="403">
        <f>'Macro - GDP Growth Projection'!G169</f>
        <v>0.22809141199723987</v>
      </c>
      <c r="H173" s="396">
        <f>'Macro - GDP Growth Projection'!M169</f>
        <v>4.6052433306616383</v>
      </c>
      <c r="I173" s="456">
        <f>'Macro - Population'!G169</f>
        <v>59734.213000000003</v>
      </c>
      <c r="J173" s="404">
        <f>('Macro - Population'!G169)/1000</f>
        <v>59.734213000000004</v>
      </c>
      <c r="K173" s="707">
        <f>'Macro - Population'!N169</f>
        <v>0.17430018494658972</v>
      </c>
      <c r="L173" s="708">
        <f>'Economy Size'!E169</f>
        <v>149.785</v>
      </c>
      <c r="M173" s="398">
        <f>'Economy Size'!L169</f>
        <v>5.2950578597812048E-2</v>
      </c>
      <c r="N173" s="423">
        <f t="shared" si="33"/>
        <v>-3.478283399867248</v>
      </c>
      <c r="O173" s="425">
        <f t="shared" si="25"/>
        <v>-0.5217425099800872</v>
      </c>
      <c r="P173" s="870">
        <f>'1-Military Spending'!E169</f>
        <v>659.31303417465142</v>
      </c>
      <c r="Q173" s="754">
        <f>'1-Military Spending'!K169</f>
        <v>-8.7362125029011359</v>
      </c>
      <c r="R173" s="830">
        <f>'2-Natural Gas Production'!E169</f>
        <v>3115</v>
      </c>
      <c r="S173" s="878">
        <f>'2-Natural Gas Production'!K169</f>
        <v>6.0461545826470411E-2</v>
      </c>
      <c r="T173" s="830">
        <f>'3-IT Development Index'!D169</f>
        <v>1.65</v>
      </c>
      <c r="U173" s="754">
        <f>'3-IT Development Index'!J169</f>
        <v>-12.87608501404136</v>
      </c>
      <c r="V173" s="830">
        <f>'4- Motor Vehicle Production'!D169</f>
        <v>0.78700000000000003</v>
      </c>
      <c r="W173" s="760">
        <f>'4- Motor Vehicle Production'!J169</f>
        <v>-9.9473292796979571</v>
      </c>
      <c r="X173" s="837">
        <f>'5- Aircraft Exports'!F169</f>
        <v>2.673</v>
      </c>
      <c r="Y173" s="764">
        <f>'5- Aircraft Exports'!L169</f>
        <v>8.633244994085391E-4</v>
      </c>
      <c r="Z173" s="837">
        <f>'6-Network Readiness Index'!D169</f>
        <v>2.9</v>
      </c>
      <c r="AA173" s="998">
        <f>'6-Network Readiness Index'!J169</f>
        <v>-3.75</v>
      </c>
      <c r="AB173" s="1217">
        <f>'7-Crude Oil Production'!E169</f>
        <v>0.01</v>
      </c>
      <c r="AC173" s="770">
        <f>'7-Crude Oil Production'!J169</f>
        <v>-15</v>
      </c>
      <c r="AD173" s="708">
        <f>'8-Commercial Banking Branches'!G169</f>
        <v>0.01</v>
      </c>
      <c r="AE173" s="760">
        <f>'8-Commercial Banking Branches'!M169</f>
        <v>0.54134490398497781</v>
      </c>
      <c r="AF173" s="430">
        <f t="shared" si="29"/>
        <v>-49.706957022329597</v>
      </c>
      <c r="AG173" s="431">
        <f t="shared" si="30"/>
        <v>-24.853478511164798</v>
      </c>
      <c r="AH173" s="420" t="str">
        <f>'Risk - Country'!E169</f>
        <v>C</v>
      </c>
      <c r="AI173" s="398">
        <f>'Risk - Country'!M169</f>
        <v>-6.9999999999999973</v>
      </c>
      <c r="AJ173" s="400" t="str">
        <f>'Risk - Business Climate'!B169</f>
        <v>C</v>
      </c>
      <c r="AK173" s="400">
        <f>'Risk - Business Climate'!K169</f>
        <v>-10.909090909090912</v>
      </c>
      <c r="AL173" s="399" t="str">
        <f>'Risk - Banking'!E169</f>
        <v>-</v>
      </c>
      <c r="AM173" s="398">
        <f>'Risk - Banking'!M169</f>
        <v>0</v>
      </c>
      <c r="AN173" s="436">
        <f t="shared" si="32"/>
        <v>-17.90909090909091</v>
      </c>
      <c r="AO173" s="438">
        <f t="shared" si="31"/>
        <v>-6.2681818181818185</v>
      </c>
      <c r="AP173" s="401">
        <f t="shared" si="34"/>
        <v>-31.643402839326704</v>
      </c>
    </row>
    <row r="174" spans="1:42" s="459" customFormat="1" ht="14.25" customHeight="1" x14ac:dyDescent="0.3">
      <c r="A174" s="881" t="s">
        <v>124</v>
      </c>
      <c r="B174" s="882" t="s">
        <v>124</v>
      </c>
      <c r="C174" s="883">
        <f>'Macro - Wealth'!E170</f>
        <v>62530</v>
      </c>
      <c r="D174" s="884">
        <f>'Macro - Wealth'!L170</f>
        <v>10.894133098216416</v>
      </c>
      <c r="E174" s="885">
        <f>'Macro - GDP Growth'!F170</f>
        <v>2.16</v>
      </c>
      <c r="F174" s="884">
        <f>'Macro - GDP Growth'!M170</f>
        <v>-0.14636025163692387</v>
      </c>
      <c r="G174" s="885">
        <f>'Macro - GDP Growth Projection'!G170</f>
        <v>0.13736779595710236</v>
      </c>
      <c r="H174" s="884">
        <f>'Macro - GDP Growth Projection'!M170</f>
        <v>2.486746585053039</v>
      </c>
      <c r="I174" s="886">
        <f>'Macro - Population'!G170</f>
        <v>331002.647</v>
      </c>
      <c r="J174" s="887">
        <f>('Macro - Population'!G170)/1000</f>
        <v>331.00264700000002</v>
      </c>
      <c r="K174" s="888">
        <f>'Macro - Population'!N170</f>
        <v>1.1231766252950885</v>
      </c>
      <c r="L174" s="889">
        <f>'Economy Size'!E170</f>
        <v>20524.945</v>
      </c>
      <c r="M174" s="890">
        <f>'Economy Size'!L170</f>
        <v>22.76853139811557</v>
      </c>
      <c r="N174" s="891">
        <f t="shared" si="33"/>
        <v>37.126227455043193</v>
      </c>
      <c r="O174" s="892">
        <f t="shared" si="25"/>
        <v>5.5689341182564789</v>
      </c>
      <c r="P174" s="893">
        <f>'1-Military Spending'!E192</f>
        <v>778232.2</v>
      </c>
      <c r="Q174" s="894">
        <f>'1-Military Spending'!K192</f>
        <v>114.23215212501452</v>
      </c>
      <c r="R174" s="895">
        <f>'2-Natural Gas Production'!E170</f>
        <v>772800</v>
      </c>
      <c r="S174" s="896">
        <f>'2-Natural Gas Production'!K170</f>
        <v>15</v>
      </c>
      <c r="T174" s="895">
        <f>'3-IT Development Index'!D170</f>
        <v>8.17</v>
      </c>
      <c r="U174" s="894">
        <f>'3-IT Development Index'!J170</f>
        <v>12.264406055969683</v>
      </c>
      <c r="V174" s="895">
        <f>'4- Motor Vehicle Production'!D170</f>
        <v>0</v>
      </c>
      <c r="W174" s="897">
        <f>'4- Motor Vehicle Production'!J170</f>
        <v>-10</v>
      </c>
      <c r="X174" s="898">
        <f>'5- Aircraft Exports'!F170</f>
        <v>9356.0689999999995</v>
      </c>
      <c r="Y174" s="899">
        <f>'5- Aircraft Exports'!L170</f>
        <v>4.8275315369739049</v>
      </c>
      <c r="Z174" s="898">
        <f>'6-Network Readiness Index'!D170</f>
        <v>5.8</v>
      </c>
      <c r="AA174" s="999">
        <f>'6-Network Readiness Index'!J170</f>
        <v>4.473684210526315</v>
      </c>
      <c r="AB174" s="1218">
        <f>'7-Crude Oil Production'!E200</f>
        <v>11307560</v>
      </c>
      <c r="AC174" s="900">
        <f>'7-Crude Oil Production'!J200</f>
        <v>17.19272849801219</v>
      </c>
      <c r="AD174" s="889">
        <f>'8-Commercial Banking Branches'!G170</f>
        <v>98258.783627600002</v>
      </c>
      <c r="AE174" s="897">
        <f>'8-Commercial Banking Branches'!M170</f>
        <v>3.4677444875417933</v>
      </c>
      <c r="AF174" s="891">
        <f t="shared" si="29"/>
        <v>161.45824691403843</v>
      </c>
      <c r="AG174" s="432">
        <f t="shared" si="30"/>
        <v>80.729123457019213</v>
      </c>
      <c r="AH174" s="901" t="str">
        <f>'Risk - Country'!E170</f>
        <v>A2</v>
      </c>
      <c r="AI174" s="890">
        <f>'Risk - Country'!M170</f>
        <v>28</v>
      </c>
      <c r="AJ174" s="902" t="str">
        <f>'Risk - Business Climate'!B170</f>
        <v>A1</v>
      </c>
      <c r="AK174" s="902">
        <f>'Risk - Business Climate'!K170</f>
        <v>40</v>
      </c>
      <c r="AL174" s="903" t="str">
        <f>'Risk - Banking'!E170</f>
        <v>AAA</v>
      </c>
      <c r="AM174" s="890">
        <f>'Risk - Banking'!M170</f>
        <v>25</v>
      </c>
      <c r="AN174" s="904">
        <f t="shared" si="32"/>
        <v>93</v>
      </c>
      <c r="AO174" s="892">
        <f t="shared" si="31"/>
        <v>32.549999999999997</v>
      </c>
      <c r="AP174" s="905">
        <f t="shared" si="34"/>
        <v>118.84805757527569</v>
      </c>
    </row>
    <row r="175" spans="1:42" x14ac:dyDescent="0.3">
      <c r="A175" s="281" t="s">
        <v>103</v>
      </c>
      <c r="B175" s="348" t="s">
        <v>103</v>
      </c>
      <c r="C175" s="402">
        <f>'Macro - Wealth'!E171</f>
        <v>21561</v>
      </c>
      <c r="D175" s="396">
        <f>'Macro - Wealth'!L171</f>
        <v>1.4873900185521942</v>
      </c>
      <c r="E175" s="403">
        <f>'Macro - GDP Growth'!F171</f>
        <v>2.7</v>
      </c>
      <c r="F175" s="396">
        <f>'Macro - GDP Growth'!M171</f>
        <v>0.77803203661327125</v>
      </c>
      <c r="G175" s="403">
        <f>'Macro - GDP Growth Projection'!G171</f>
        <v>0.1589635685944451</v>
      </c>
      <c r="H175" s="396">
        <f>'Macro - GDP Growth Projection'!M171</f>
        <v>2.9910317540973708</v>
      </c>
      <c r="I175" s="456">
        <f>'Macro - Population'!G171</f>
        <v>3473.7269999999999</v>
      </c>
      <c r="J175" s="404">
        <f>('Macro - Population'!G171)/1000</f>
        <v>3.4737269999999998</v>
      </c>
      <c r="K175" s="707">
        <f>'Macro - Population'!N171</f>
        <v>-3.2563496955907376</v>
      </c>
      <c r="L175" s="708">
        <f>'Economy Size'!E171</f>
        <v>74.638000000000005</v>
      </c>
      <c r="M175" s="398">
        <f>'Economy Size'!L171</f>
        <v>-6.7732674916473128</v>
      </c>
      <c r="N175" s="423">
        <f t="shared" si="33"/>
        <v>-4.7731633779752141</v>
      </c>
      <c r="O175" s="425">
        <f t="shared" si="25"/>
        <v>-0.71597450669628204</v>
      </c>
      <c r="P175" s="870">
        <f>'1-Military Spending'!E171</f>
        <v>1163.6076976908655</v>
      </c>
      <c r="Q175" s="754">
        <f>'1-Military Spending'!K171</f>
        <v>-7.7695533832395656</v>
      </c>
      <c r="R175" s="830">
        <f>'2-Natural Gas Production'!E171</f>
        <v>9.9999999999999995E-7</v>
      </c>
      <c r="S175" s="878">
        <f>'2-Natural Gas Production'!K171</f>
        <v>-15</v>
      </c>
      <c r="T175" s="830">
        <f>'3-IT Development Index'!D171</f>
        <v>6.79</v>
      </c>
      <c r="U175" s="754">
        <f>'3-IT Development Index'!J171</f>
        <v>6.6298991264744016</v>
      </c>
      <c r="V175" s="830">
        <f>'4- Motor Vehicle Production'!D171</f>
        <v>17.777000000000001</v>
      </c>
      <c r="W175" s="760">
        <f>'4- Motor Vehicle Production'!J171</f>
        <v>-8.8102574398863638</v>
      </c>
      <c r="X175" s="837">
        <f>'5- Aircraft Exports'!F171</f>
        <v>0.57299999999999995</v>
      </c>
      <c r="Y175" s="764">
        <f>'5- Aircraft Exports'!L171</f>
        <v>-6.4114114114114118</v>
      </c>
      <c r="Z175" s="837">
        <f>'6-Network Readiness Index'!D171</f>
        <v>4.5</v>
      </c>
      <c r="AA175" s="998">
        <f>'6-Network Readiness Index'!J171</f>
        <v>1.0526315789473688</v>
      </c>
      <c r="AB175" s="1217">
        <f>'7-Crude Oil Production'!E171</f>
        <v>0.01</v>
      </c>
      <c r="AC175" s="770">
        <f>'7-Crude Oil Production'!J171</f>
        <v>-15</v>
      </c>
      <c r="AD175" s="708">
        <f>'8-Commercial Banking Branches'!G171</f>
        <v>336.39948959999998</v>
      </c>
      <c r="AE175" s="760">
        <f>'8-Commercial Banking Branches'!M171</f>
        <v>3.1708691675271836E-2</v>
      </c>
      <c r="AF175" s="430">
        <f t="shared" si="29"/>
        <v>-45.276982837440293</v>
      </c>
      <c r="AG175" s="431">
        <f t="shared" si="30"/>
        <v>-22.638491418720147</v>
      </c>
      <c r="AH175" s="420" t="str">
        <f>'Risk - Country'!E171</f>
        <v>A4</v>
      </c>
      <c r="AI175" s="398">
        <f>'Risk - Country'!M171</f>
        <v>14</v>
      </c>
      <c r="AJ175" s="400" t="str">
        <f>'Risk - Business Climate'!B171</f>
        <v>A4</v>
      </c>
      <c r="AK175" s="400">
        <f>'Risk - Business Climate'!K171</f>
        <v>13.333333333333323</v>
      </c>
      <c r="AL175" s="399" t="str">
        <f>'Risk - Banking'!E171</f>
        <v>BBB+</v>
      </c>
      <c r="AM175" s="398">
        <f>'Risk - Banking'!M171</f>
        <v>0</v>
      </c>
      <c r="AN175" s="436">
        <f t="shared" si="32"/>
        <v>27.333333333333321</v>
      </c>
      <c r="AO175" s="438">
        <f t="shared" si="31"/>
        <v>9.5666666666666611</v>
      </c>
      <c r="AP175" s="401">
        <f t="shared" si="34"/>
        <v>-13.787799258749766</v>
      </c>
    </row>
    <row r="176" spans="1:42" x14ac:dyDescent="0.3">
      <c r="A176" s="281" t="s">
        <v>210</v>
      </c>
      <c r="B176" s="348" t="s">
        <v>210</v>
      </c>
      <c r="C176" s="402">
        <f>'Macro - Wealth'!E172</f>
        <v>6999</v>
      </c>
      <c r="D176" s="396">
        <f>'Macro - Wealth'!L172</f>
        <v>-14.412037367182485</v>
      </c>
      <c r="E176" s="403">
        <f>'Macro - GDP Growth'!F172</f>
        <v>5.3</v>
      </c>
      <c r="F176" s="396">
        <f>'Macro - GDP Growth'!M172</f>
        <v>8.7109077040427163</v>
      </c>
      <c r="G176" s="403">
        <f>'Macro - GDP Growth Projection'!G172</f>
        <v>0.25034350197953431</v>
      </c>
      <c r="H176" s="396">
        <f>'Macro - GDP Growth Projection'!M172</f>
        <v>5.1248542353859898</v>
      </c>
      <c r="I176" s="456">
        <f>'Macro - Population'!G172</f>
        <v>33469.199000000001</v>
      </c>
      <c r="J176" s="404">
        <f>('Macro - Population'!G172)/1000</f>
        <v>33.469199000000003</v>
      </c>
      <c r="K176" s="707">
        <f>'Macro - Population'!N172</f>
        <v>8.2427154890967788E-2</v>
      </c>
      <c r="L176" s="708">
        <f>'Economy Size'!E172</f>
        <v>235.02099999999999</v>
      </c>
      <c r="M176" s="398">
        <f>'Economy Size'!L172</f>
        <v>0.14797732914761955</v>
      </c>
      <c r="N176" s="423">
        <f t="shared" si="33"/>
        <v>-0.34587094371519189</v>
      </c>
      <c r="O176" s="425">
        <f t="shared" si="25"/>
        <v>-5.1880641557278784E-2</v>
      </c>
      <c r="P176" s="870">
        <f>'1-Military Spending'!E172</f>
        <v>0</v>
      </c>
      <c r="Q176" s="754">
        <f>'1-Military Spending'!K172</f>
        <v>-10</v>
      </c>
      <c r="R176" s="830">
        <f>'2-Natural Gas Production'!E172</f>
        <v>52100</v>
      </c>
      <c r="S176" s="878">
        <f>'2-Natural Gas Production'!K172</f>
        <v>1.0112573794177322</v>
      </c>
      <c r="T176" s="830">
        <f>'3-IT Development Index'!D172</f>
        <v>4.05</v>
      </c>
      <c r="U176" s="754">
        <f>'3-IT Development Index'!J172</f>
        <v>-4.0874712790400896</v>
      </c>
      <c r="V176" s="830">
        <f>'4- Motor Vehicle Production'!D172</f>
        <v>2.198</v>
      </c>
      <c r="W176" s="760">
        <f>'4- Motor Vehicle Production'!J172</f>
        <v>-9.8528967684575708</v>
      </c>
      <c r="X176" s="837">
        <f>'5- Aircraft Exports'!F172</f>
        <v>6.4279999999999999</v>
      </c>
      <c r="Y176" s="764">
        <f>'5- Aircraft Exports'!L172</f>
        <v>2.8010313106930965E-3</v>
      </c>
      <c r="Z176" s="837" t="str">
        <f>'6-Network Readiness Index'!D172</f>
        <v>use median</v>
      </c>
      <c r="AA176" s="998">
        <f>'6-Network Readiness Index'!J172</f>
        <v>0</v>
      </c>
      <c r="AB176" s="1217">
        <f>'7-Crude Oil Production'!E172</f>
        <v>37997</v>
      </c>
      <c r="AC176" s="770">
        <f>'7-Crude Oil Production'!J172</f>
        <v>5.6821343866065306E-2</v>
      </c>
      <c r="AD176" s="708">
        <f>'8-Commercial Banking Branches'!G172</f>
        <v>11724.103015999997</v>
      </c>
      <c r="AE176" s="760">
        <f>'8-Commercial Banking Branches'!M172</f>
        <v>0.31060804390550478</v>
      </c>
      <c r="AF176" s="430">
        <f t="shared" si="29"/>
        <v>-22.558880248997667</v>
      </c>
      <c r="AG176" s="431">
        <f t="shared" si="30"/>
        <v>-11.279440124498834</v>
      </c>
      <c r="AH176" s="420" t="str">
        <f>'Risk - Country'!E172</f>
        <v>D</v>
      </c>
      <c r="AI176" s="398">
        <f>'Risk - Country'!M172</f>
        <v>-20.999999999999993</v>
      </c>
      <c r="AJ176" s="400" t="str">
        <f>'Risk - Business Climate'!B172</f>
        <v>D</v>
      </c>
      <c r="AK176" s="400">
        <f>'Risk - Business Climate'!K172</f>
        <v>-25.454545454545453</v>
      </c>
      <c r="AL176" s="399" t="str">
        <f>'Risk - Banking'!E172</f>
        <v>-</v>
      </c>
      <c r="AM176" s="398">
        <f>'Risk - Banking'!M172</f>
        <v>0</v>
      </c>
      <c r="AN176" s="436">
        <f t="shared" si="32"/>
        <v>-46.454545454545446</v>
      </c>
      <c r="AO176" s="438">
        <f t="shared" si="31"/>
        <v>-16.259090909090904</v>
      </c>
      <c r="AP176" s="401">
        <f t="shared" si="34"/>
        <v>-27.590411675147017</v>
      </c>
    </row>
    <row r="177" spans="1:42" x14ac:dyDescent="0.3">
      <c r="A177" s="281" t="s">
        <v>105</v>
      </c>
      <c r="B177" s="348" t="s">
        <v>105</v>
      </c>
      <c r="C177" s="402">
        <f>'Macro - Wealth'!E173</f>
        <v>7704</v>
      </c>
      <c r="D177" s="396">
        <f>'Macro - Wealth'!L173</f>
        <v>-13.155173643300291</v>
      </c>
      <c r="E177" s="403">
        <f>'Macro - GDP Growth'!F173</f>
        <v>-19.670000000000002</v>
      </c>
      <c r="F177" s="396">
        <f>'Macro - GDP Growth'!M173</f>
        <v>-11.357041982282709</v>
      </c>
      <c r="G177" s="403" t="str">
        <f>'Macro - GDP Growth Projection'!G173</f>
        <v>use median</v>
      </c>
      <c r="H177" s="396">
        <f>'Macro - GDP Growth Projection'!M173</f>
        <v>0</v>
      </c>
      <c r="I177" s="456">
        <f>'Macro - Population'!G173</f>
        <v>28435.942999999999</v>
      </c>
      <c r="J177" s="404">
        <f>('Macro - Population'!G173)/1000</f>
        <v>28.435942999999998</v>
      </c>
      <c r="K177" s="707">
        <f>'Macro - Population'!N173</f>
        <v>6.4821206545932084E-2</v>
      </c>
      <c r="L177" s="708">
        <f>'Economy Size'!E173</f>
        <v>269.06799999999998</v>
      </c>
      <c r="M177" s="398">
        <f>'Economy Size'!L173</f>
        <v>0.18593518470125056</v>
      </c>
      <c r="N177" s="423">
        <f t="shared" si="33"/>
        <v>-24.261459234335817</v>
      </c>
      <c r="O177" s="425">
        <f t="shared" si="25"/>
        <v>-3.6392188851503722</v>
      </c>
      <c r="P177" s="870">
        <f>'1-Military Spending'!E173</f>
        <v>0</v>
      </c>
      <c r="Q177" s="754">
        <f>'1-Military Spending'!K173</f>
        <v>-10</v>
      </c>
      <c r="R177" s="830">
        <f>'2-Natural Gas Production'!E173</f>
        <v>27070</v>
      </c>
      <c r="S177" s="878">
        <f>'2-Natural Gas Production'!K173</f>
        <v>0.52542662072039048</v>
      </c>
      <c r="T177" s="830">
        <f>'3-IT Development Index'!D173</f>
        <v>5.27</v>
      </c>
      <c r="U177" s="754">
        <f>'3-IT Development Index'!J173</f>
        <v>0.42377555195785871</v>
      </c>
      <c r="V177" s="830">
        <f>'4- Motor Vehicle Production'!D173</f>
        <v>54.496000000000002</v>
      </c>
      <c r="W177" s="760">
        <f>'4- Motor Vehicle Production'!J173</f>
        <v>-6.3528035913847845</v>
      </c>
      <c r="X177" s="837">
        <f>'5- Aircraft Exports'!F173</f>
        <v>0.127</v>
      </c>
      <c r="Y177" s="764">
        <f>'5- Aircraft Exports'!L173</f>
        <v>-13.108108108108107</v>
      </c>
      <c r="Z177" s="837">
        <f>'6-Network Readiness Index'!D173</f>
        <v>3.4</v>
      </c>
      <c r="AA177" s="998">
        <f>'6-Network Readiness Index'!J173</f>
        <v>-2.1874999999999996</v>
      </c>
      <c r="AB177" s="1217">
        <f>'7-Crude Oil Production'!E173</f>
        <v>527063</v>
      </c>
      <c r="AC177" s="770">
        <f>'7-Crude Oil Production'!J173</f>
        <v>0.8004694842819472</v>
      </c>
      <c r="AD177" s="708">
        <f>'8-Commercial Banking Branches'!G173</f>
        <v>0.01</v>
      </c>
      <c r="AE177" s="760">
        <f>'8-Commercial Banking Branches'!M173</f>
        <v>0.32704109694570177</v>
      </c>
      <c r="AF177" s="430">
        <f t="shared" si="29"/>
        <v>-29.571698945586995</v>
      </c>
      <c r="AG177" s="431">
        <f t="shared" si="30"/>
        <v>-14.785849472793497</v>
      </c>
      <c r="AH177" s="420" t="str">
        <f>'Risk - Country'!E173</f>
        <v>E</v>
      </c>
      <c r="AI177" s="398">
        <f>'Risk - Country'!M173</f>
        <v>-35</v>
      </c>
      <c r="AJ177" s="400" t="str">
        <f>'Risk - Business Climate'!B173</f>
        <v>E</v>
      </c>
      <c r="AK177" s="400">
        <f>'Risk - Business Climate'!K173</f>
        <v>-40</v>
      </c>
      <c r="AL177" s="399" t="str">
        <f>'Risk - Banking'!E173</f>
        <v>CCC</v>
      </c>
      <c r="AM177" s="398">
        <f>'Risk - Banking'!M173</f>
        <v>-25</v>
      </c>
      <c r="AN177" s="436">
        <f t="shared" si="32"/>
        <v>-100</v>
      </c>
      <c r="AO177" s="438">
        <f t="shared" si="31"/>
        <v>-35</v>
      </c>
      <c r="AP177" s="401">
        <f t="shared" si="34"/>
        <v>-53.425068357943871</v>
      </c>
    </row>
    <row r="178" spans="1:42" x14ac:dyDescent="0.3">
      <c r="A178" s="281" t="s">
        <v>106</v>
      </c>
      <c r="B178" s="348" t="s">
        <v>106</v>
      </c>
      <c r="C178" s="402">
        <f>'Macro - Wealth'!E174</f>
        <v>8041</v>
      </c>
      <c r="D178" s="396">
        <f>'Macro - Wealth'!L174</f>
        <v>-12.554374955430363</v>
      </c>
      <c r="E178" s="403">
        <f>'Macro - GDP Growth'!F174</f>
        <v>6.8</v>
      </c>
      <c r="F178" s="396">
        <f>'Macro - GDP Growth'!M174</f>
        <v>13.287566742944316</v>
      </c>
      <c r="G178" s="403">
        <f>'Macro - GDP Growth Projection'!G174</f>
        <v>0.30756741407634136</v>
      </c>
      <c r="H178" s="396">
        <f>'Macro - GDP Growth Projection'!M174</f>
        <v>6.4610958540450705</v>
      </c>
      <c r="I178" s="456">
        <f>'Macro - Population'!G174</f>
        <v>97338.582999999999</v>
      </c>
      <c r="J178" s="404">
        <f>('Macro - Population'!G174)/1000</f>
        <v>97.338583</v>
      </c>
      <c r="K178" s="707">
        <f>'Macro - Population'!N174</f>
        <v>0.30583742361825872</v>
      </c>
      <c r="L178" s="708">
        <f>'Economy Size'!E174</f>
        <v>775.66899999999998</v>
      </c>
      <c r="M178" s="398">
        <f>'Economy Size'!L174</f>
        <v>0.75072760639259017</v>
      </c>
      <c r="N178" s="423">
        <f t="shared" si="33"/>
        <v>8.2508526715698718</v>
      </c>
      <c r="O178" s="425">
        <f t="shared" si="25"/>
        <v>1.2376279007354807</v>
      </c>
      <c r="P178" s="870">
        <f>'1-Military Spending'!E174</f>
        <v>0</v>
      </c>
      <c r="Q178" s="754">
        <f>'1-Military Spending'!K174</f>
        <v>-10</v>
      </c>
      <c r="R178" s="830">
        <f>'2-Natural Gas Production'!E174</f>
        <v>8098</v>
      </c>
      <c r="S178" s="878">
        <f>'2-Natural Gas Production'!K174</f>
        <v>0.15718126898223764</v>
      </c>
      <c r="T178" s="830">
        <f>'3-IT Development Index'!D174</f>
        <v>4.29</v>
      </c>
      <c r="U178" s="754">
        <f>'3-IT Development Index'!J174</f>
        <v>-3.2086099055399617</v>
      </c>
      <c r="V178" s="830">
        <f>'4- Motor Vehicle Production'!D174</f>
        <v>38.975000000000001</v>
      </c>
      <c r="W178" s="760">
        <f>'4- Motor Vehicle Production'!J174</f>
        <v>-7.3915612150290304</v>
      </c>
      <c r="X178" s="837">
        <f>'5- Aircraft Exports'!F174</f>
        <v>449.55799999999999</v>
      </c>
      <c r="Y178" s="764">
        <f>'5- Aircraft Exports'!L174</f>
        <v>0.23147107639312345</v>
      </c>
      <c r="Z178" s="837">
        <f>'6-Network Readiness Index'!D174</f>
        <v>3.9</v>
      </c>
      <c r="AA178" s="998">
        <f>'6-Network Readiness Index'!J174</f>
        <v>-0.62499999999999933</v>
      </c>
      <c r="AB178" s="1217">
        <f>'7-Crude Oil Production'!E174</f>
        <v>193264</v>
      </c>
      <c r="AC178" s="770">
        <f>'7-Crude Oil Production'!J174</f>
        <v>0.29291221057516537</v>
      </c>
      <c r="AD178" s="708">
        <f>'8-Commercial Banking Branches'!G174</f>
        <v>3683.4087681999999</v>
      </c>
      <c r="AE178" s="760">
        <f>'8-Commercial Banking Branches'!M174</f>
        <v>0.99125001094179788</v>
      </c>
      <c r="AF178" s="430">
        <f t="shared" si="29"/>
        <v>-19.55235655367667</v>
      </c>
      <c r="AG178" s="431">
        <f t="shared" si="30"/>
        <v>-9.7761782768383352</v>
      </c>
      <c r="AH178" s="420" t="str">
        <f>'Risk - Country'!E174</f>
        <v>B</v>
      </c>
      <c r="AI178" s="398">
        <f>'Risk - Country'!M174</f>
        <v>7</v>
      </c>
      <c r="AJ178" s="400" t="str">
        <f>'Risk - Business Climate'!B174</f>
        <v>C</v>
      </c>
      <c r="AK178" s="400">
        <f>'Risk - Business Climate'!K174</f>
        <v>-10.909090909090912</v>
      </c>
      <c r="AL178" s="399" t="str">
        <f>'Risk - Banking'!E174</f>
        <v>BB-</v>
      </c>
      <c r="AM178" s="398">
        <f>'Risk - Banking'!M174</f>
        <v>-14.423076923076922</v>
      </c>
      <c r="AN178" s="436">
        <f t="shared" si="32"/>
        <v>-18.332167832167833</v>
      </c>
      <c r="AO178" s="438">
        <f t="shared" si="31"/>
        <v>-6.4162587412587415</v>
      </c>
      <c r="AP178" s="401">
        <f t="shared" si="34"/>
        <v>-14.954809117361595</v>
      </c>
    </row>
    <row r="179" spans="1:42" x14ac:dyDescent="0.3">
      <c r="A179" s="281" t="s">
        <v>107</v>
      </c>
      <c r="B179" s="348" t="s">
        <v>107</v>
      </c>
      <c r="C179" s="402">
        <f>'Macro - Wealth'!E175</f>
        <v>2500</v>
      </c>
      <c r="D179" s="396">
        <f>'Macro - Wealth'!L175</f>
        <v>-22.432788989517221</v>
      </c>
      <c r="E179" s="403">
        <f>'Macro - GDP Growth'!F175</f>
        <v>-5.9</v>
      </c>
      <c r="F179" s="396">
        <f>'Macro - GDP Growth'!M175</f>
        <v>-4.2855308768776483</v>
      </c>
      <c r="G179" s="403">
        <f>'Macro - GDP Growth Projection'!G175</f>
        <v>0.24705661909371976</v>
      </c>
      <c r="H179" s="396">
        <f>'Macro - GDP Growth Projection'!M175</f>
        <v>5.0481018857693902</v>
      </c>
      <c r="I179" s="456">
        <f>'Macro - Population'!G175</f>
        <v>29825.968000000001</v>
      </c>
      <c r="J179" s="404">
        <f>('Macro - Population'!G175)/1000</f>
        <v>29.825968</v>
      </c>
      <c r="K179" s="707">
        <f>'Macro - Population'!N175</f>
        <v>6.9683408736384608E-2</v>
      </c>
      <c r="L179" s="708">
        <f>'Economy Size'!E175</f>
        <v>73.63</v>
      </c>
      <c r="M179" s="398">
        <f>'Economy Size'!L175</f>
        <v>-7.0201738142127903</v>
      </c>
      <c r="N179" s="423">
        <f t="shared" si="33"/>
        <v>-28.620708386101882</v>
      </c>
      <c r="O179" s="425">
        <f t="shared" si="25"/>
        <v>-4.2931062579152819</v>
      </c>
      <c r="P179" s="870">
        <f>'1-Military Spending'!E175</f>
        <v>0</v>
      </c>
      <c r="Q179" s="754">
        <f>'1-Military Spending'!K175</f>
        <v>-10</v>
      </c>
      <c r="R179" s="830">
        <f>'2-Natural Gas Production'!E175</f>
        <v>481.4</v>
      </c>
      <c r="S179" s="878">
        <f>'2-Natural Gas Production'!K175</f>
        <v>9.3435319988507959E-3</v>
      </c>
      <c r="T179" s="830">
        <f>'3-IT Development Index'!D175</f>
        <v>2.02</v>
      </c>
      <c r="U179" s="754">
        <f>'3-IT Development Index'!J175</f>
        <v>-11.521173729895333</v>
      </c>
      <c r="V179" s="830">
        <f>'4- Motor Vehicle Production'!D175</f>
        <v>0.16900000000000001</v>
      </c>
      <c r="W179" s="760">
        <f>'4- Motor Vehicle Production'!J175</f>
        <v>-9.9886895149541992</v>
      </c>
      <c r="X179" s="837">
        <f>'5- Aircraft Exports'!F175</f>
        <v>0.01</v>
      </c>
      <c r="Y179" s="764">
        <f>'5- Aircraft Exports'!L175</f>
        <v>-14.864864864864863</v>
      </c>
      <c r="Z179" s="837" t="str">
        <f>'6-Network Readiness Index'!D175</f>
        <v>use median</v>
      </c>
      <c r="AA179" s="998">
        <f>'6-Network Readiness Index'!J175</f>
        <v>0</v>
      </c>
      <c r="AB179" s="1217">
        <f>'7-Crude Oil Production'!E175</f>
        <v>66000</v>
      </c>
      <c r="AC179" s="770">
        <f>'7-Crude Oil Production'!J175</f>
        <v>9.9401238759731878E-2</v>
      </c>
      <c r="AD179" s="708">
        <f>'8-Commercial Banking Branches'!G175</f>
        <v>0.01</v>
      </c>
      <c r="AE179" s="760">
        <f>'8-Commercial Banking Branches'!M175</f>
        <v>0.26370810236836184</v>
      </c>
      <c r="AF179" s="430">
        <f t="shared" si="29"/>
        <v>-46.002275236587444</v>
      </c>
      <c r="AG179" s="431">
        <f t="shared" si="30"/>
        <v>-23.001137618293722</v>
      </c>
      <c r="AH179" s="420" t="str">
        <f>'Risk - Country'!E175</f>
        <v>E</v>
      </c>
      <c r="AI179" s="398">
        <f>'Risk - Country'!M175</f>
        <v>-35</v>
      </c>
      <c r="AJ179" s="400" t="str">
        <f>'Risk - Business Climate'!B175</f>
        <v>E</v>
      </c>
      <c r="AK179" s="400">
        <f>'Risk - Business Climate'!K175</f>
        <v>-40</v>
      </c>
      <c r="AL179" s="399" t="str">
        <f>'Risk - Banking'!E175</f>
        <v>B+</v>
      </c>
      <c r="AM179" s="398">
        <f>'Risk - Banking'!M175</f>
        <v>-17.307692307692307</v>
      </c>
      <c r="AN179" s="436">
        <f t="shared" si="32"/>
        <v>-92.307692307692307</v>
      </c>
      <c r="AO179" s="438">
        <f t="shared" si="31"/>
        <v>-32.307692307692307</v>
      </c>
      <c r="AP179" s="401">
        <f t="shared" si="34"/>
        <v>-59.601936183901309</v>
      </c>
    </row>
    <row r="180" spans="1:42" x14ac:dyDescent="0.3">
      <c r="A180" s="281" t="s">
        <v>212</v>
      </c>
      <c r="B180" s="348" t="s">
        <v>212</v>
      </c>
      <c r="C180" s="402">
        <f>'Macro - Wealth'!E176</f>
        <v>3470</v>
      </c>
      <c r="D180" s="396">
        <f>'Macro - Wealth'!L176</f>
        <v>-20.70348712828924</v>
      </c>
      <c r="E180" s="403">
        <f>'Macro - GDP Growth'!F176</f>
        <v>3.4</v>
      </c>
      <c r="F180" s="396">
        <f>'Macro - GDP Growth'!M176</f>
        <v>2.9138062547673531</v>
      </c>
      <c r="G180" s="403">
        <f>'Macro - GDP Growth Projection'!G176</f>
        <v>0.11086357869983601</v>
      </c>
      <c r="H180" s="396">
        <f>'Macro - GDP Growth Projection'!M176</f>
        <v>1.8678438069761505</v>
      </c>
      <c r="I180" s="456">
        <f>'Macro - Population'!G176</f>
        <v>18383.955999999998</v>
      </c>
      <c r="J180" s="404">
        <f>('Macro - Population'!G176)/1000</f>
        <v>18.383955999999998</v>
      </c>
      <c r="K180" s="707">
        <f>'Macro - Population'!N176</f>
        <v>2.9660117205956085E-2</v>
      </c>
      <c r="L180" s="708">
        <f>'Economy Size'!E176</f>
        <v>61.984999999999999</v>
      </c>
      <c r="M180" s="398">
        <f>'Economy Size'!L176</f>
        <v>-9.8725787013903172</v>
      </c>
      <c r="N180" s="423">
        <f t="shared" si="33"/>
        <v>-25.764755650730098</v>
      </c>
      <c r="O180" s="425">
        <f t="shared" si="25"/>
        <v>-3.8647133476095146</v>
      </c>
      <c r="P180" s="870">
        <f>'1-Military Spending'!E176</f>
        <v>212.14242739156592</v>
      </c>
      <c r="Q180" s="754">
        <f>'1-Military Spending'!K176</f>
        <v>-9.5933731598819314</v>
      </c>
      <c r="R180" s="830">
        <f>'2-Natural Gas Production'!E176</f>
        <v>9.9999999999999995E-7</v>
      </c>
      <c r="S180" s="878">
        <f>'2-Natural Gas Production'!K176</f>
        <v>-15</v>
      </c>
      <c r="T180" s="830">
        <f>'3-IT Development Index'!D176</f>
        <v>2.2200000000000002</v>
      </c>
      <c r="U180" s="754">
        <f>'3-IT Development Index'!J176</f>
        <v>-10.788789251978558</v>
      </c>
      <c r="V180" s="830">
        <f>'4- Motor Vehicle Production'!D176</f>
        <v>0.56000000000000005</v>
      </c>
      <c r="W180" s="760">
        <f>'4- Motor Vehicle Production'!J176</f>
        <v>-9.9625214696707189</v>
      </c>
      <c r="X180" s="837">
        <f>'5- Aircraft Exports'!F176</f>
        <v>0.63400000000000001</v>
      </c>
      <c r="Y180" s="764">
        <f>'5- Aircraft Exports'!L176</f>
        <v>-5.4954954954954953</v>
      </c>
      <c r="Z180" s="837">
        <f>'6-Network Readiness Index'!D176</f>
        <v>3.2</v>
      </c>
      <c r="AA180" s="998">
        <f>'6-Network Readiness Index'!J176</f>
        <v>-2.8124999999999991</v>
      </c>
      <c r="AB180" s="1217">
        <f>'7-Crude Oil Production'!E176</f>
        <v>0.01</v>
      </c>
      <c r="AC180" s="770">
        <f>'7-Crude Oil Production'!J176</f>
        <v>-15</v>
      </c>
      <c r="AD180" s="708">
        <f>'8-Commercial Banking Branches'!G176</f>
        <v>494.19096580000007</v>
      </c>
      <c r="AE180" s="760">
        <f>'8-Commercial Banking Branches'!M176</f>
        <v>0.15661597016406636</v>
      </c>
      <c r="AF180" s="430">
        <f t="shared" si="29"/>
        <v>-68.496063406862646</v>
      </c>
      <c r="AG180" s="431">
        <f t="shared" si="30"/>
        <v>-34.248031703431323</v>
      </c>
      <c r="AH180" s="420" t="str">
        <f>'Risk - Country'!E176</f>
        <v>D</v>
      </c>
      <c r="AI180" s="398">
        <f>'Risk - Country'!M176</f>
        <v>-20.999999999999993</v>
      </c>
      <c r="AJ180" s="400" t="str">
        <f>'Risk - Business Climate'!B176</f>
        <v>C</v>
      </c>
      <c r="AK180" s="400">
        <f>'Risk - Business Climate'!K176</f>
        <v>-10.909090909090912</v>
      </c>
      <c r="AL180" s="399" t="str">
        <f>'Risk - Banking'!E176</f>
        <v>-</v>
      </c>
      <c r="AM180" s="398">
        <f>'Risk - Banking'!M176</f>
        <v>0</v>
      </c>
      <c r="AN180" s="436">
        <f t="shared" si="32"/>
        <v>-31.909090909090907</v>
      </c>
      <c r="AO180" s="438">
        <f t="shared" si="31"/>
        <v>-11.168181818181816</v>
      </c>
      <c r="AP180" s="401">
        <f t="shared" si="34"/>
        <v>-49.280926869222654</v>
      </c>
    </row>
    <row r="181" spans="1:42" ht="15" thickBot="1" x14ac:dyDescent="0.35">
      <c r="A181" s="281" t="s">
        <v>213</v>
      </c>
      <c r="B181" s="392" t="s">
        <v>213</v>
      </c>
      <c r="C181" s="413">
        <f>'Macro - Wealth'!E177</f>
        <v>2836</v>
      </c>
      <c r="D181" s="414">
        <f>'Macro - Wealth'!L177</f>
        <v>-21.833773087071236</v>
      </c>
      <c r="E181" s="415">
        <f>'Macro - GDP Growth'!F177</f>
        <v>3.7</v>
      </c>
      <c r="F181" s="414">
        <f>'Macro - GDP Growth'!M177</f>
        <v>3.8291380625476727</v>
      </c>
      <c r="G181" s="415">
        <f>'Macro - GDP Growth Projection'!G177</f>
        <v>0.16655500789587022</v>
      </c>
      <c r="H181" s="414">
        <f>'Macro - GDP Growth Projection'!M177</f>
        <v>3.1683002554701476</v>
      </c>
      <c r="I181" s="456">
        <f>'Macro - Population'!G177</f>
        <v>14862.927</v>
      </c>
      <c r="J181" s="416">
        <f>('Macro - Population'!G177)/1000</f>
        <v>14.862926999999999</v>
      </c>
      <c r="K181" s="414">
        <f>'Macro - Population'!N177</f>
        <v>1.7343824393634858E-2</v>
      </c>
      <c r="L181" s="457">
        <f>'Economy Size'!E177</f>
        <v>41.533000000000001</v>
      </c>
      <c r="M181" s="414">
        <f>'Economy Size'!L177</f>
        <v>-14.882229603284248</v>
      </c>
      <c r="N181" s="426">
        <f t="shared" si="33"/>
        <v>-29.701220547944029</v>
      </c>
      <c r="O181" s="427">
        <f t="shared" si="25"/>
        <v>-4.4551830821916045</v>
      </c>
      <c r="P181" s="871">
        <f>'1-Military Spending'!E177</f>
        <v>0</v>
      </c>
      <c r="Q181" s="755">
        <f>'1-Military Spending'!K177</f>
        <v>-10</v>
      </c>
      <c r="R181" s="831">
        <f>'2-Natural Gas Production'!E177</f>
        <v>9.9999999999999995E-7</v>
      </c>
      <c r="S181" s="879">
        <f>'2-Natural Gas Production'!K177</f>
        <v>-15</v>
      </c>
      <c r="T181" s="831">
        <f>'3-IT Development Index'!D177</f>
        <v>2.78</v>
      </c>
      <c r="U181" s="755">
        <f>'3-IT Development Index'!J177</f>
        <v>-8.7381127138115957</v>
      </c>
      <c r="V181" s="831">
        <f>'4- Motor Vehicle Production'!D177</f>
        <v>0.47199999999999998</v>
      </c>
      <c r="W181" s="755">
        <f>'4- Motor Vehicle Production'!J177</f>
        <v>-9.9684109530081777</v>
      </c>
      <c r="X181" s="838">
        <f>'5- Aircraft Exports'!F177</f>
        <v>3.5840000000000001</v>
      </c>
      <c r="Y181" s="765">
        <f>'5- Aircraft Exports'!L177</f>
        <v>1.3334312650757115E-3</v>
      </c>
      <c r="Z181" s="838">
        <f>'6-Network Readiness Index'!D177</f>
        <v>3</v>
      </c>
      <c r="AA181" s="1000">
        <f>'6-Network Readiness Index'!J177</f>
        <v>-3.4374999999999996</v>
      </c>
      <c r="AB181" s="1219">
        <f>'7-Crude Oil Production'!E177</f>
        <v>0.01</v>
      </c>
      <c r="AC181" s="765">
        <f>'7-Crude Oil Production'!J177</f>
        <v>-15</v>
      </c>
      <c r="AD181" s="457">
        <f>'8-Commercial Banking Branches'!G177</f>
        <v>547.47468750000007</v>
      </c>
      <c r="AE181" s="755">
        <f>'8-Commercial Banking Branches'!M177</f>
        <v>0.15207631077290737</v>
      </c>
      <c r="AF181" s="434">
        <f t="shared" si="29"/>
        <v>-61.990613924781798</v>
      </c>
      <c r="AG181" s="435">
        <f t="shared" si="30"/>
        <v>-30.995306962390899</v>
      </c>
      <c r="AH181" s="422" t="str">
        <f>'Risk - Country'!E177</f>
        <v>E</v>
      </c>
      <c r="AI181" s="414">
        <f>'Risk - Country'!M177</f>
        <v>-35</v>
      </c>
      <c r="AJ181" s="417" t="str">
        <f>'Risk - Business Climate'!B177</f>
        <v>E</v>
      </c>
      <c r="AK181" s="417">
        <f>'Risk - Business Climate'!K177</f>
        <v>-40</v>
      </c>
      <c r="AL181" s="415" t="str">
        <f>'Risk - Banking'!E177</f>
        <v>-</v>
      </c>
      <c r="AM181" s="414">
        <f>'Risk - Banking'!M177</f>
        <v>0</v>
      </c>
      <c r="AN181" s="440">
        <f t="shared" si="32"/>
        <v>-75</v>
      </c>
      <c r="AO181" s="441">
        <f t="shared" si="31"/>
        <v>-26.25</v>
      </c>
      <c r="AP181" s="418">
        <f t="shared" si="34"/>
        <v>-61.700490044582502</v>
      </c>
    </row>
    <row r="182" spans="1:42" ht="15" thickTop="1" x14ac:dyDescent="0.3">
      <c r="A182" s="195"/>
    </row>
  </sheetData>
  <mergeCells count="48">
    <mergeCell ref="L7:M7"/>
    <mergeCell ref="C5:D5"/>
    <mergeCell ref="I7:K7"/>
    <mergeCell ref="C7:D7"/>
    <mergeCell ref="E5:F5"/>
    <mergeCell ref="E7:F7"/>
    <mergeCell ref="G7:H7"/>
    <mergeCell ref="A4:A6"/>
    <mergeCell ref="B4:B6"/>
    <mergeCell ref="G5:H5"/>
    <mergeCell ref="C4:O4"/>
    <mergeCell ref="P5:Q5"/>
    <mergeCell ref="P4:AG4"/>
    <mergeCell ref="I5:K5"/>
    <mergeCell ref="L5:M5"/>
    <mergeCell ref="R5:S5"/>
    <mergeCell ref="N5:N6"/>
    <mergeCell ref="O5:O6"/>
    <mergeCell ref="AB5:AC5"/>
    <mergeCell ref="T5:U5"/>
    <mergeCell ref="AD5:AE5"/>
    <mergeCell ref="Z5:AA5"/>
    <mergeCell ref="N7:O7"/>
    <mergeCell ref="AO5:AO6"/>
    <mergeCell ref="T7:U7"/>
    <mergeCell ref="P7:Q7"/>
    <mergeCell ref="R7:S7"/>
    <mergeCell ref="AJ5:AK5"/>
    <mergeCell ref="V7:W7"/>
    <mergeCell ref="AL7:AM7"/>
    <mergeCell ref="AH5:AI5"/>
    <mergeCell ref="V5:W5"/>
    <mergeCell ref="AF5:AF6"/>
    <mergeCell ref="AN5:AN6"/>
    <mergeCell ref="X5:Y5"/>
    <mergeCell ref="X7:Y7"/>
    <mergeCell ref="Z7:AA7"/>
    <mergeCell ref="AB7:AC7"/>
    <mergeCell ref="X1:Y1"/>
    <mergeCell ref="AP5:AP7"/>
    <mergeCell ref="AH4:AO4"/>
    <mergeCell ref="AG5:AG6"/>
    <mergeCell ref="AH7:AI7"/>
    <mergeCell ref="AJ7:AK7"/>
    <mergeCell ref="AL5:AM5"/>
    <mergeCell ref="AN7:AO7"/>
    <mergeCell ref="AF7:AG7"/>
    <mergeCell ref="AD7:AE7"/>
  </mergeCells>
  <conditionalFormatting sqref="AT68">
    <cfRule type="dataBar" priority="3">
      <dataBar>
        <cfvo type="min"/>
        <cfvo type="max"/>
        <color rgb="FF638EC6"/>
      </dataBar>
    </cfRule>
  </conditionalFormatting>
  <conditionalFormatting sqref="AT67">
    <cfRule type="dataBar" priority="2">
      <dataBar>
        <cfvo type="min"/>
        <cfvo type="max"/>
        <color rgb="FF638EC6"/>
      </dataBar>
    </cfRule>
  </conditionalFormatting>
  <hyperlinks>
    <hyperlink ref="A103" r:id="rId1" tooltip="Macau" display="http://en.wikipedia.org/wiki/Macau" xr:uid="{00000000-0004-0000-0000-000000000000}"/>
    <hyperlink ref="A79" r:id="rId2" tooltip="Hong Kong" display="http://en.wikipedia.org/wiki/Hong_Kong" xr:uid="{00000000-0004-0000-0000-000001000000}"/>
    <hyperlink ref="A71" r:id="rId3" tooltip="Gibraltar" display="http://en.wikipedia.org/wiki/Gibraltar" xr:uid="{00000000-0004-0000-0000-000002000000}"/>
    <hyperlink ref="A21" r:id="rId4" tooltip="Bahrain" display="http://en.wikipedia.org/wiki/Bahrain" xr:uid="{00000000-0004-0000-0000-000003000000}"/>
    <hyperlink ref="A108" r:id="rId5" tooltip="Malta" display="http://en.wikipedia.org/wiki/Malta" xr:uid="{00000000-0004-0000-0000-000004000000}"/>
    <hyperlink ref="A28" r:id="rId6" tooltip="Bermuda" display="http://en.wikipedia.org/wiki/Bermuda" xr:uid="{00000000-0004-0000-0000-000005000000}"/>
    <hyperlink ref="A22" r:id="rId7" tooltip="Bangladesh" display="http://en.wikipedia.org/wiki/Bangladesh" xr:uid="{00000000-0004-0000-0000-000006000000}"/>
    <hyperlink ref="A43" r:id="rId8" tooltip="Republic of China" display="http://en.wikipedia.org/wiki/Republic_of_China" xr:uid="{00000000-0004-0000-0000-000007000000}"/>
    <hyperlink ref="A111" r:id="rId9" tooltip="Mauritius" display="http://en.wikipedia.org/wiki/Mauritius" xr:uid="{00000000-0004-0000-0000-000008000000}"/>
    <hyperlink ref="A23" r:id="rId10" tooltip="Barbados" display="http://en.wikipedia.org/wiki/Barbados" xr:uid="{00000000-0004-0000-0000-000009000000}"/>
    <hyperlink ref="A16" r:id="rId11" tooltip="Aruba" display="http://en.wikipedia.org/wiki/Aruba" xr:uid="{00000000-0004-0000-0000-00000A000000}"/>
    <hyperlink ref="A139" r:id="rId12" tooltip="South Korea" display="http://en.wikipedia.org/wiki/South_Korea" xr:uid="{00000000-0004-0000-0000-00000B000000}"/>
    <hyperlink ref="A137" r:id="rId13" tooltip="Puerto Rico" display="http://en.wikipedia.org/wiki/Puerto_Rico" xr:uid="{00000000-0004-0000-0000-00000C000000}"/>
    <hyperlink ref="A98" r:id="rId14" tooltip="Lebanon" display="http://en.wikipedia.org/wiki/Lebanon" xr:uid="{00000000-0004-0000-0000-00000D000000}"/>
    <hyperlink ref="A143" r:id="rId15" tooltip="Rwanda" display="http://en.wikipedia.org/wiki/Rwanda" xr:uid="{00000000-0004-0000-0000-00000E000000}"/>
    <hyperlink ref="A87" r:id="rId16" tooltip="Israel" display="http://en.wikipedia.org/wiki/Israel" xr:uid="{00000000-0004-0000-0000-00000F000000}"/>
    <hyperlink ref="A82" r:id="rId17" tooltip="India" display="http://en.wikipedia.org/wiki/India" xr:uid="{00000000-0004-0000-0000-000010000000}"/>
    <hyperlink ref="A77" r:id="rId18" tooltip="Haiti" display="http://en.wikipedia.org/wiki/Haiti" xr:uid="{00000000-0004-0000-0000-000011000000}"/>
    <hyperlink ref="A25" r:id="rId19" tooltip="Belgium" display="http://en.wikipedia.org/wiki/Belgium" xr:uid="{00000000-0004-0000-0000-000012000000}"/>
    <hyperlink ref="A109" r:id="rId20" tooltip="Marshall Islands" display="http://en.wikipedia.org/wiki/Marshall_Islands" xr:uid="{00000000-0004-0000-0000-000013000000}"/>
    <hyperlink ref="A90" r:id="rId21" tooltip="Japan" display="http://en.wikipedia.org/wiki/Japan" xr:uid="{00000000-0004-0000-0000-000014000000}"/>
    <hyperlink ref="A145" r:id="rId22" tooltip="Saint Lucia" display="http://en.wikipedia.org/wiki/Saint_Lucia" xr:uid="{00000000-0004-0000-0000-000015000000}"/>
    <hyperlink ref="A155" r:id="rId23" tooltip="Sri Lanka" display="http://en.wikipedia.org/wiki/Sri_Lanka" xr:uid="{00000000-0004-0000-0000-000016000000}"/>
    <hyperlink ref="A134" r:id="rId24" tooltip="Philippines" display="http://en.wikipedia.org/wiki/Philippines" xr:uid="{00000000-0004-0000-0000-000017000000}"/>
    <hyperlink ref="A73" r:id="rId25" tooltip="Grenada" display="http://en.wikipedia.org/wiki/Grenada" xr:uid="{00000000-0004-0000-0000-000018000000}"/>
    <hyperlink ref="A59" r:id="rId26" tooltip="El Salvador" display="http://en.wikipedia.org/wiki/El_Salvador" xr:uid="{00000000-0004-0000-0000-000019000000}"/>
    <hyperlink ref="A146" r:id="rId27" tooltip="Saint Vincent and the Grenadines" display="http://en.wikipedia.org/wiki/Saint_Vincent_and_the_Grenadines" xr:uid="{00000000-0004-0000-0000-00001A000000}"/>
    <hyperlink ref="A164" r:id="rId28" tooltip="Trinidad and Tobago" display="http://en.wikipedia.org/wiki/Trinidad_and_Tobago" xr:uid="{00000000-0004-0000-0000-00001B000000}"/>
    <hyperlink ref="A178" r:id="rId29" tooltip="Vietnam" display="http://en.wikipedia.org/wiki/Vietnam" xr:uid="{00000000-0004-0000-0000-00001C000000}"/>
    <hyperlink ref="A172" r:id="rId30" tooltip="United Kingdom" display="http://en.wikipedia.org/wiki/United_Kingdom" xr:uid="{00000000-0004-0000-0000-00001D000000}"/>
    <hyperlink ref="A89" r:id="rId31" tooltip="Jamaica" display="http://en.wikipedia.org/wiki/Jamaica" xr:uid="{00000000-0004-0000-0000-00001E000000}"/>
    <hyperlink ref="A69" r:id="rId32" tooltip="Germany" display="http://en.wikipedia.org/wiki/Germany" xr:uid="{00000000-0004-0000-0000-00001F000000}"/>
    <hyperlink ref="A40" r:id="rId33" tooltip="Cayman Islands" display="http://en.wikipedia.org/wiki/Cayman_Islands" xr:uid="{00000000-0004-0000-0000-000020000000}"/>
    <hyperlink ref="A56" r:id="rId34" tooltip="Dominican Republic" display="http://en.wikipedia.org/wiki/Dominican_Republic" xr:uid="{00000000-0004-0000-0000-000021000000}"/>
    <hyperlink ref="A94" r:id="rId35" tooltip="Kuwait" display="http://en.wikipedia.org/wiki/Kuwait" xr:uid="{00000000-0004-0000-0000-000022000000}"/>
    <hyperlink ref="A88" r:id="rId36" tooltip="Italy" display="http://en.wikipedia.org/wiki/Italy" xr:uid="{00000000-0004-0000-0000-000023000000}"/>
    <hyperlink ref="A52" r:id="rId37" tooltip="North Korea" display="http://en.wikipedia.org/wiki/North_Korea" xr:uid="{00000000-0004-0000-0000-000024000000}"/>
    <hyperlink ref="A119" r:id="rId38" tooltip="Nepal" display="http://en.wikipedia.org/wiki/Nepal" xr:uid="{00000000-0004-0000-0000-000025000000}"/>
    <hyperlink ref="A144" r:id="rId39" tooltip="Saint Kitts and Nevis" display="http://en.wikipedia.org/wiki/Saint_Kitts_and_Nevis" xr:uid="{00000000-0004-0000-0000-000026000000}"/>
    <hyperlink ref="A13" r:id="rId40" tooltip="Antigua and Barbuda" display="http://en.wikipedia.org/wiki/Antigua_and_Barbuda" xr:uid="{00000000-0004-0000-0000-000027000000}"/>
    <hyperlink ref="A102" r:id="rId41" tooltip="Luxembourg" display="http://en.wikipedia.org/wiki/Luxembourg" xr:uid="{00000000-0004-0000-0000-000028000000}"/>
    <hyperlink ref="A159" r:id="rId42" tooltip="Switzerland" display="http://en.wikipedia.org/wiki/Switzerland" xr:uid="{00000000-0004-0000-0000-000029000000}"/>
    <hyperlink ref="A11" r:id="rId43" tooltip="Andorra" display="http://en.wikipedia.org/wiki/Andorra" xr:uid="{00000000-0004-0000-0000-00002A000000}"/>
    <hyperlink ref="A126" r:id="rId44" tooltip="Nigeria" display="http://en.wikipedia.org/wiki/Nigeria" xr:uid="{00000000-0004-0000-0000-00002B000000}"/>
    <hyperlink ref="A33" r:id="rId45" tooltip="British Virgin Islands" display="http://en.wikipedia.org/wiki/British_Virgin_Islands" xr:uid="{00000000-0004-0000-0000-00002C000000}"/>
    <hyperlink ref="A169" r:id="rId46" tooltip="Uganda" display="http://en.wikipedia.org/wiki/Uganda" xr:uid="{00000000-0004-0000-0000-00002D000000}"/>
    <hyperlink ref="A51" r:id="rId47" tooltip="Czech Republic" display="http://en.wikipedia.org/wiki/Czech_Republic" xr:uid="{00000000-0004-0000-0000-00002E000000}"/>
    <hyperlink ref="A74" r:id="rId48" tooltip="Guatemala" display="http://en.wikipedia.org/wiki/Guatemala" xr:uid="{00000000-0004-0000-0000-00002F000000}"/>
    <hyperlink ref="A105" r:id="rId49" tooltip="Malawi" display="http://en.wikipedia.org/wiki/Malawi" xr:uid="{00000000-0004-0000-0000-000030000000}"/>
    <hyperlink ref="A138" r:id="rId50" tooltip="Qatar" display="http://en.wikipedia.org/wiki/Qatar" xr:uid="{00000000-0004-0000-0000-000031000000}"/>
    <hyperlink ref="A54" r:id="rId51" tooltip="Denmark" display="http://en.wikipedia.org/wiki/Denmark" xr:uid="{00000000-0004-0000-0000-000032000000}"/>
    <hyperlink ref="A162" r:id="rId52" tooltip="Thailand" display="http://en.wikipedia.org/wiki/Thailand" xr:uid="{00000000-0004-0000-0000-000033000000}"/>
    <hyperlink ref="A135" r:id="rId53" tooltip="Poland" display="http://en.wikipedia.org/wiki/Poland" xr:uid="{00000000-0004-0000-0000-000034000000}"/>
    <hyperlink ref="A83" r:id="rId54" tooltip="Indonesia" display="http://en.wikipedia.org/wiki/Indonesia" xr:uid="{00000000-0004-0000-0000-000035000000}"/>
    <hyperlink ref="A160" r:id="rId55" tooltip="Syria" display="http://en.wikipedia.org/wiki/Syria" xr:uid="{00000000-0004-0000-0000-000036000000}"/>
    <hyperlink ref="A163" r:id="rId56" tooltip="Togo" display="http://en.wikipedia.org/wiki/Togo" xr:uid="{00000000-0004-0000-0000-000037000000}"/>
    <hyperlink ref="A136" r:id="rId57" tooltip="Portugal" display="http://en.wikipedia.org/wiki/Portugal" xr:uid="{00000000-0004-0000-0000-000038000000}"/>
    <hyperlink ref="A151" r:id="rId58" tooltip="Slovakia" display="http://en.wikipedia.org/wiki/Slovakia" xr:uid="{00000000-0004-0000-0000-000039000000}"/>
    <hyperlink ref="A9" r:id="rId59" tooltip="Albania" display="http://en.wikipedia.org/wiki/Albania" xr:uid="{00000000-0004-0000-0000-00003A000000}"/>
    <hyperlink ref="A15" r:id="rId60" tooltip="Armenia" display="http://en.wikipedia.org/wiki/Armenia" xr:uid="{00000000-0004-0000-0000-00003B000000}"/>
    <hyperlink ref="A80" r:id="rId61" tooltip="Hungary" display="http://en.wikipedia.org/wiki/Hungary" xr:uid="{00000000-0004-0000-0000-00003C000000}"/>
    <hyperlink ref="A19" r:id="rId62" tooltip="Azerbaijan" display="http://en.wikipedia.org/wiki/Azerbaijan" xr:uid="{00000000-0004-0000-0000-00003D000000}"/>
    <hyperlink ref="A55" r:id="rId63" tooltip="Dominica" display="http://en.wikipedia.org/wiki/Dominica" xr:uid="{00000000-0004-0000-0000-00003E000000}"/>
    <hyperlink ref="A152" r:id="rId64" tooltip="Slovenia" display="http://en.wikipedia.org/wiki/Slovenia" xr:uid="{00000000-0004-0000-0000-00003F000000}"/>
    <hyperlink ref="A49" r:id="rId65" tooltip="Cuba" display="http://en.wikipedia.org/wiki/Cuba" xr:uid="{00000000-0004-0000-0000-000040000000}"/>
    <hyperlink ref="A149" r:id="rId66" tooltip="Serbia" display="http://en.wikipedia.org/wiki/Serbia" xr:uid="{00000000-0004-0000-0000-000041000000}"/>
    <hyperlink ref="A70" r:id="rId67" tooltip="Ghana" display="http://en.wikipedia.org/wiki/Ghana" xr:uid="{00000000-0004-0000-0000-000042000000}"/>
    <hyperlink ref="A18" r:id="rId68" tooltip="Austria" display="http://en.wikipedia.org/wiki/Austria" xr:uid="{00000000-0004-0000-0000-000043000000}"/>
    <hyperlink ref="A171" r:id="rId69" tooltip="United Arab Emirates" display="http://en.wikipedia.org/wiki/United_Arab_Emirates" xr:uid="{00000000-0004-0000-0000-000044000000}"/>
    <hyperlink ref="A166" r:id="rId70" tooltip="Turkey" display="http://en.wikipedia.org/wiki/Turkey" xr:uid="{00000000-0004-0000-0000-000045000000}"/>
    <hyperlink ref="A154" r:id="rId71" tooltip="Spain" display="http://en.wikipedia.org/wiki/Spain" xr:uid="{00000000-0004-0000-0000-000046000000}"/>
    <hyperlink ref="A141" r:id="rId72" tooltip="Romania" display="http://en.wikipedia.org/wiki/Romania" xr:uid="{00000000-0004-0000-0000-000047000000}"/>
    <hyperlink ref="A46" r:id="rId73" tooltip="Costa Rica" display="http://en.wikipedia.org/wiki/Costa_Rica" xr:uid="{00000000-0004-0000-0000-000048000000}"/>
    <hyperlink ref="A50" r:id="rId74" tooltip="Cyprus" display="http://en.wikipedia.org/wiki/Cyprus" xr:uid="{00000000-0004-0000-0000-000049000000}"/>
    <hyperlink ref="A106" r:id="rId75" tooltip="Malaysia" display="http://en.wikipedia.org/wiki/Malaysia" xr:uid="{00000000-0004-0000-0000-00004A000000}"/>
    <hyperlink ref="A72" r:id="rId76" tooltip="Greece" display="http://en.wikipedia.org/wiki/Greece" xr:uid="{00000000-0004-0000-0000-00004B000000}"/>
    <hyperlink ref="A37" r:id="rId77" tooltip="Cambodia" display="http://en.wikipedia.org/wiki/Cambodia" xr:uid="{00000000-0004-0000-0000-00004C000000}"/>
    <hyperlink ref="A27" r:id="rId78" tooltip="Benin" display="http://en.wikipedia.org/wiki/Benin" xr:uid="{00000000-0004-0000-0000-00004D000000}"/>
    <hyperlink ref="A168" r:id="rId79" tooltip="Turks and Caicos Islands" display="http://en.wikipedia.org/wiki/Turks_and_Caicos_Islands" xr:uid="{00000000-0004-0000-0000-00004E000000}"/>
    <hyperlink ref="A48" r:id="rId80" tooltip="Croatia" display="http://en.wikipedia.org/wiki/Croatia" xr:uid="{00000000-0004-0000-0000-00004F000000}"/>
    <hyperlink ref="A170" r:id="rId81" tooltip="Ukraine" display="http://en.wikipedia.org/wiki/Ukraine" xr:uid="{00000000-0004-0000-0000-000050000000}"/>
    <hyperlink ref="A58" r:id="rId82" tooltip="Egypt" display="http://en.wikipedia.org/wiki/Egypt" xr:uid="{00000000-0004-0000-0000-000051000000}"/>
    <hyperlink ref="A30" r:id="rId83" tooltip="Bosnia and Herzegovina" display="http://en.wikipedia.org/wiki/Bosnia_and_Herzegovina" xr:uid="{00000000-0004-0000-0000-000052000000}"/>
    <hyperlink ref="A62" r:id="rId84" tooltip="Ethiopia" display="http://en.wikipedia.org/wiki/Ethiopia" xr:uid="{00000000-0004-0000-0000-000053000000}"/>
    <hyperlink ref="A115" r:id="rId85" tooltip="Morocco" display="http://en.wikipedia.org/wiki/Morocco" xr:uid="{00000000-0004-0000-0000-000054000000}"/>
    <hyperlink ref="A91" r:id="rId86" tooltip="Jordan" display="http://en.wikipedia.org/wiki/Jordan" xr:uid="{00000000-0004-0000-0000-000055000000}"/>
    <hyperlink ref="A85" r:id="rId87" tooltip="Iraq" display="http://en.wikipedia.org/wiki/Iraq" xr:uid="{00000000-0004-0000-0000-000056000000}"/>
    <hyperlink ref="A34" r:id="rId88" tooltip="Brunei" display="http://en.wikipedia.org/wiki/Brunei" xr:uid="{00000000-0004-0000-0000-000057000000}"/>
    <hyperlink ref="A93" r:id="rId89" tooltip="Kenya" display="http://en.wikipedia.org/wiki/Kenya" xr:uid="{00000000-0004-0000-0000-000058000000}"/>
    <hyperlink ref="A35" r:id="rId90" tooltip="Bulgaria" display="http://en.wikipedia.org/wiki/Bulgaria" xr:uid="{00000000-0004-0000-0000-000059000000}"/>
    <hyperlink ref="A78" r:id="rId91" tooltip="Honduras" display="http://en.wikipedia.org/wiki/Honduras" xr:uid="{00000000-0004-0000-0000-00005A000000}"/>
    <hyperlink ref="A47" r:id="rId92" tooltip="Côte d'Ivoire" display="http://en.wikipedia.org/wiki/C%C3%B4te_d%27Ivoire" xr:uid="{00000000-0004-0000-0000-00005B000000}"/>
    <hyperlink ref="A86" r:id="rId93" tooltip="Republic of Ireland" display="http://en.wikipedia.org/wiki/Republic_of_Ireland" xr:uid="{00000000-0004-0000-0000-00005C000000}"/>
    <hyperlink ref="A66" r:id="rId94" tooltip="French Polynesia" display="http://en.wikipedia.org/wiki/French_Polynesia" xr:uid="{00000000-0004-0000-0000-00005D000000}"/>
    <hyperlink ref="A68" r:id="rId95" tooltip="Georgia (country)" display="http://en.wikipedia.org/wiki/Georgia_(country)" xr:uid="{00000000-0004-0000-0000-00005E000000}"/>
    <hyperlink ref="A148" r:id="rId96" tooltip="Senegal" display="http://en.wikipedia.org/wiki/Senegal" xr:uid="{00000000-0004-0000-0000-00005F000000}"/>
    <hyperlink ref="A165" r:id="rId97" tooltip="Tunisia" display="http://en.wikipedia.org/wiki/Tunisia" xr:uid="{00000000-0004-0000-0000-000060000000}"/>
    <hyperlink ref="A176" r:id="rId98" tooltip="Uzbekistan" display="http://en.wikipedia.org/wiki/Uzbekistan" xr:uid="{00000000-0004-0000-0000-000061000000}"/>
    <hyperlink ref="A36" r:id="rId99" tooltip="Burkina Faso" display="http://en.wikipedia.org/wiki/Burkina_Faso" xr:uid="{00000000-0004-0000-0000-000062000000}"/>
    <hyperlink ref="A112" r:id="rId100" tooltip="Mexico" display="http://en.wikipedia.org/wiki/Mexico" xr:uid="{00000000-0004-0000-0000-000063000000}"/>
    <hyperlink ref="A57" r:id="rId101" tooltip="Ecuador" display="http://en.wikipedia.org/wiki/Ecuador" xr:uid="{00000000-0004-0000-0000-000064000000}"/>
    <hyperlink ref="A161" r:id="rId102" tooltip="Tajikistan" display="http://en.wikipedia.org/wiki/Tajikistan" xr:uid="{00000000-0004-0000-0000-000065000000}"/>
    <hyperlink ref="A24" r:id="rId103" tooltip="Belarus" display="http://en.wikipedia.org/wiki/Belarus" xr:uid="{00000000-0004-0000-0000-000066000000}"/>
    <hyperlink ref="A101" r:id="rId104" tooltip="Lithuania" display="http://en.wikipedia.org/wiki/Lithuania" xr:uid="{00000000-0004-0000-0000-000067000000}"/>
    <hyperlink ref="A63" r:id="rId105" tooltip="Fiji" display="http://en.wikipedia.org/wiki/Fiji" xr:uid="{00000000-0004-0000-0000-000068000000}"/>
    <hyperlink ref="A8" r:id="rId106" tooltip="Afghanistan" display="http://en.wikipedia.org/wiki/Afghanistan" xr:uid="{00000000-0004-0000-0000-000069000000}"/>
    <hyperlink ref="A130" r:id="rId107" tooltip="Panama" display="http://en.wikipedia.org/wiki/Panama" xr:uid="{00000000-0004-0000-0000-00006A000000}"/>
    <hyperlink ref="A84" r:id="rId108" tooltip="Iran" display="http://en.wikipedia.org/wiki/Iran" xr:uid="{00000000-0004-0000-0000-00006B000000}"/>
    <hyperlink ref="A114" r:id="rId109" tooltip="Montenegro" display="http://en.wikipedia.org/wiki/Montenegro" xr:uid="{00000000-0004-0000-0000-00006C000000}"/>
    <hyperlink ref="A179" r:id="rId110" tooltip="Yemen" display="http://en.wikipedia.org/wiki/Yemen" xr:uid="{00000000-0004-0000-0000-00006D000000}"/>
    <hyperlink ref="A124" r:id="rId111" tooltip="Nicaragua" display="http://en.wikipedia.org/wiki/Nicaragua" xr:uid="{00000000-0004-0000-0000-00006E000000}"/>
    <hyperlink ref="A153" r:id="rId112" tooltip="South Africa" display="http://en.wikipedia.org/wiki/South_Africa" xr:uid="{00000000-0004-0000-0000-00006F000000}"/>
    <hyperlink ref="A38" r:id="rId113" tooltip="Cameroon" display="http://en.wikipedia.org/wiki/Cameroon" xr:uid="{00000000-0004-0000-0000-000070000000}"/>
    <hyperlink ref="A75" r:id="rId114" tooltip="Guinea" display="http://en.wikipedia.org/wiki/Guinea" xr:uid="{00000000-0004-0000-0000-000071000000}"/>
    <hyperlink ref="A44" r:id="rId115" tooltip="Colombia" display="http://en.wikipedia.org/wiki/Colombia" xr:uid="{00000000-0004-0000-0000-000072000000}"/>
    <hyperlink ref="A104" r:id="rId116" tooltip="Madagascar" display="http://en.wikipedia.org/wiki/Madagascar" xr:uid="{00000000-0004-0000-0000-000073000000}"/>
    <hyperlink ref="A97" r:id="rId117" tooltip="Latvia" display="http://en.wikipedia.org/wiki/Latvia" xr:uid="{00000000-0004-0000-0000-000074000000}"/>
    <hyperlink ref="A181" r:id="rId118" tooltip="Zimbabwe" display="http://en.wikipedia.org/wiki/Zimbabwe" xr:uid="{00000000-0004-0000-0000-000075000000}"/>
    <hyperlink ref="A99" r:id="rId119" tooltip="Liberia" display="http://en.wikipedia.org/wiki/Liberia" xr:uid="{00000000-0004-0000-0000-000076000000}"/>
    <hyperlink ref="A177" r:id="rId120" tooltip="Venezuela" display="http://en.wikipedia.org/wiki/Venezuela" xr:uid="{00000000-0004-0000-0000-000077000000}"/>
    <hyperlink ref="A61" r:id="rId121" tooltip="Estonia" display="http://en.wikipedia.org/wiki/Estonia" xr:uid="{00000000-0004-0000-0000-000078000000}"/>
    <hyperlink ref="A53" r:id="rId122" tooltip="Democratic Republic of the Congo" display="http://en.wikipedia.org/wiki/Democratic_Republic_of_the_Congo" xr:uid="{00000000-0004-0000-0000-000079000000}"/>
    <hyperlink ref="A116" r:id="rId123" tooltip="Mozambique" display="http://en.wikipedia.org/wiki/Mozambique" xr:uid="{00000000-0004-0000-0000-00007A000000}"/>
    <hyperlink ref="A95" r:id="rId124" tooltip="Kyrgyzstan" display="http://en.wikipedia.org/wiki/Kyrgyzstan" xr:uid="{00000000-0004-0000-0000-00007B000000}"/>
    <hyperlink ref="A96" r:id="rId125" tooltip="Laos" display="http://en.wikipedia.org/wiki/Laos" xr:uid="{00000000-0004-0000-0000-00007C000000}"/>
    <hyperlink ref="A20" r:id="rId126" tooltip="The Bahamas" display="http://en.wikipedia.org/wiki/The_Bahamas" xr:uid="{00000000-0004-0000-0000-00007D000000}"/>
    <hyperlink ref="A60" r:id="rId127" tooltip="Equatorial Guinea" display="http://en.wikipedia.org/wiki/Equatorial_Guinea" xr:uid="{00000000-0004-0000-0000-00007E000000}"/>
    <hyperlink ref="A133" r:id="rId128" tooltip="Peru" display="http://en.wikipedia.org/wiki/Peru" xr:uid="{00000000-0004-0000-0000-00007F000000}"/>
    <hyperlink ref="A32" r:id="rId129" tooltip="Brazil" display="http://en.wikipedia.org/wiki/Brazil" xr:uid="{00000000-0004-0000-0000-000080000000}"/>
    <hyperlink ref="A41" r:id="rId130" tooltip="Chile" display="http://en.wikipedia.org/wiki/Chile" xr:uid="{00000000-0004-0000-0000-000081000000}"/>
    <hyperlink ref="A158" r:id="rId131" tooltip="Sweden" display="http://en.wikipedia.org/wiki/Sweden" xr:uid="{00000000-0004-0000-0000-000082000000}"/>
    <hyperlink ref="A175" r:id="rId132" tooltip="Uruguay" display="http://en.wikipedia.org/wiki/Uruguay" xr:uid="{00000000-0004-0000-0000-000083000000}"/>
    <hyperlink ref="A156" r:id="rId133" tooltip="Sudan" display="http://en.wikipedia.org/wiki/Sudan" xr:uid="{00000000-0004-0000-0000-000084000000}"/>
    <hyperlink ref="A180" r:id="rId134" tooltip="Zambia" display="http://en.wikipedia.org/wiki/Zambia" xr:uid="{00000000-0004-0000-0000-000085000000}"/>
    <hyperlink ref="A123" r:id="rId135" tooltip="New Zealand" display="http://en.wikipedia.org/wiki/New_Zealand" xr:uid="{00000000-0004-0000-0000-000086000000}"/>
    <hyperlink ref="A64" r:id="rId136" tooltip="Finland" display="http://en.wikipedia.org/wiki/Finland" xr:uid="{00000000-0004-0000-0000-000087000000}"/>
    <hyperlink ref="A132" r:id="rId137" tooltip="Paraguay" display="http://en.wikipedia.org/wiki/Paraguay" xr:uid="{00000000-0004-0000-0000-000088000000}"/>
    <hyperlink ref="A12" r:id="rId138" tooltip="Angola" display="http://en.wikipedia.org/wiki/Angola" xr:uid="{00000000-0004-0000-0000-000089000000}"/>
    <hyperlink ref="A10" r:id="rId139" tooltip="Algeria" display="http://en.wikipedia.org/wiki/Algeria" xr:uid="{00000000-0004-0000-0000-00008A000000}"/>
    <hyperlink ref="A131" r:id="rId140" tooltip="Papua New Guinea" display="http://en.wikipedia.org/wiki/Papua_New_Guinea" xr:uid="{00000000-0004-0000-0000-00008B000000}"/>
    <hyperlink ref="A14" r:id="rId141" tooltip="Argentina" display="http://en.wikipedia.org/wiki/Argentina" xr:uid="{00000000-0004-0000-0000-00008C000000}"/>
    <hyperlink ref="A26" r:id="rId142" tooltip="Belize" display="http://en.wikipedia.org/wiki/Belize" xr:uid="{00000000-0004-0000-0000-00008D000000}"/>
    <hyperlink ref="A122" r:id="rId143" tooltip="New Caledonia" display="http://en.wikipedia.org/wiki/New_Caledonia" xr:uid="{00000000-0004-0000-0000-00008E000000}"/>
    <hyperlink ref="A127" r:id="rId144" tooltip="Norway" display="http://en.wikipedia.org/wiki/Norway" xr:uid="{00000000-0004-0000-0000-00008F000000}"/>
    <hyperlink ref="A125" r:id="rId145" tooltip="Niger" display="http://en.wikipedia.org/wiki/Niger" xr:uid="{00000000-0004-0000-0000-000090000000}"/>
    <hyperlink ref="A147" r:id="rId146" tooltip="Saudi Arabia" display="http://en.wikipedia.org/wiki/Saudi_Arabia" xr:uid="{00000000-0004-0000-0000-000091000000}"/>
    <hyperlink ref="A107" r:id="rId147" tooltip="Mali" display="http://en.wikipedia.org/wiki/Mali" xr:uid="{00000000-0004-0000-0000-000092000000}"/>
    <hyperlink ref="A45" r:id="rId148" tooltip="Republic of the Congo" display="http://en.wikipedia.org/wiki/Republic_of_the_Congo" xr:uid="{00000000-0004-0000-0000-000093000000}"/>
    <hyperlink ref="A167" r:id="rId149" tooltip="Turkmenistan" display="http://en.wikipedia.org/wiki/Turkmenistan" xr:uid="{00000000-0004-0000-0000-000094000000}"/>
    <hyperlink ref="A128" r:id="rId150" tooltip="Oman" display="http://en.wikipedia.org/wiki/Oman" xr:uid="{00000000-0004-0000-0000-000095000000}"/>
    <hyperlink ref="A29" r:id="rId151" tooltip="Bolivia" display="http://en.wikipedia.org/wiki/Bolivia" xr:uid="{00000000-0004-0000-0000-000096000000}"/>
    <hyperlink ref="A142" r:id="rId152" tooltip="Russia" display="http://en.wikipedia.org/wiki/Russia" xr:uid="{00000000-0004-0000-0000-000097000000}"/>
    <hyperlink ref="A92" r:id="rId153" tooltip="Kazakhstan" display="http://en.wikipedia.org/wiki/Kazakhstan" xr:uid="{00000000-0004-0000-0000-000098000000}"/>
    <hyperlink ref="A67" r:id="rId154" tooltip="Gabon" display="http://en.wikipedia.org/wiki/Gabon" xr:uid="{00000000-0004-0000-0000-000099000000}"/>
    <hyperlink ref="A100" r:id="rId155" tooltip="Libya" display="http://en.wikipedia.org/wiki/Libya" xr:uid="{00000000-0004-0000-0000-00009A000000}"/>
    <hyperlink ref="A76" r:id="rId156" tooltip="Guyana" display="http://en.wikipedia.org/wiki/Guyana" xr:uid="{00000000-0004-0000-0000-00009B000000}"/>
    <hyperlink ref="A39" r:id="rId157" tooltip="Canada" display="http://en.wikipedia.org/wiki/Canada" xr:uid="{00000000-0004-0000-0000-00009C000000}"/>
    <hyperlink ref="A31" r:id="rId158" tooltip="Botswana" display="http://en.wikipedia.org/wiki/Botswana" xr:uid="{00000000-0004-0000-0000-00009D000000}"/>
    <hyperlink ref="A110" r:id="rId159" tooltip="Mauritania" display="http://en.wikipedia.org/wiki/Mauritania" xr:uid="{00000000-0004-0000-0000-00009E000000}"/>
    <hyperlink ref="A157" r:id="rId160" tooltip="Suriname" display="http://en.wikipedia.org/wiki/Suriname" xr:uid="{00000000-0004-0000-0000-00009F000000}"/>
    <hyperlink ref="A81" r:id="rId161" tooltip="Iceland" display="http://en.wikipedia.org/wiki/Iceland" xr:uid="{00000000-0004-0000-0000-0000A0000000}"/>
    <hyperlink ref="A17" r:id="rId162" tooltip="Australia" display="http://en.wikipedia.org/wiki/Australia" xr:uid="{00000000-0004-0000-0000-0000A1000000}"/>
    <hyperlink ref="A118" r:id="rId163" tooltip="Namibia" display="http://en.wikipedia.org/wiki/Namibia" xr:uid="{00000000-0004-0000-0000-0000A2000000}"/>
    <hyperlink ref="A113" r:id="rId164" tooltip="Mongolia" display="http://en.wikipedia.org/wiki/Mongolia" xr:uid="{00000000-0004-0000-0000-0000A3000000}"/>
    <hyperlink ref="A173" r:id="rId165" tooltip="Tanzania" display="http://en.wikipedia.org/wiki/Tanzania" xr:uid="{00000000-0004-0000-0000-0000A4000000}"/>
    <hyperlink ref="A140" r:id="rId166" tooltip="Moldova" display="http://en.wikipedia.org/wiki/Moldova" xr:uid="{00000000-0004-0000-0000-0000A5000000}"/>
    <hyperlink ref="B103" r:id="rId167" tooltip="Macau" display="http://en.wikipedia.org/wiki/Macau" xr:uid="{00000000-0004-0000-0000-0000A6000000}"/>
    <hyperlink ref="B79" r:id="rId168" tooltip="Hong Kong" display="http://en.wikipedia.org/wiki/Hong_Kong" xr:uid="{00000000-0004-0000-0000-0000A7000000}"/>
    <hyperlink ref="B71" r:id="rId169" tooltip="Gibraltar" display="http://en.wikipedia.org/wiki/Gibraltar" xr:uid="{00000000-0004-0000-0000-0000A8000000}"/>
    <hyperlink ref="B21" r:id="rId170" tooltip="Bahrain" display="http://en.wikipedia.org/wiki/Bahrain" xr:uid="{00000000-0004-0000-0000-0000A9000000}"/>
    <hyperlink ref="B108" r:id="rId171" tooltip="Malta" display="http://en.wikipedia.org/wiki/Malta" xr:uid="{00000000-0004-0000-0000-0000AA000000}"/>
    <hyperlink ref="B28" r:id="rId172" tooltip="Bermuda" display="http://en.wikipedia.org/wiki/Bermuda" xr:uid="{00000000-0004-0000-0000-0000AB000000}"/>
    <hyperlink ref="B22" r:id="rId173" tooltip="Bangladesh" display="http://en.wikipedia.org/wiki/Bangladesh" xr:uid="{00000000-0004-0000-0000-0000AC000000}"/>
    <hyperlink ref="B43" r:id="rId174" tooltip="Republic of China" display="http://en.wikipedia.org/wiki/Republic_of_China" xr:uid="{00000000-0004-0000-0000-0000AD000000}"/>
    <hyperlink ref="B111" r:id="rId175" tooltip="Mauritius" display="http://en.wikipedia.org/wiki/Mauritius" xr:uid="{00000000-0004-0000-0000-0000AE000000}"/>
    <hyperlink ref="B23" r:id="rId176" tooltip="Barbados" display="http://en.wikipedia.org/wiki/Barbados" xr:uid="{00000000-0004-0000-0000-0000AF000000}"/>
    <hyperlink ref="B16" r:id="rId177" tooltip="Aruba" display="http://en.wikipedia.org/wiki/Aruba" xr:uid="{00000000-0004-0000-0000-0000B0000000}"/>
    <hyperlink ref="B139" r:id="rId178" tooltip="South Korea" display="http://en.wikipedia.org/wiki/South_Korea" xr:uid="{00000000-0004-0000-0000-0000B1000000}"/>
    <hyperlink ref="B137" r:id="rId179" tooltip="Puerto Rico" display="http://en.wikipedia.org/wiki/Puerto_Rico" xr:uid="{00000000-0004-0000-0000-0000B2000000}"/>
    <hyperlink ref="B98" r:id="rId180" tooltip="Lebanon" display="http://en.wikipedia.org/wiki/Lebanon" xr:uid="{00000000-0004-0000-0000-0000B3000000}"/>
    <hyperlink ref="B143" r:id="rId181" tooltip="Rwanda" display="http://en.wikipedia.org/wiki/Rwanda" xr:uid="{00000000-0004-0000-0000-0000B4000000}"/>
    <hyperlink ref="B87" r:id="rId182" tooltip="Israel" display="http://en.wikipedia.org/wiki/Israel" xr:uid="{00000000-0004-0000-0000-0000B5000000}"/>
    <hyperlink ref="B82" r:id="rId183" tooltip="India" display="http://en.wikipedia.org/wiki/India" xr:uid="{00000000-0004-0000-0000-0000B6000000}"/>
    <hyperlink ref="B77" r:id="rId184" tooltip="Haiti" display="http://en.wikipedia.org/wiki/Haiti" xr:uid="{00000000-0004-0000-0000-0000B7000000}"/>
    <hyperlink ref="B25" r:id="rId185" tooltip="Belgium" display="http://en.wikipedia.org/wiki/Belgium" xr:uid="{00000000-0004-0000-0000-0000B8000000}"/>
    <hyperlink ref="B109" r:id="rId186" tooltip="Marshall Islands" display="http://en.wikipedia.org/wiki/Marshall_Islands" xr:uid="{00000000-0004-0000-0000-0000B9000000}"/>
    <hyperlink ref="B90" r:id="rId187" tooltip="Japan" display="http://en.wikipedia.org/wiki/Japan" xr:uid="{00000000-0004-0000-0000-0000BA000000}"/>
    <hyperlink ref="B145" r:id="rId188" tooltip="Saint Lucia" display="http://en.wikipedia.org/wiki/Saint_Lucia" xr:uid="{00000000-0004-0000-0000-0000BB000000}"/>
    <hyperlink ref="B155" r:id="rId189" tooltip="Sri Lanka" display="http://en.wikipedia.org/wiki/Sri_Lanka" xr:uid="{00000000-0004-0000-0000-0000BC000000}"/>
    <hyperlink ref="B134" r:id="rId190" tooltip="Philippines" display="http://en.wikipedia.org/wiki/Philippines" xr:uid="{00000000-0004-0000-0000-0000BD000000}"/>
    <hyperlink ref="B73" r:id="rId191" tooltip="Grenada" display="http://en.wikipedia.org/wiki/Grenada" xr:uid="{00000000-0004-0000-0000-0000BE000000}"/>
    <hyperlink ref="B59" r:id="rId192" tooltip="El Salvador" display="http://en.wikipedia.org/wiki/El_Salvador" xr:uid="{00000000-0004-0000-0000-0000BF000000}"/>
    <hyperlink ref="B146" r:id="rId193" tooltip="Saint Vincent and the Grenadines" display="http://en.wikipedia.org/wiki/Saint_Vincent_and_the_Grenadines" xr:uid="{00000000-0004-0000-0000-0000C0000000}"/>
    <hyperlink ref="B164" r:id="rId194" tooltip="Trinidad and Tobago" display="http://en.wikipedia.org/wiki/Trinidad_and_Tobago" xr:uid="{00000000-0004-0000-0000-0000C1000000}"/>
    <hyperlink ref="B178" r:id="rId195" tooltip="Vietnam" display="http://en.wikipedia.org/wiki/Vietnam" xr:uid="{00000000-0004-0000-0000-0000C2000000}"/>
    <hyperlink ref="B172" r:id="rId196" tooltip="United Kingdom" display="http://en.wikipedia.org/wiki/United_Kingdom" xr:uid="{00000000-0004-0000-0000-0000C3000000}"/>
    <hyperlink ref="B89" r:id="rId197" tooltip="Jamaica" display="http://en.wikipedia.org/wiki/Jamaica" xr:uid="{00000000-0004-0000-0000-0000C4000000}"/>
    <hyperlink ref="B69" r:id="rId198" tooltip="Germany" display="http://en.wikipedia.org/wiki/Germany" xr:uid="{00000000-0004-0000-0000-0000C5000000}"/>
    <hyperlink ref="B40" r:id="rId199" tooltip="Cayman Islands" display="http://en.wikipedia.org/wiki/Cayman_Islands" xr:uid="{00000000-0004-0000-0000-0000C6000000}"/>
    <hyperlink ref="B56" r:id="rId200" tooltip="Dominican Republic" display="http://en.wikipedia.org/wiki/Dominican_Republic" xr:uid="{00000000-0004-0000-0000-0000C7000000}"/>
    <hyperlink ref="B94" r:id="rId201" tooltip="Kuwait" display="http://en.wikipedia.org/wiki/Kuwait" xr:uid="{00000000-0004-0000-0000-0000C8000000}"/>
    <hyperlink ref="B88" r:id="rId202" tooltip="Italy" display="http://en.wikipedia.org/wiki/Italy" xr:uid="{00000000-0004-0000-0000-0000C9000000}"/>
    <hyperlink ref="B52" r:id="rId203" tooltip="North Korea" display="http://en.wikipedia.org/wiki/North_Korea" xr:uid="{00000000-0004-0000-0000-0000CA000000}"/>
    <hyperlink ref="B119" r:id="rId204" tooltip="Nepal" display="http://en.wikipedia.org/wiki/Nepal" xr:uid="{00000000-0004-0000-0000-0000CB000000}"/>
    <hyperlink ref="B144" r:id="rId205" tooltip="Saint Kitts and Nevis" display="http://en.wikipedia.org/wiki/Saint_Kitts_and_Nevis" xr:uid="{00000000-0004-0000-0000-0000CC000000}"/>
    <hyperlink ref="B13" r:id="rId206" tooltip="Antigua and Barbuda" display="http://en.wikipedia.org/wiki/Antigua_and_Barbuda" xr:uid="{00000000-0004-0000-0000-0000CD000000}"/>
    <hyperlink ref="B102" r:id="rId207" tooltip="Luxembourg" display="http://en.wikipedia.org/wiki/Luxembourg" xr:uid="{00000000-0004-0000-0000-0000CE000000}"/>
    <hyperlink ref="B159" r:id="rId208" tooltip="Switzerland" display="http://en.wikipedia.org/wiki/Switzerland" xr:uid="{00000000-0004-0000-0000-0000CF000000}"/>
    <hyperlink ref="B11" r:id="rId209" tooltip="Andorra" display="http://en.wikipedia.org/wiki/Andorra" xr:uid="{00000000-0004-0000-0000-0000D0000000}"/>
    <hyperlink ref="B126" r:id="rId210" tooltip="Nigeria" display="http://en.wikipedia.org/wiki/Nigeria" xr:uid="{00000000-0004-0000-0000-0000D1000000}"/>
    <hyperlink ref="B33" r:id="rId211" tooltip="British Virgin Islands" display="http://en.wikipedia.org/wiki/British_Virgin_Islands" xr:uid="{00000000-0004-0000-0000-0000D2000000}"/>
    <hyperlink ref="B169" r:id="rId212" tooltip="Uganda" display="http://en.wikipedia.org/wiki/Uganda" xr:uid="{00000000-0004-0000-0000-0000D3000000}"/>
    <hyperlink ref="B51" r:id="rId213" tooltip="Czech Republic" display="http://en.wikipedia.org/wiki/Czech_Republic" xr:uid="{00000000-0004-0000-0000-0000D4000000}"/>
    <hyperlink ref="B74" r:id="rId214" tooltip="Guatemala" display="http://en.wikipedia.org/wiki/Guatemala" xr:uid="{00000000-0004-0000-0000-0000D5000000}"/>
    <hyperlink ref="B105" r:id="rId215" tooltip="Malawi" display="http://en.wikipedia.org/wiki/Malawi" xr:uid="{00000000-0004-0000-0000-0000D6000000}"/>
    <hyperlink ref="B138" r:id="rId216" tooltip="Qatar" display="http://en.wikipedia.org/wiki/Qatar" xr:uid="{00000000-0004-0000-0000-0000D7000000}"/>
    <hyperlink ref="B54" r:id="rId217" tooltip="Denmark" display="http://en.wikipedia.org/wiki/Denmark" xr:uid="{00000000-0004-0000-0000-0000D8000000}"/>
    <hyperlink ref="B162" r:id="rId218" tooltip="Thailand" display="http://en.wikipedia.org/wiki/Thailand" xr:uid="{00000000-0004-0000-0000-0000D9000000}"/>
    <hyperlink ref="B135" r:id="rId219" tooltip="Poland" display="http://en.wikipedia.org/wiki/Poland" xr:uid="{00000000-0004-0000-0000-0000DA000000}"/>
    <hyperlink ref="B83" r:id="rId220" tooltip="Indonesia" display="http://en.wikipedia.org/wiki/Indonesia" xr:uid="{00000000-0004-0000-0000-0000DB000000}"/>
    <hyperlink ref="B160" r:id="rId221" tooltip="Syria" display="http://en.wikipedia.org/wiki/Syria" xr:uid="{00000000-0004-0000-0000-0000DC000000}"/>
    <hyperlink ref="B163" r:id="rId222" tooltip="Togo" display="http://en.wikipedia.org/wiki/Togo" xr:uid="{00000000-0004-0000-0000-0000DD000000}"/>
    <hyperlink ref="B136" r:id="rId223" tooltip="Portugal" display="http://en.wikipedia.org/wiki/Portugal" xr:uid="{00000000-0004-0000-0000-0000DE000000}"/>
    <hyperlink ref="B151" r:id="rId224" tooltip="Slovakia" display="http://en.wikipedia.org/wiki/Slovakia" xr:uid="{00000000-0004-0000-0000-0000DF000000}"/>
    <hyperlink ref="B9" r:id="rId225" tooltip="Albania" display="http://en.wikipedia.org/wiki/Albania" xr:uid="{00000000-0004-0000-0000-0000E0000000}"/>
    <hyperlink ref="B15" r:id="rId226" tooltip="Armenia" display="http://en.wikipedia.org/wiki/Armenia" xr:uid="{00000000-0004-0000-0000-0000E1000000}"/>
    <hyperlink ref="B80" r:id="rId227" tooltip="Hungary" display="http://en.wikipedia.org/wiki/Hungary" xr:uid="{00000000-0004-0000-0000-0000E2000000}"/>
    <hyperlink ref="B19" r:id="rId228" tooltip="Azerbaijan" display="http://en.wikipedia.org/wiki/Azerbaijan" xr:uid="{00000000-0004-0000-0000-0000E3000000}"/>
    <hyperlink ref="B55" r:id="rId229" tooltip="Dominica" display="http://en.wikipedia.org/wiki/Dominica" xr:uid="{00000000-0004-0000-0000-0000E4000000}"/>
    <hyperlink ref="B152" r:id="rId230" tooltip="Slovenia" display="http://en.wikipedia.org/wiki/Slovenia" xr:uid="{00000000-0004-0000-0000-0000E5000000}"/>
    <hyperlink ref="B49" r:id="rId231" tooltip="Cuba" display="http://en.wikipedia.org/wiki/Cuba" xr:uid="{00000000-0004-0000-0000-0000E6000000}"/>
    <hyperlink ref="B149" r:id="rId232" tooltip="Serbia" display="http://en.wikipedia.org/wiki/Serbia" xr:uid="{00000000-0004-0000-0000-0000E7000000}"/>
    <hyperlink ref="B70" r:id="rId233" tooltip="Ghana" display="http://en.wikipedia.org/wiki/Ghana" xr:uid="{00000000-0004-0000-0000-0000E8000000}"/>
    <hyperlink ref="B18" r:id="rId234" tooltip="Austria" display="http://en.wikipedia.org/wiki/Austria" xr:uid="{00000000-0004-0000-0000-0000E9000000}"/>
    <hyperlink ref="B171" r:id="rId235" tooltip="United Arab Emirates" display="http://en.wikipedia.org/wiki/United_Arab_Emirates" xr:uid="{00000000-0004-0000-0000-0000EA000000}"/>
    <hyperlink ref="B166" r:id="rId236" tooltip="Turkey" display="http://en.wikipedia.org/wiki/Turkey" xr:uid="{00000000-0004-0000-0000-0000EB000000}"/>
    <hyperlink ref="B154" r:id="rId237" tooltip="Spain" display="http://en.wikipedia.org/wiki/Spain" xr:uid="{00000000-0004-0000-0000-0000EC000000}"/>
    <hyperlink ref="B141" r:id="rId238" tooltip="Romania" display="http://en.wikipedia.org/wiki/Romania" xr:uid="{00000000-0004-0000-0000-0000ED000000}"/>
    <hyperlink ref="B46" r:id="rId239" tooltip="Costa Rica" display="http://en.wikipedia.org/wiki/Costa_Rica" xr:uid="{00000000-0004-0000-0000-0000EE000000}"/>
    <hyperlink ref="B50" r:id="rId240" tooltip="Cyprus" display="http://en.wikipedia.org/wiki/Cyprus" xr:uid="{00000000-0004-0000-0000-0000EF000000}"/>
    <hyperlink ref="B106" r:id="rId241" tooltip="Malaysia" display="http://en.wikipedia.org/wiki/Malaysia" xr:uid="{00000000-0004-0000-0000-0000F0000000}"/>
    <hyperlink ref="B72" r:id="rId242" tooltip="Greece" display="http://en.wikipedia.org/wiki/Greece" xr:uid="{00000000-0004-0000-0000-0000F1000000}"/>
    <hyperlink ref="B37" r:id="rId243" tooltip="Cambodia" display="http://en.wikipedia.org/wiki/Cambodia" xr:uid="{00000000-0004-0000-0000-0000F2000000}"/>
    <hyperlink ref="B27" r:id="rId244" tooltip="Benin" display="http://en.wikipedia.org/wiki/Benin" xr:uid="{00000000-0004-0000-0000-0000F3000000}"/>
    <hyperlink ref="B168" r:id="rId245" tooltip="Turks and Caicos Islands" display="http://en.wikipedia.org/wiki/Turks_and_Caicos_Islands" xr:uid="{00000000-0004-0000-0000-0000F4000000}"/>
    <hyperlink ref="B48" r:id="rId246" tooltip="Croatia" display="http://en.wikipedia.org/wiki/Croatia" xr:uid="{00000000-0004-0000-0000-0000F5000000}"/>
    <hyperlink ref="B170" r:id="rId247" tooltip="Ukraine" display="http://en.wikipedia.org/wiki/Ukraine" xr:uid="{00000000-0004-0000-0000-0000F6000000}"/>
    <hyperlink ref="B58" r:id="rId248" tooltip="Egypt" display="http://en.wikipedia.org/wiki/Egypt" xr:uid="{00000000-0004-0000-0000-0000F7000000}"/>
    <hyperlink ref="B30" r:id="rId249" tooltip="Bosnia and Herzegovina" display="http://en.wikipedia.org/wiki/Bosnia_and_Herzegovina" xr:uid="{00000000-0004-0000-0000-0000F8000000}"/>
    <hyperlink ref="B62" r:id="rId250" tooltip="Ethiopia" display="http://en.wikipedia.org/wiki/Ethiopia" xr:uid="{00000000-0004-0000-0000-0000F9000000}"/>
    <hyperlink ref="B115" r:id="rId251" tooltip="Morocco" display="http://en.wikipedia.org/wiki/Morocco" xr:uid="{00000000-0004-0000-0000-0000FA000000}"/>
    <hyperlink ref="B91" r:id="rId252" tooltip="Jordan" display="http://en.wikipedia.org/wiki/Jordan" xr:uid="{00000000-0004-0000-0000-0000FB000000}"/>
    <hyperlink ref="B85" r:id="rId253" tooltip="Iraq" display="http://en.wikipedia.org/wiki/Iraq" xr:uid="{00000000-0004-0000-0000-0000FC000000}"/>
    <hyperlink ref="B34" r:id="rId254" tooltip="Brunei" display="http://en.wikipedia.org/wiki/Brunei" xr:uid="{00000000-0004-0000-0000-0000FD000000}"/>
    <hyperlink ref="B93" r:id="rId255" tooltip="Kenya" display="http://en.wikipedia.org/wiki/Kenya" xr:uid="{00000000-0004-0000-0000-0000FE000000}"/>
    <hyperlink ref="B35" r:id="rId256" tooltip="Bulgaria" display="http://en.wikipedia.org/wiki/Bulgaria" xr:uid="{00000000-0004-0000-0000-0000FF000000}"/>
    <hyperlink ref="B78" r:id="rId257" tooltip="Honduras" display="http://en.wikipedia.org/wiki/Honduras" xr:uid="{00000000-0004-0000-0000-000000010000}"/>
    <hyperlink ref="B47" r:id="rId258" tooltip="Côte d'Ivoire" display="http://en.wikipedia.org/wiki/C%C3%B4te_d%27Ivoire" xr:uid="{00000000-0004-0000-0000-000001010000}"/>
    <hyperlink ref="B86" r:id="rId259" tooltip="Republic of Ireland" display="http://en.wikipedia.org/wiki/Republic_of_Ireland" xr:uid="{00000000-0004-0000-0000-000002010000}"/>
    <hyperlink ref="B66" r:id="rId260" tooltip="French Polynesia" display="http://en.wikipedia.org/wiki/French_Polynesia" xr:uid="{00000000-0004-0000-0000-000003010000}"/>
    <hyperlink ref="B68" r:id="rId261" tooltip="Georgia (country)" display="http://en.wikipedia.org/wiki/Georgia_(country)" xr:uid="{00000000-0004-0000-0000-000004010000}"/>
    <hyperlink ref="B148" r:id="rId262" tooltip="Senegal" display="http://en.wikipedia.org/wiki/Senegal" xr:uid="{00000000-0004-0000-0000-000005010000}"/>
    <hyperlink ref="B165" r:id="rId263" tooltip="Tunisia" display="http://en.wikipedia.org/wiki/Tunisia" xr:uid="{00000000-0004-0000-0000-000006010000}"/>
    <hyperlink ref="B176" r:id="rId264" tooltip="Uzbekistan" display="http://en.wikipedia.org/wiki/Uzbekistan" xr:uid="{00000000-0004-0000-0000-000007010000}"/>
    <hyperlink ref="B36" r:id="rId265" tooltip="Burkina Faso" display="http://en.wikipedia.org/wiki/Burkina_Faso" xr:uid="{00000000-0004-0000-0000-000008010000}"/>
    <hyperlink ref="B112" r:id="rId266" tooltip="Mexico" display="http://en.wikipedia.org/wiki/Mexico" xr:uid="{00000000-0004-0000-0000-000009010000}"/>
    <hyperlink ref="B57" r:id="rId267" tooltip="Ecuador" display="http://en.wikipedia.org/wiki/Ecuador" xr:uid="{00000000-0004-0000-0000-00000A010000}"/>
    <hyperlink ref="B161" r:id="rId268" tooltip="Tajikistan" display="http://en.wikipedia.org/wiki/Tajikistan" xr:uid="{00000000-0004-0000-0000-00000B010000}"/>
    <hyperlink ref="B24" r:id="rId269" tooltip="Belarus" display="http://en.wikipedia.org/wiki/Belarus" xr:uid="{00000000-0004-0000-0000-00000C010000}"/>
    <hyperlink ref="B101" r:id="rId270" tooltip="Lithuania" display="http://en.wikipedia.org/wiki/Lithuania" xr:uid="{00000000-0004-0000-0000-00000D010000}"/>
    <hyperlink ref="B63" r:id="rId271" tooltip="Fiji" display="http://en.wikipedia.org/wiki/Fiji" xr:uid="{00000000-0004-0000-0000-00000E010000}"/>
    <hyperlink ref="B8" r:id="rId272" tooltip="Afghanistan" display="http://en.wikipedia.org/wiki/Afghanistan" xr:uid="{00000000-0004-0000-0000-00000F010000}"/>
    <hyperlink ref="B130" r:id="rId273" tooltip="Panama" display="http://en.wikipedia.org/wiki/Panama" xr:uid="{00000000-0004-0000-0000-000010010000}"/>
    <hyperlink ref="B84" r:id="rId274" tooltip="Iran" display="http://en.wikipedia.org/wiki/Iran" xr:uid="{00000000-0004-0000-0000-000011010000}"/>
    <hyperlink ref="B114" r:id="rId275" tooltip="Montenegro" display="http://en.wikipedia.org/wiki/Montenegro" xr:uid="{00000000-0004-0000-0000-000012010000}"/>
    <hyperlink ref="B179" r:id="rId276" tooltip="Yemen" display="http://en.wikipedia.org/wiki/Yemen" xr:uid="{00000000-0004-0000-0000-000013010000}"/>
    <hyperlink ref="B124" r:id="rId277" tooltip="Nicaragua" display="http://en.wikipedia.org/wiki/Nicaragua" xr:uid="{00000000-0004-0000-0000-000014010000}"/>
    <hyperlink ref="B153" r:id="rId278" tooltip="South Africa" display="http://en.wikipedia.org/wiki/South_Africa" xr:uid="{00000000-0004-0000-0000-000015010000}"/>
    <hyperlink ref="B38" r:id="rId279" tooltip="Cameroon" display="http://en.wikipedia.org/wiki/Cameroon" xr:uid="{00000000-0004-0000-0000-000016010000}"/>
    <hyperlink ref="B75" r:id="rId280" tooltip="Guinea" display="http://en.wikipedia.org/wiki/Guinea" xr:uid="{00000000-0004-0000-0000-000017010000}"/>
    <hyperlink ref="B44" r:id="rId281" tooltip="Colombia" display="http://en.wikipedia.org/wiki/Colombia" xr:uid="{00000000-0004-0000-0000-000018010000}"/>
    <hyperlink ref="B104" r:id="rId282" tooltip="Madagascar" display="http://en.wikipedia.org/wiki/Madagascar" xr:uid="{00000000-0004-0000-0000-000019010000}"/>
    <hyperlink ref="B97" r:id="rId283" tooltip="Latvia" display="http://en.wikipedia.org/wiki/Latvia" xr:uid="{00000000-0004-0000-0000-00001A010000}"/>
    <hyperlink ref="B181" r:id="rId284" tooltip="Zimbabwe" display="http://en.wikipedia.org/wiki/Zimbabwe" xr:uid="{00000000-0004-0000-0000-00001B010000}"/>
    <hyperlink ref="B99" r:id="rId285" tooltip="Liberia" display="http://en.wikipedia.org/wiki/Liberia" xr:uid="{00000000-0004-0000-0000-00001C010000}"/>
    <hyperlink ref="B177" r:id="rId286" tooltip="Venezuela" display="http://en.wikipedia.org/wiki/Venezuela" xr:uid="{00000000-0004-0000-0000-00001D010000}"/>
    <hyperlink ref="B61" r:id="rId287" tooltip="Estonia" display="http://en.wikipedia.org/wiki/Estonia" xr:uid="{00000000-0004-0000-0000-00001E010000}"/>
    <hyperlink ref="B53" r:id="rId288" tooltip="Democratic Republic of the Congo" display="http://en.wikipedia.org/wiki/Democratic_Republic_of_the_Congo" xr:uid="{00000000-0004-0000-0000-00001F010000}"/>
    <hyperlink ref="B116" r:id="rId289" tooltip="Mozambique" display="http://en.wikipedia.org/wiki/Mozambique" xr:uid="{00000000-0004-0000-0000-000020010000}"/>
    <hyperlink ref="B95" r:id="rId290" tooltip="Kyrgyzstan" display="http://en.wikipedia.org/wiki/Kyrgyzstan" xr:uid="{00000000-0004-0000-0000-000021010000}"/>
    <hyperlink ref="B96" r:id="rId291" tooltip="Laos" display="http://en.wikipedia.org/wiki/Laos" xr:uid="{00000000-0004-0000-0000-000022010000}"/>
    <hyperlink ref="B20" r:id="rId292" tooltip="The Bahamas" display="http://en.wikipedia.org/wiki/The_Bahamas" xr:uid="{00000000-0004-0000-0000-000023010000}"/>
    <hyperlink ref="B60" r:id="rId293" tooltip="Equatorial Guinea" display="http://en.wikipedia.org/wiki/Equatorial_Guinea" xr:uid="{00000000-0004-0000-0000-000024010000}"/>
    <hyperlink ref="B133" r:id="rId294" tooltip="Peru" display="http://en.wikipedia.org/wiki/Peru" xr:uid="{00000000-0004-0000-0000-000025010000}"/>
    <hyperlink ref="B32" r:id="rId295" tooltip="Brazil" display="http://en.wikipedia.org/wiki/Brazil" xr:uid="{00000000-0004-0000-0000-000026010000}"/>
    <hyperlink ref="B41" r:id="rId296" tooltip="Chile" display="http://en.wikipedia.org/wiki/Chile" xr:uid="{00000000-0004-0000-0000-000027010000}"/>
    <hyperlink ref="B158" r:id="rId297" tooltip="Sweden" display="http://en.wikipedia.org/wiki/Sweden" xr:uid="{00000000-0004-0000-0000-000028010000}"/>
    <hyperlink ref="B175" r:id="rId298" tooltip="Uruguay" display="http://en.wikipedia.org/wiki/Uruguay" xr:uid="{00000000-0004-0000-0000-000029010000}"/>
    <hyperlink ref="B156" r:id="rId299" tooltip="Sudan" display="http://en.wikipedia.org/wiki/Sudan" xr:uid="{00000000-0004-0000-0000-00002A010000}"/>
    <hyperlink ref="B180" r:id="rId300" tooltip="Zambia" display="http://en.wikipedia.org/wiki/Zambia" xr:uid="{00000000-0004-0000-0000-00002B010000}"/>
    <hyperlink ref="B123" r:id="rId301" tooltip="New Zealand" display="http://en.wikipedia.org/wiki/New_Zealand" xr:uid="{00000000-0004-0000-0000-00002C010000}"/>
    <hyperlink ref="B64" r:id="rId302" tooltip="Finland" display="http://en.wikipedia.org/wiki/Finland" xr:uid="{00000000-0004-0000-0000-00002D010000}"/>
    <hyperlink ref="B132" r:id="rId303" tooltip="Paraguay" display="http://en.wikipedia.org/wiki/Paraguay" xr:uid="{00000000-0004-0000-0000-00002E010000}"/>
    <hyperlink ref="B12" r:id="rId304" tooltip="Angola" display="http://en.wikipedia.org/wiki/Angola" xr:uid="{00000000-0004-0000-0000-00002F010000}"/>
    <hyperlink ref="B10" r:id="rId305" tooltip="Algeria" display="http://en.wikipedia.org/wiki/Algeria" xr:uid="{00000000-0004-0000-0000-000030010000}"/>
    <hyperlink ref="B131" r:id="rId306" tooltip="Papua New Guinea" display="http://en.wikipedia.org/wiki/Papua_New_Guinea" xr:uid="{00000000-0004-0000-0000-000031010000}"/>
    <hyperlink ref="B14" r:id="rId307" tooltip="Argentina" display="http://en.wikipedia.org/wiki/Argentina" xr:uid="{00000000-0004-0000-0000-000032010000}"/>
    <hyperlink ref="B26" r:id="rId308" tooltip="Belize" display="http://en.wikipedia.org/wiki/Belize" xr:uid="{00000000-0004-0000-0000-000033010000}"/>
    <hyperlink ref="B122" r:id="rId309" tooltip="New Caledonia" display="http://en.wikipedia.org/wiki/New_Caledonia" xr:uid="{00000000-0004-0000-0000-000034010000}"/>
    <hyperlink ref="B127" r:id="rId310" tooltip="Norway" display="http://en.wikipedia.org/wiki/Norway" xr:uid="{00000000-0004-0000-0000-000035010000}"/>
    <hyperlink ref="B125" r:id="rId311" tooltip="Niger" display="http://en.wikipedia.org/wiki/Niger" xr:uid="{00000000-0004-0000-0000-000036010000}"/>
    <hyperlink ref="B147" r:id="rId312" tooltip="Saudi Arabia" display="http://en.wikipedia.org/wiki/Saudi_Arabia" xr:uid="{00000000-0004-0000-0000-000037010000}"/>
    <hyperlink ref="B107" r:id="rId313" tooltip="Mali" display="http://en.wikipedia.org/wiki/Mali" xr:uid="{00000000-0004-0000-0000-000038010000}"/>
    <hyperlink ref="B45" r:id="rId314" tooltip="Republic of the Congo" display="http://en.wikipedia.org/wiki/Republic_of_the_Congo" xr:uid="{00000000-0004-0000-0000-000039010000}"/>
    <hyperlink ref="B167" r:id="rId315" tooltip="Turkmenistan" display="http://en.wikipedia.org/wiki/Turkmenistan" xr:uid="{00000000-0004-0000-0000-00003A010000}"/>
    <hyperlink ref="B128" r:id="rId316" tooltip="Oman" display="http://en.wikipedia.org/wiki/Oman" xr:uid="{00000000-0004-0000-0000-00003B010000}"/>
    <hyperlink ref="B29" r:id="rId317" tooltip="Bolivia" display="http://en.wikipedia.org/wiki/Bolivia" xr:uid="{00000000-0004-0000-0000-00003C010000}"/>
    <hyperlink ref="B142" r:id="rId318" tooltip="Russia" display="http://en.wikipedia.org/wiki/Russia" xr:uid="{00000000-0004-0000-0000-00003D010000}"/>
    <hyperlink ref="B92" r:id="rId319" tooltip="Kazakhstan" display="http://en.wikipedia.org/wiki/Kazakhstan" xr:uid="{00000000-0004-0000-0000-00003E010000}"/>
    <hyperlink ref="B67" r:id="rId320" tooltip="Gabon" display="http://en.wikipedia.org/wiki/Gabon" xr:uid="{00000000-0004-0000-0000-00003F010000}"/>
    <hyperlink ref="B100" r:id="rId321" tooltip="Libya" display="http://en.wikipedia.org/wiki/Libya" xr:uid="{00000000-0004-0000-0000-000040010000}"/>
    <hyperlink ref="B76" r:id="rId322" tooltip="Guyana" display="http://en.wikipedia.org/wiki/Guyana" xr:uid="{00000000-0004-0000-0000-000041010000}"/>
    <hyperlink ref="B39" r:id="rId323" tooltip="Canada" display="http://en.wikipedia.org/wiki/Canada" xr:uid="{00000000-0004-0000-0000-000042010000}"/>
    <hyperlink ref="B31" r:id="rId324" tooltip="Botswana" display="http://en.wikipedia.org/wiki/Botswana" xr:uid="{00000000-0004-0000-0000-000043010000}"/>
    <hyperlink ref="B110" r:id="rId325" tooltip="Mauritania" display="http://en.wikipedia.org/wiki/Mauritania" xr:uid="{00000000-0004-0000-0000-000044010000}"/>
    <hyperlink ref="B157" r:id="rId326" tooltip="Suriname" display="http://en.wikipedia.org/wiki/Suriname" xr:uid="{00000000-0004-0000-0000-000045010000}"/>
    <hyperlink ref="B81" r:id="rId327" tooltip="Iceland" display="http://en.wikipedia.org/wiki/Iceland" xr:uid="{00000000-0004-0000-0000-000046010000}"/>
    <hyperlink ref="B17" r:id="rId328" tooltip="Australia" display="http://en.wikipedia.org/wiki/Australia" xr:uid="{00000000-0004-0000-0000-000047010000}"/>
    <hyperlink ref="B118" r:id="rId329" tooltip="Namibia" display="http://en.wikipedia.org/wiki/Namibia" xr:uid="{00000000-0004-0000-0000-000048010000}"/>
    <hyperlink ref="B113" r:id="rId330" tooltip="Mongolia" display="http://en.wikipedia.org/wiki/Mongolia" xr:uid="{00000000-0004-0000-0000-000049010000}"/>
    <hyperlink ref="B173" r:id="rId331" tooltip="Tanzania" display="http://en.wikipedia.org/wiki/Tanzania" xr:uid="{00000000-0004-0000-0000-00004A010000}"/>
    <hyperlink ref="B140" r:id="rId332" tooltip="Moldova" display="http://en.wikipedia.org/wiki/Moldova" xr:uid="{00000000-0004-0000-0000-00004B010000}"/>
  </hyperlinks>
  <pageMargins left="0.7" right="0.7" top="0.75" bottom="0.75" header="0.3" footer="0.3"/>
  <pageSetup orientation="portrait" r:id="rId333"/>
  <drawing r:id="rId3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AT24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41" sqref="N41"/>
    </sheetView>
  </sheetViews>
  <sheetFormatPr defaultColWidth="9.21875" defaultRowHeight="14.4" x14ac:dyDescent="0.3"/>
  <cols>
    <col min="1" max="1" width="31.6640625" style="31" customWidth="1"/>
    <col min="2" max="2" width="22.44140625" style="1118" hidden="1" customWidth="1"/>
    <col min="3" max="3" width="18.77734375" style="1119" hidden="1" customWidth="1"/>
    <col min="4" max="4" width="18.77734375" style="1128" hidden="1" customWidth="1"/>
    <col min="5" max="5" width="18.6640625" style="1106" customWidth="1"/>
    <col min="6" max="8" width="18.6640625" style="563" customWidth="1"/>
    <col min="9" max="9" width="13.21875" style="663" customWidth="1"/>
    <col min="10" max="11" width="18.6640625" style="563" customWidth="1"/>
    <col min="12" max="13" width="9.21875" style="563"/>
    <col min="14" max="14" width="43.77734375" style="563" customWidth="1"/>
    <col min="15" max="16384" width="9.21875" style="563"/>
  </cols>
  <sheetData>
    <row r="1" spans="1:14" ht="48" customHeight="1" thickBot="1" x14ac:dyDescent="0.35">
      <c r="A1" s="1550" t="s">
        <v>0</v>
      </c>
      <c r="B1" s="1560" t="s">
        <v>330</v>
      </c>
      <c r="C1" s="1561"/>
      <c r="D1" s="1562"/>
      <c r="E1" s="1553" t="s">
        <v>643</v>
      </c>
      <c r="F1" s="1554"/>
      <c r="G1" s="1554"/>
      <c r="H1" s="1554"/>
      <c r="I1" s="1554"/>
      <c r="J1" s="1554"/>
      <c r="K1" s="1555"/>
      <c r="M1" s="1556"/>
      <c r="N1" s="1557"/>
    </row>
    <row r="2" spans="1:14" ht="46.5" customHeight="1" thickTop="1" x14ac:dyDescent="0.3">
      <c r="A2" s="1551"/>
      <c r="B2" s="1563"/>
      <c r="C2" s="1564"/>
      <c r="D2" s="1565"/>
      <c r="E2" s="1105" t="s">
        <v>18</v>
      </c>
      <c r="F2" s="1558" t="s">
        <v>662</v>
      </c>
      <c r="G2" s="1559"/>
      <c r="H2" s="1559"/>
      <c r="I2" s="1559"/>
      <c r="J2" s="1453"/>
      <c r="K2" s="864" t="s">
        <v>1</v>
      </c>
    </row>
    <row r="3" spans="1:14" ht="57.75" customHeight="1" thickBot="1" x14ac:dyDescent="0.35">
      <c r="A3" s="1552"/>
      <c r="B3" s="1132" t="s">
        <v>279</v>
      </c>
      <c r="C3" s="1133" t="s">
        <v>644</v>
      </c>
      <c r="D3" s="1134" t="s">
        <v>649</v>
      </c>
      <c r="E3" s="866" t="s">
        <v>654</v>
      </c>
      <c r="F3" s="61" t="s">
        <v>331</v>
      </c>
      <c r="G3" s="52" t="s">
        <v>332</v>
      </c>
      <c r="H3" s="53" t="s">
        <v>10</v>
      </c>
      <c r="I3" s="659" t="s">
        <v>335</v>
      </c>
      <c r="J3" s="40" t="s">
        <v>17</v>
      </c>
      <c r="K3" s="865"/>
    </row>
    <row r="4" spans="1:14" ht="15" thickTop="1" x14ac:dyDescent="0.3">
      <c r="A4" s="690" t="s">
        <v>126</v>
      </c>
      <c r="B4" s="1130" t="s">
        <v>126</v>
      </c>
      <c r="C4" s="1131">
        <v>279.57695492519326</v>
      </c>
      <c r="D4" s="1128">
        <f t="shared" ref="D4:D67" si="0">IF(C4=0,0.01,C4)</f>
        <v>279.57695492519326</v>
      </c>
      <c r="E4" s="699">
        <f t="shared" ref="E4:E7" si="1">IF(D4=1,"none",C4)</f>
        <v>279.57695492519326</v>
      </c>
      <c r="F4" s="484">
        <f t="shared" ref="F4:F7" si="2">D4/$E$182</f>
        <v>5.3590710875620146E-2</v>
      </c>
      <c r="G4" s="488">
        <f t="shared" ref="G4:G67" si="3">F4-1</f>
        <v>-0.94640928912437983</v>
      </c>
      <c r="H4" s="485">
        <f>'MASTER CHART'!$P$7</f>
        <v>0.1</v>
      </c>
      <c r="I4" s="660">
        <f>(IF(G4&lt;0,G4/$G$184*-100,G4/$G$183*100))</f>
        <v>-94.641110325257998</v>
      </c>
      <c r="J4" s="486">
        <f>'MASTER CHART'!$P$7</f>
        <v>0.1</v>
      </c>
      <c r="K4" s="487">
        <f t="shared" ref="K4:K67" si="4">(I4*J4)</f>
        <v>-9.4641110325257998</v>
      </c>
      <c r="N4"/>
    </row>
    <row r="5" spans="1:14" x14ac:dyDescent="0.3">
      <c r="A5" s="691" t="s">
        <v>127</v>
      </c>
      <c r="B5" s="1116" t="s">
        <v>127</v>
      </c>
      <c r="C5" s="1117">
        <v>222.02269127343723</v>
      </c>
      <c r="D5" s="1128">
        <f t="shared" si="0"/>
        <v>222.02269127343723</v>
      </c>
      <c r="E5" s="699">
        <f t="shared" si="1"/>
        <v>222.02269127343723</v>
      </c>
      <c r="F5" s="484">
        <f t="shared" si="2"/>
        <v>4.2558421380065117E-2</v>
      </c>
      <c r="G5" s="488">
        <f t="shared" si="3"/>
        <v>-0.95744157861993484</v>
      </c>
      <c r="H5" s="488">
        <f t="shared" ref="H5:H67" si="5">(G5*-1)</f>
        <v>0.95744157861993484</v>
      </c>
      <c r="I5" s="661">
        <f>(IF(G5&lt;0,G5/$G$184*-100,G5/$G$183*100))</f>
        <v>-95.744341389542058</v>
      </c>
      <c r="J5" s="486">
        <f>'MASTER CHART'!$P$7</f>
        <v>0.1</v>
      </c>
      <c r="K5" s="487">
        <f t="shared" si="4"/>
        <v>-9.5744341389542065</v>
      </c>
    </row>
    <row r="6" spans="1:14" x14ac:dyDescent="0.3">
      <c r="A6" s="692" t="s">
        <v>30</v>
      </c>
      <c r="B6" s="1116" t="s">
        <v>30</v>
      </c>
      <c r="C6" s="1117">
        <v>9708.2774402272553</v>
      </c>
      <c r="D6" s="1128">
        <f t="shared" si="0"/>
        <v>9708.2774402272553</v>
      </c>
      <c r="E6" s="699">
        <f t="shared" si="1"/>
        <v>9708.2774402272553</v>
      </c>
      <c r="F6" s="484">
        <f t="shared" si="2"/>
        <v>1.8609312399826898</v>
      </c>
      <c r="G6" s="488">
        <f t="shared" si="3"/>
        <v>0.86093123998268983</v>
      </c>
      <c r="H6" s="488">
        <f t="shared" si="5"/>
        <v>-0.86093123998268983</v>
      </c>
      <c r="I6" s="661">
        <f>(IF(G6&lt;0,G6/$G$184*-100,G6/$G$183*100))</f>
        <v>6.6371339725872573</v>
      </c>
      <c r="J6" s="486">
        <f>'MASTER CHART'!$P$7</f>
        <v>0.1</v>
      </c>
      <c r="K6" s="487">
        <f t="shared" si="4"/>
        <v>0.6637133972587258</v>
      </c>
    </row>
    <row r="7" spans="1:14" x14ac:dyDescent="0.3">
      <c r="A7" s="692" t="s">
        <v>128</v>
      </c>
      <c r="B7" s="1116" t="s">
        <v>129</v>
      </c>
      <c r="C7" s="1117">
        <v>993.59440462587861</v>
      </c>
      <c r="D7" s="1128">
        <f t="shared" si="0"/>
        <v>993.59440462587861</v>
      </c>
      <c r="E7" s="699">
        <f t="shared" si="1"/>
        <v>993.59440462587861</v>
      </c>
      <c r="F7" s="484">
        <f t="shared" si="2"/>
        <v>0.19045715152090012</v>
      </c>
      <c r="G7" s="488">
        <f t="shared" si="3"/>
        <v>-0.80954284847909985</v>
      </c>
      <c r="H7" s="488">
        <f t="shared" si="5"/>
        <v>0.80954284847909985</v>
      </c>
      <c r="I7" s="661">
        <f>(IF(G7&lt;0,G7/$G$184*-100,G7/$G$183*100))</f>
        <v>-80.95444002543492</v>
      </c>
      <c r="J7" s="486">
        <f>'MASTER CHART'!$P$7</f>
        <v>0.1</v>
      </c>
      <c r="K7" s="487">
        <f t="shared" si="4"/>
        <v>-8.0954440025434931</v>
      </c>
    </row>
    <row r="8" spans="1:14" x14ac:dyDescent="0.3">
      <c r="A8" s="691" t="s">
        <v>129</v>
      </c>
      <c r="D8" s="1128">
        <f t="shared" si="0"/>
        <v>0.01</v>
      </c>
      <c r="E8" s="699">
        <f>IF(D8=1,"none",C8)</f>
        <v>0</v>
      </c>
      <c r="F8" s="484">
        <f>D8/$E$182</f>
        <v>1.9168500812221622E-6</v>
      </c>
      <c r="G8" s="488">
        <f t="shared" si="3"/>
        <v>-0.99999808314991878</v>
      </c>
      <c r="H8" s="488">
        <f t="shared" si="5"/>
        <v>0.99999808314991878</v>
      </c>
      <c r="I8" s="661">
        <f>(IF(H8&lt;0,G8/$G$184*-100,G8/$G$183*100))</f>
        <v>-7.7092350027046415</v>
      </c>
      <c r="J8" s="486">
        <f>'MASTER CHART'!$P$7</f>
        <v>0.1</v>
      </c>
      <c r="K8" s="487">
        <f t="shared" si="4"/>
        <v>-0.77092350027046419</v>
      </c>
    </row>
    <row r="9" spans="1:14" x14ac:dyDescent="0.3">
      <c r="A9" s="691" t="s">
        <v>110</v>
      </c>
      <c r="D9" s="1128">
        <f t="shared" si="0"/>
        <v>0.01</v>
      </c>
      <c r="E9" s="699">
        <f t="shared" ref="E9:E72" si="6">IF(D9=1,"none",C9)</f>
        <v>0</v>
      </c>
      <c r="F9" s="484">
        <f t="shared" ref="F9:F72" si="7">D9/$E$182</f>
        <v>1.9168500812221622E-6</v>
      </c>
      <c r="G9" s="488">
        <f t="shared" si="3"/>
        <v>-0.99999808314991878</v>
      </c>
      <c r="H9" s="488">
        <f t="shared" si="5"/>
        <v>0.99999808314991878</v>
      </c>
      <c r="I9" s="661">
        <f t="shared" ref="I9:I37" si="8">(IF(G9&lt;0,G9/$G$184*-100,G9/$G$183*100))</f>
        <v>-100</v>
      </c>
      <c r="J9" s="486">
        <f>'MASTER CHART'!$P$7</f>
        <v>0.1</v>
      </c>
      <c r="K9" s="487">
        <f t="shared" si="4"/>
        <v>-10</v>
      </c>
    </row>
    <row r="10" spans="1:14" x14ac:dyDescent="0.3">
      <c r="A10" s="692" t="s">
        <v>38</v>
      </c>
      <c r="B10" s="1116" t="s">
        <v>38</v>
      </c>
      <c r="C10" s="1117">
        <v>2907.1853741496598</v>
      </c>
      <c r="D10" s="1128">
        <f t="shared" si="0"/>
        <v>2907.1853741496598</v>
      </c>
      <c r="E10" s="699">
        <f t="shared" si="6"/>
        <v>2907.1853741496598</v>
      </c>
      <c r="F10" s="484">
        <f t="shared" si="7"/>
        <v>0.55726385205666573</v>
      </c>
      <c r="G10" s="488">
        <f t="shared" si="3"/>
        <v>-0.44273614794333427</v>
      </c>
      <c r="H10" s="488">
        <f t="shared" si="5"/>
        <v>0.44273614794333427</v>
      </c>
      <c r="I10" s="661">
        <f t="shared" si="8"/>
        <v>-44.27369966037822</v>
      </c>
      <c r="J10" s="486">
        <f>'MASTER CHART'!$P$7</f>
        <v>0.1</v>
      </c>
      <c r="K10" s="487">
        <f t="shared" si="4"/>
        <v>-4.4273699660378218</v>
      </c>
    </row>
    <row r="11" spans="1:14" x14ac:dyDescent="0.3">
      <c r="A11" s="691" t="s">
        <v>130</v>
      </c>
      <c r="B11" s="1116" t="s">
        <v>130</v>
      </c>
      <c r="C11" s="1117">
        <v>633.96040011525952</v>
      </c>
      <c r="D11" s="1128">
        <f t="shared" si="0"/>
        <v>633.96040011525952</v>
      </c>
      <c r="E11" s="699">
        <f t="shared" si="6"/>
        <v>633.96040011525952</v>
      </c>
      <c r="F11" s="484">
        <f t="shared" si="7"/>
        <v>0.12152070444525696</v>
      </c>
      <c r="G11" s="488">
        <f t="shared" si="3"/>
        <v>-0.87847929555474302</v>
      </c>
      <c r="H11" s="488">
        <f t="shared" si="5"/>
        <v>0.87847929555474302</v>
      </c>
      <c r="I11" s="661">
        <f t="shared" si="8"/>
        <v>-87.848097947107988</v>
      </c>
      <c r="J11" s="486">
        <f>'MASTER CHART'!$P$7</f>
        <v>0.1</v>
      </c>
      <c r="K11" s="487">
        <f t="shared" si="4"/>
        <v>-8.7848097947107995</v>
      </c>
    </row>
    <row r="12" spans="1:14" s="144" customFormat="1" x14ac:dyDescent="0.3">
      <c r="A12" s="692" t="s">
        <v>131</v>
      </c>
      <c r="B12" s="1120"/>
      <c r="C12" s="1121"/>
      <c r="D12" s="1128">
        <f t="shared" si="0"/>
        <v>0.01</v>
      </c>
      <c r="E12" s="699">
        <f t="shared" si="6"/>
        <v>0</v>
      </c>
      <c r="F12" s="484">
        <f t="shared" si="7"/>
        <v>1.9168500812221622E-6</v>
      </c>
      <c r="G12" s="488">
        <f t="shared" si="3"/>
        <v>-0.99999808314991878</v>
      </c>
      <c r="H12" s="488">
        <f>(G12*-1)</f>
        <v>0.99999808314991878</v>
      </c>
      <c r="I12" s="661">
        <f t="shared" si="8"/>
        <v>-100</v>
      </c>
      <c r="J12" s="486">
        <f>'MASTER CHART'!$P$7</f>
        <v>0.1</v>
      </c>
      <c r="K12" s="487">
        <f t="shared" si="4"/>
        <v>-10</v>
      </c>
    </row>
    <row r="13" spans="1:14" x14ac:dyDescent="0.3">
      <c r="A13" s="691" t="s">
        <v>39</v>
      </c>
      <c r="B13" s="1116" t="s">
        <v>39</v>
      </c>
      <c r="C13" s="1117">
        <v>27536.235375086027</v>
      </c>
      <c r="D13" s="1128">
        <f t="shared" si="0"/>
        <v>27536.235375086027</v>
      </c>
      <c r="E13" s="699">
        <f t="shared" si="6"/>
        <v>27536.235375086027</v>
      </c>
      <c r="F13" s="484">
        <f t="shared" si="7"/>
        <v>5.2782835015286231</v>
      </c>
      <c r="G13" s="488">
        <f t="shared" si="3"/>
        <v>4.2782835015286231</v>
      </c>
      <c r="H13" s="488">
        <f t="shared" si="5"/>
        <v>-4.2782835015286231</v>
      </c>
      <c r="I13" s="661">
        <f t="shared" si="8"/>
        <v>32.982356143710291</v>
      </c>
      <c r="J13" s="486">
        <f>'MASTER CHART'!$P$7</f>
        <v>0.1</v>
      </c>
      <c r="K13" s="487">
        <f t="shared" si="4"/>
        <v>3.2982356143710292</v>
      </c>
    </row>
    <row r="14" spans="1:14" x14ac:dyDescent="0.3">
      <c r="A14" s="692" t="s">
        <v>40</v>
      </c>
      <c r="B14" s="1116" t="s">
        <v>40</v>
      </c>
      <c r="C14" s="1117">
        <v>3601.6186025304914</v>
      </c>
      <c r="D14" s="1128">
        <f t="shared" si="0"/>
        <v>3601.6186025304914</v>
      </c>
      <c r="E14" s="699">
        <f t="shared" si="6"/>
        <v>3601.6186025304914</v>
      </c>
      <c r="F14" s="484">
        <f t="shared" si="7"/>
        <v>0.6903762910791823</v>
      </c>
      <c r="G14" s="488">
        <f t="shared" si="3"/>
        <v>-0.3096237089208177</v>
      </c>
      <c r="H14" s="488">
        <f t="shared" si="5"/>
        <v>0.3096237089208177</v>
      </c>
      <c r="I14" s="661">
        <f t="shared" si="8"/>
        <v>-30.962430242418691</v>
      </c>
      <c r="J14" s="486">
        <f>'MASTER CHART'!$P$7</f>
        <v>0.1</v>
      </c>
      <c r="K14" s="487">
        <f t="shared" si="4"/>
        <v>-3.0962430242418693</v>
      </c>
    </row>
    <row r="15" spans="1:14" x14ac:dyDescent="0.3">
      <c r="A15" s="691" t="s">
        <v>41</v>
      </c>
      <c r="B15" s="1116" t="s">
        <v>41</v>
      </c>
      <c r="C15" s="1117">
        <v>2237.7647058823527</v>
      </c>
      <c r="D15" s="1128">
        <f t="shared" si="0"/>
        <v>2237.7647058823527</v>
      </c>
      <c r="E15" s="699">
        <f t="shared" si="6"/>
        <v>2237.7647058823527</v>
      </c>
      <c r="F15" s="484">
        <f t="shared" si="7"/>
        <v>0.42894594582266754</v>
      </c>
      <c r="G15" s="488">
        <f t="shared" si="3"/>
        <v>-0.57105405417733246</v>
      </c>
      <c r="H15" s="488">
        <f t="shared" si="5"/>
        <v>0.57105405417733246</v>
      </c>
      <c r="I15" s="661">
        <f t="shared" si="8"/>
        <v>-57.105514880444083</v>
      </c>
      <c r="J15" s="486">
        <f>'MASTER CHART'!$P$7</f>
        <v>0.1</v>
      </c>
      <c r="K15" s="487">
        <f t="shared" si="4"/>
        <v>-5.710551488044409</v>
      </c>
    </row>
    <row r="16" spans="1:14" x14ac:dyDescent="0.3">
      <c r="A16" s="692" t="s">
        <v>132</v>
      </c>
      <c r="D16" s="1128">
        <f t="shared" si="0"/>
        <v>0.01</v>
      </c>
      <c r="E16" s="699">
        <f t="shared" si="6"/>
        <v>0</v>
      </c>
      <c r="F16" s="484">
        <f t="shared" si="7"/>
        <v>1.9168500812221622E-6</v>
      </c>
      <c r="G16" s="488">
        <f t="shared" si="3"/>
        <v>-0.99999808314991878</v>
      </c>
      <c r="H16" s="488">
        <f t="shared" si="5"/>
        <v>0.99999808314991878</v>
      </c>
      <c r="I16" s="661">
        <f t="shared" si="8"/>
        <v>-100</v>
      </c>
      <c r="J16" s="486">
        <f>'MASTER CHART'!$P$7</f>
        <v>0.1</v>
      </c>
      <c r="K16" s="487">
        <f t="shared" si="4"/>
        <v>-10</v>
      </c>
    </row>
    <row r="17" spans="1:14" x14ac:dyDescent="0.3">
      <c r="A17" s="691" t="s">
        <v>42</v>
      </c>
      <c r="B17" s="1116" t="s">
        <v>42</v>
      </c>
      <c r="C17" s="1122">
        <v>1404.7872340425533</v>
      </c>
      <c r="D17" s="1128">
        <f t="shared" si="0"/>
        <v>1404.7872340425533</v>
      </c>
      <c r="E17" s="699">
        <f t="shared" si="6"/>
        <v>1404.7872340425533</v>
      </c>
      <c r="F17" s="484">
        <f t="shared" si="7"/>
        <v>0.26927665236743248</v>
      </c>
      <c r="G17" s="488">
        <f t="shared" si="3"/>
        <v>-0.73072334763256752</v>
      </c>
      <c r="H17" s="488">
        <f t="shared" si="5"/>
        <v>0.73072334763256752</v>
      </c>
      <c r="I17" s="661">
        <f t="shared" si="8"/>
        <v>-73.072474832236068</v>
      </c>
      <c r="J17" s="486">
        <f>'MASTER CHART'!$P$7</f>
        <v>0.1</v>
      </c>
      <c r="K17" s="487">
        <f t="shared" si="4"/>
        <v>-7.3072474832236072</v>
      </c>
    </row>
    <row r="18" spans="1:14" x14ac:dyDescent="0.3">
      <c r="A18" s="692" t="s">
        <v>43</v>
      </c>
      <c r="B18" s="1116" t="s">
        <v>43</v>
      </c>
      <c r="C18" s="1117">
        <v>4558.1714676347183</v>
      </c>
      <c r="D18" s="1128">
        <f t="shared" si="0"/>
        <v>4558.1714676347183</v>
      </c>
      <c r="E18" s="699">
        <f t="shared" si="6"/>
        <v>4558.1714676347183</v>
      </c>
      <c r="F18" s="484">
        <f t="shared" si="7"/>
        <v>0.87373313479601522</v>
      </c>
      <c r="G18" s="488">
        <f t="shared" si="3"/>
        <v>-0.12626686520398478</v>
      </c>
      <c r="H18" s="488">
        <f t="shared" si="5"/>
        <v>0.12626686520398478</v>
      </c>
      <c r="I18" s="661">
        <f t="shared" si="8"/>
        <v>-12.626710723909953</v>
      </c>
      <c r="J18" s="486">
        <f>'MASTER CHART'!$P$7</f>
        <v>0.1</v>
      </c>
      <c r="K18" s="487">
        <f t="shared" si="4"/>
        <v>-1.2626710723909955</v>
      </c>
    </row>
    <row r="19" spans="1:14" x14ac:dyDescent="0.3">
      <c r="A19" s="691" t="s">
        <v>112</v>
      </c>
      <c r="D19" s="1128">
        <f t="shared" si="0"/>
        <v>0.01</v>
      </c>
      <c r="E19" s="699">
        <f t="shared" si="6"/>
        <v>0</v>
      </c>
      <c r="F19" s="484">
        <f t="shared" si="7"/>
        <v>1.9168500812221622E-6</v>
      </c>
      <c r="G19" s="488">
        <f t="shared" si="3"/>
        <v>-0.99999808314991878</v>
      </c>
      <c r="H19" s="488">
        <f t="shared" si="5"/>
        <v>0.99999808314991878</v>
      </c>
      <c r="I19" s="661">
        <f t="shared" si="8"/>
        <v>-100</v>
      </c>
      <c r="J19" s="486">
        <f>'MASTER CHART'!$P$7</f>
        <v>0.1</v>
      </c>
      <c r="K19" s="487">
        <f t="shared" si="4"/>
        <v>-10</v>
      </c>
    </row>
    <row r="20" spans="1:14" x14ac:dyDescent="0.3">
      <c r="A20" s="692" t="s">
        <v>133</v>
      </c>
      <c r="B20" s="1116" t="s">
        <v>133</v>
      </c>
      <c r="C20" s="1117">
        <v>844.51294094623029</v>
      </c>
      <c r="D20" s="1128">
        <f t="shared" si="0"/>
        <v>844.51294094623029</v>
      </c>
      <c r="E20" s="699">
        <f t="shared" si="6"/>
        <v>844.51294094623029</v>
      </c>
      <c r="F20" s="484">
        <f t="shared" si="7"/>
        <v>0.16188046994459485</v>
      </c>
      <c r="G20" s="488">
        <f t="shared" si="3"/>
        <v>-0.83811953005540518</v>
      </c>
      <c r="H20" s="488">
        <f t="shared" si="5"/>
        <v>0.83811953005540518</v>
      </c>
      <c r="I20" s="661">
        <f t="shared" si="8"/>
        <v>-83.812113660797394</v>
      </c>
      <c r="J20" s="486">
        <f>'MASTER CHART'!$P$7</f>
        <v>0.1</v>
      </c>
      <c r="K20" s="487">
        <f t="shared" si="4"/>
        <v>-8.3812113660797394</v>
      </c>
    </row>
    <row r="21" spans="1:14" x14ac:dyDescent="0.3">
      <c r="A21" s="691" t="s">
        <v>134</v>
      </c>
      <c r="B21" s="1116" t="s">
        <v>134</v>
      </c>
      <c r="C21" s="1117">
        <v>5461.1877350963186</v>
      </c>
      <c r="D21" s="1128">
        <f t="shared" si="0"/>
        <v>5461.1877350963186</v>
      </c>
      <c r="E21" s="699">
        <f t="shared" si="6"/>
        <v>5461.1877350963186</v>
      </c>
      <c r="F21" s="484">
        <f t="shared" si="7"/>
        <v>1.0468278153588855</v>
      </c>
      <c r="G21" s="488">
        <f t="shared" si="3"/>
        <v>4.6827815358885472E-2</v>
      </c>
      <c r="H21" s="488">
        <f t="shared" si="5"/>
        <v>-4.6827815358885472E-2</v>
      </c>
      <c r="I21" s="661">
        <f t="shared" si="8"/>
        <v>0.36100732526183066</v>
      </c>
      <c r="J21" s="486">
        <f>'MASTER CHART'!$P$7</f>
        <v>0.1</v>
      </c>
      <c r="K21" s="487">
        <f t="shared" si="4"/>
        <v>3.6100732526183066E-2</v>
      </c>
    </row>
    <row r="22" spans="1:14" x14ac:dyDescent="0.3">
      <c r="A22" s="692" t="s">
        <v>135</v>
      </c>
      <c r="B22" s="1116" t="s">
        <v>135</v>
      </c>
      <c r="C22" s="1117">
        <v>24.507024999999999</v>
      </c>
      <c r="D22" s="1128">
        <f t="shared" si="0"/>
        <v>24.507024999999999</v>
      </c>
      <c r="E22" s="699">
        <f t="shared" si="6"/>
        <v>24.507024999999999</v>
      </c>
      <c r="F22" s="484">
        <f t="shared" si="7"/>
        <v>4.6976292861763561E-3</v>
      </c>
      <c r="G22" s="488">
        <f t="shared" si="3"/>
        <v>-0.99530237071382366</v>
      </c>
      <c r="H22" s="488">
        <f t="shared" si="5"/>
        <v>0.99530237071382366</v>
      </c>
      <c r="I22" s="661">
        <f t="shared" si="8"/>
        <v>-99.530427856291084</v>
      </c>
      <c r="J22" s="486">
        <f>'MASTER CHART'!$P$7</f>
        <v>0.1</v>
      </c>
      <c r="K22" s="487">
        <f t="shared" si="4"/>
        <v>-9.9530427856291084</v>
      </c>
    </row>
    <row r="23" spans="1:14" x14ac:dyDescent="0.3">
      <c r="A23" s="691" t="s">
        <v>136</v>
      </c>
      <c r="B23" s="1116" t="s">
        <v>136</v>
      </c>
      <c r="C23" s="1117">
        <v>71.817818478808633</v>
      </c>
      <c r="D23" s="1128">
        <f t="shared" si="0"/>
        <v>71.817818478808633</v>
      </c>
      <c r="E23" s="699">
        <f t="shared" si="6"/>
        <v>71.817818478808633</v>
      </c>
      <c r="F23" s="484">
        <f t="shared" si="7"/>
        <v>1.3766399118430283E-2</v>
      </c>
      <c r="G23" s="488">
        <f t="shared" si="3"/>
        <v>-0.98623360088156975</v>
      </c>
      <c r="H23" s="488">
        <f t="shared" si="5"/>
        <v>0.98623360088156975</v>
      </c>
      <c r="I23" s="661">
        <f t="shared" si="8"/>
        <v>-98.623549134715148</v>
      </c>
      <c r="J23" s="486">
        <f>'MASTER CHART'!$P$7</f>
        <v>0.1</v>
      </c>
      <c r="K23" s="487">
        <f t="shared" si="4"/>
        <v>-9.8623549134715152</v>
      </c>
    </row>
    <row r="24" spans="1:14" x14ac:dyDescent="0.3">
      <c r="A24" s="692" t="s">
        <v>137</v>
      </c>
      <c r="D24" s="1128">
        <f t="shared" si="0"/>
        <v>0.01</v>
      </c>
      <c r="E24" s="699">
        <f t="shared" si="6"/>
        <v>0</v>
      </c>
      <c r="F24" s="484">
        <f t="shared" si="7"/>
        <v>1.9168500812221622E-6</v>
      </c>
      <c r="G24" s="488">
        <f t="shared" si="3"/>
        <v>-0.99999808314991878</v>
      </c>
      <c r="H24" s="488">
        <f t="shared" si="5"/>
        <v>0.99999808314991878</v>
      </c>
      <c r="I24" s="661">
        <f t="shared" si="8"/>
        <v>-100</v>
      </c>
      <c r="J24" s="486">
        <f>'MASTER CHART'!$P$7</f>
        <v>0.1</v>
      </c>
      <c r="K24" s="487">
        <f t="shared" si="4"/>
        <v>-10</v>
      </c>
    </row>
    <row r="25" spans="1:14" x14ac:dyDescent="0.3">
      <c r="A25" s="692" t="s">
        <v>34</v>
      </c>
      <c r="B25" s="1116" t="s">
        <v>34</v>
      </c>
      <c r="C25" s="1117">
        <v>608.9684149521878</v>
      </c>
      <c r="D25" s="1128">
        <f t="shared" si="0"/>
        <v>608.9684149521878</v>
      </c>
      <c r="E25" s="699">
        <f t="shared" si="6"/>
        <v>608.9684149521878</v>
      </c>
      <c r="F25" s="484">
        <f t="shared" si="7"/>
        <v>0.11673011556628325</v>
      </c>
      <c r="G25" s="488">
        <f t="shared" si="3"/>
        <v>-0.88326988443371679</v>
      </c>
      <c r="H25" s="488">
        <f t="shared" si="5"/>
        <v>0.88326988443371679</v>
      </c>
      <c r="I25" s="661">
        <f t="shared" si="8"/>
        <v>-88.327157753291203</v>
      </c>
      <c r="J25" s="486">
        <f>'MASTER CHART'!$P$7</f>
        <v>0.1</v>
      </c>
      <c r="K25" s="487">
        <f t="shared" si="4"/>
        <v>-8.8327157753291203</v>
      </c>
    </row>
    <row r="26" spans="1:14" ht="12.75" customHeight="1" x14ac:dyDescent="0.3">
      <c r="A26" s="691" t="s">
        <v>229</v>
      </c>
      <c r="B26" s="1116" t="s">
        <v>645</v>
      </c>
      <c r="C26" s="1117">
        <v>167.52186588921282</v>
      </c>
      <c r="D26" s="1128">
        <f t="shared" si="0"/>
        <v>167.52186588921282</v>
      </c>
      <c r="E26" s="699">
        <f t="shared" si="6"/>
        <v>167.52186588921282</v>
      </c>
      <c r="F26" s="484">
        <f t="shared" si="7"/>
        <v>3.2111430223622575E-2</v>
      </c>
      <c r="G26" s="488">
        <f t="shared" si="3"/>
        <v>-0.96788856977637738</v>
      </c>
      <c r="H26" s="488">
        <f t="shared" si="5"/>
        <v>0.96788856977637738</v>
      </c>
      <c r="I26" s="661">
        <f t="shared" si="8"/>
        <v>-96.789042507721732</v>
      </c>
      <c r="J26" s="486">
        <f>'MASTER CHART'!$P$7</f>
        <v>0.1</v>
      </c>
      <c r="K26" s="487">
        <f t="shared" si="4"/>
        <v>-9.6789042507721739</v>
      </c>
    </row>
    <row r="27" spans="1:14" x14ac:dyDescent="0.3">
      <c r="A27" s="692" t="s">
        <v>139</v>
      </c>
      <c r="B27" s="1116" t="s">
        <v>139</v>
      </c>
      <c r="C27" s="1117">
        <v>545.75678040244975</v>
      </c>
      <c r="D27" s="1128">
        <f t="shared" si="0"/>
        <v>545.75678040244975</v>
      </c>
      <c r="E27" s="699">
        <f t="shared" si="6"/>
        <v>545.75678040244975</v>
      </c>
      <c r="F27" s="484">
        <f t="shared" si="7"/>
        <v>0.10461339288419816</v>
      </c>
      <c r="G27" s="488">
        <f t="shared" si="3"/>
        <v>-0.89538660711580187</v>
      </c>
      <c r="H27" s="488">
        <f t="shared" si="5"/>
        <v>0.89538660711580187</v>
      </c>
      <c r="I27" s="661">
        <f t="shared" si="8"/>
        <v>-89.538832344098239</v>
      </c>
      <c r="J27" s="486">
        <f>'MASTER CHART'!$P$7</f>
        <v>0.1</v>
      </c>
      <c r="K27" s="487">
        <f t="shared" si="4"/>
        <v>-8.9538832344098243</v>
      </c>
    </row>
    <row r="28" spans="1:14" x14ac:dyDescent="0.3">
      <c r="A28" s="691" t="s">
        <v>44</v>
      </c>
      <c r="B28" s="1116" t="s">
        <v>44</v>
      </c>
      <c r="C28" s="1117">
        <v>19736.347758587232</v>
      </c>
      <c r="D28" s="1128">
        <f t="shared" si="0"/>
        <v>19736.347758587232</v>
      </c>
      <c r="E28" s="699">
        <f t="shared" si="6"/>
        <v>19736.347758587232</v>
      </c>
      <c r="F28" s="484">
        <f t="shared" si="7"/>
        <v>3.7831619804076775</v>
      </c>
      <c r="G28" s="488">
        <f t="shared" si="3"/>
        <v>2.7831619804076775</v>
      </c>
      <c r="H28" s="488">
        <f t="shared" si="5"/>
        <v>-2.7831619804076775</v>
      </c>
      <c r="I28" s="661">
        <f t="shared" si="8"/>
        <v>21.456090885665194</v>
      </c>
      <c r="J28" s="486">
        <f>'MASTER CHART'!$P$7</f>
        <v>0.1</v>
      </c>
      <c r="K28" s="487">
        <f t="shared" si="4"/>
        <v>2.1456090885665193</v>
      </c>
    </row>
    <row r="29" spans="1:14" x14ac:dyDescent="0.3">
      <c r="A29" s="691" t="s">
        <v>140</v>
      </c>
      <c r="D29" s="1128">
        <f t="shared" si="0"/>
        <v>0.01</v>
      </c>
      <c r="E29" s="699">
        <f t="shared" si="6"/>
        <v>0</v>
      </c>
      <c r="F29" s="484">
        <f t="shared" si="7"/>
        <v>1.9168500812221622E-6</v>
      </c>
      <c r="G29" s="488">
        <f t="shared" si="3"/>
        <v>-0.99999808314991878</v>
      </c>
      <c r="H29" s="488">
        <f t="shared" si="5"/>
        <v>0.99999808314991878</v>
      </c>
      <c r="I29" s="661">
        <f t="shared" si="8"/>
        <v>-100</v>
      </c>
      <c r="J29" s="486">
        <f>'MASTER CHART'!$P$7</f>
        <v>0.1</v>
      </c>
      <c r="K29" s="487">
        <f t="shared" si="4"/>
        <v>-10</v>
      </c>
    </row>
    <row r="30" spans="1:14" x14ac:dyDescent="0.3">
      <c r="A30" s="692" t="s">
        <v>141</v>
      </c>
      <c r="B30" s="1116" t="s">
        <v>215</v>
      </c>
      <c r="C30" s="1117">
        <v>436.54822335025381</v>
      </c>
      <c r="D30" s="1128">
        <f t="shared" si="0"/>
        <v>436.54822335025381</v>
      </c>
      <c r="E30" s="699">
        <f t="shared" si="6"/>
        <v>436.54822335025381</v>
      </c>
      <c r="F30" s="484">
        <f t="shared" si="7"/>
        <v>8.3679749738632458E-2</v>
      </c>
      <c r="G30" s="488">
        <f t="shared" si="3"/>
        <v>-0.91632025026136754</v>
      </c>
      <c r="H30" s="488">
        <f t="shared" si="5"/>
        <v>0.91632025026136754</v>
      </c>
      <c r="I30" s="661">
        <f t="shared" si="8"/>
        <v>-91.63220067132805</v>
      </c>
      <c r="J30" s="486">
        <f>'MASTER CHART'!$P$7</f>
        <v>0.1</v>
      </c>
      <c r="K30" s="487">
        <f t="shared" si="4"/>
        <v>-9.163220067132805</v>
      </c>
    </row>
    <row r="31" spans="1:14" x14ac:dyDescent="0.3">
      <c r="A31" s="691" t="s">
        <v>45</v>
      </c>
      <c r="B31" s="1116" t="s">
        <v>45</v>
      </c>
      <c r="C31" s="1117">
        <v>1247.2316120759995</v>
      </c>
      <c r="D31" s="1128">
        <f t="shared" si="0"/>
        <v>1247.2316120759995</v>
      </c>
      <c r="E31" s="699">
        <f t="shared" si="6"/>
        <v>1247.2316120759995</v>
      </c>
      <c r="F31" s="484">
        <f t="shared" si="7"/>
        <v>0.23907560169107278</v>
      </c>
      <c r="G31" s="488">
        <f t="shared" si="3"/>
        <v>-0.76092439830892722</v>
      </c>
      <c r="H31" s="488">
        <f t="shared" si="5"/>
        <v>0.76092439830892722</v>
      </c>
      <c r="I31" s="661">
        <f t="shared" si="8"/>
        <v>-76.092585688971781</v>
      </c>
      <c r="J31" s="486">
        <f>'MASTER CHART'!$P$7</f>
        <v>0.1</v>
      </c>
      <c r="K31" s="487">
        <f t="shared" si="4"/>
        <v>-7.6092585688971788</v>
      </c>
    </row>
    <row r="32" spans="1:14" x14ac:dyDescent="0.3">
      <c r="A32" s="692" t="s">
        <v>142</v>
      </c>
      <c r="B32" s="1123" t="s">
        <v>142</v>
      </c>
      <c r="C32" s="1117">
        <v>382.46467736049078</v>
      </c>
      <c r="D32" s="1128">
        <f t="shared" si="0"/>
        <v>382.46467736049078</v>
      </c>
      <c r="E32" s="699">
        <f t="shared" si="6"/>
        <v>382.46467736049078</v>
      </c>
      <c r="F32" s="484">
        <f t="shared" si="7"/>
        <v>7.3312744786306477E-2</v>
      </c>
      <c r="G32" s="488">
        <f t="shared" si="3"/>
        <v>-0.92668725521369355</v>
      </c>
      <c r="H32" s="488">
        <f t="shared" si="5"/>
        <v>0.92668725521369355</v>
      </c>
      <c r="I32" s="661">
        <f t="shared" si="8"/>
        <v>-92.668903153763893</v>
      </c>
      <c r="J32" s="486">
        <f>'MASTER CHART'!$P$7</f>
        <v>0.1</v>
      </c>
      <c r="K32" s="487">
        <f t="shared" si="4"/>
        <v>-9.26689031537639</v>
      </c>
      <c r="N32" s="563" t="s">
        <v>650</v>
      </c>
    </row>
    <row r="33" spans="1:11" x14ac:dyDescent="0.3">
      <c r="A33" s="692" t="s">
        <v>143</v>
      </c>
      <c r="B33" s="1116" t="s">
        <v>143</v>
      </c>
      <c r="C33" s="1124">
        <v>646.97413328147218</v>
      </c>
      <c r="D33" s="1128">
        <f t="shared" si="0"/>
        <v>646.97413328147218</v>
      </c>
      <c r="E33" s="699">
        <f t="shared" si="6"/>
        <v>646.97413328147218</v>
      </c>
      <c r="F33" s="484">
        <f t="shared" si="7"/>
        <v>0.1240152419929228</v>
      </c>
      <c r="G33" s="488">
        <f t="shared" si="3"/>
        <v>-0.8759847580070772</v>
      </c>
      <c r="H33" s="488">
        <f t="shared" si="5"/>
        <v>0.8759847580070772</v>
      </c>
      <c r="I33" s="661">
        <f t="shared" si="8"/>
        <v>-87.59864371417504</v>
      </c>
      <c r="J33" s="486">
        <f>'MASTER CHART'!$P$7</f>
        <v>0.1</v>
      </c>
      <c r="K33" s="487">
        <f t="shared" si="4"/>
        <v>-8.7598643714175051</v>
      </c>
    </row>
    <row r="34" spans="1:11" x14ac:dyDescent="0.3">
      <c r="A34" s="691" t="s">
        <v>144</v>
      </c>
      <c r="B34" s="1116" t="s">
        <v>144</v>
      </c>
      <c r="C34" s="1117">
        <v>393.29939006377396</v>
      </c>
      <c r="D34" s="1128">
        <f t="shared" si="0"/>
        <v>393.29939006377396</v>
      </c>
      <c r="E34" s="699">
        <f t="shared" si="6"/>
        <v>393.29939006377396</v>
      </c>
      <c r="F34" s="484">
        <f t="shared" si="7"/>
        <v>7.5389596778837192E-2</v>
      </c>
      <c r="G34" s="488">
        <f t="shared" si="3"/>
        <v>-0.92461040322116284</v>
      </c>
      <c r="H34" s="488">
        <f t="shared" si="5"/>
        <v>0.92461040322116284</v>
      </c>
      <c r="I34" s="661">
        <f t="shared" si="8"/>
        <v>-92.46121755640867</v>
      </c>
      <c r="J34" s="486">
        <f>'MASTER CHART'!$P$7</f>
        <v>0.1</v>
      </c>
      <c r="K34" s="487">
        <f t="shared" si="4"/>
        <v>-9.2461217556408677</v>
      </c>
    </row>
    <row r="35" spans="1:11" x14ac:dyDescent="0.3">
      <c r="A35" s="692" t="s">
        <v>46</v>
      </c>
      <c r="B35" s="1116" t="s">
        <v>46</v>
      </c>
      <c r="C35" s="1117">
        <v>22754.847129008202</v>
      </c>
      <c r="D35" s="1128">
        <f t="shared" si="0"/>
        <v>22754.847129008202</v>
      </c>
      <c r="E35" s="699">
        <f t="shared" si="6"/>
        <v>22754.847129008202</v>
      </c>
      <c r="F35" s="484">
        <f t="shared" si="7"/>
        <v>4.3617630567437251</v>
      </c>
      <c r="G35" s="488">
        <f t="shared" si="3"/>
        <v>3.3617630567437251</v>
      </c>
      <c r="H35" s="488">
        <f t="shared" si="5"/>
        <v>-3.3617630567437251</v>
      </c>
      <c r="I35" s="661">
        <f t="shared" si="8"/>
        <v>25.916671106221191</v>
      </c>
      <c r="J35" s="486">
        <f>'MASTER CHART'!$P$7</f>
        <v>0.1</v>
      </c>
      <c r="K35" s="487">
        <f t="shared" si="4"/>
        <v>2.5916671106221192</v>
      </c>
    </row>
    <row r="36" spans="1:11" x14ac:dyDescent="0.3">
      <c r="A36" s="692" t="s">
        <v>145</v>
      </c>
      <c r="D36" s="1128">
        <f t="shared" si="0"/>
        <v>0.01</v>
      </c>
      <c r="E36" s="699">
        <f t="shared" si="6"/>
        <v>0</v>
      </c>
      <c r="F36" s="484">
        <f t="shared" si="7"/>
        <v>1.9168500812221622E-6</v>
      </c>
      <c r="G36" s="488">
        <f t="shared" si="3"/>
        <v>-0.99999808314991878</v>
      </c>
      <c r="H36" s="488">
        <f t="shared" si="5"/>
        <v>0.99999808314991878</v>
      </c>
      <c r="I36" s="661">
        <f t="shared" si="8"/>
        <v>-100</v>
      </c>
      <c r="J36" s="486">
        <f>'MASTER CHART'!$P$7</f>
        <v>0.1</v>
      </c>
      <c r="K36" s="487">
        <f t="shared" si="4"/>
        <v>-10</v>
      </c>
    </row>
    <row r="37" spans="1:11" x14ac:dyDescent="0.3">
      <c r="A37" s="691" t="s">
        <v>47</v>
      </c>
      <c r="B37" s="1116" t="s">
        <v>47</v>
      </c>
      <c r="C37" s="1117">
        <v>4600.7396972953975</v>
      </c>
      <c r="D37" s="1128">
        <f t="shared" si="0"/>
        <v>4600.7396972953975</v>
      </c>
      <c r="E37" s="699">
        <f t="shared" si="6"/>
        <v>4600.7396972953975</v>
      </c>
      <c r="F37" s="484">
        <f t="shared" si="7"/>
        <v>0.8818928262442709</v>
      </c>
      <c r="G37" s="488">
        <f t="shared" si="3"/>
        <v>-0.1181071737557291</v>
      </c>
      <c r="H37" s="488">
        <f t="shared" si="5"/>
        <v>0.1181071737557291</v>
      </c>
      <c r="I37" s="661">
        <f t="shared" si="8"/>
        <v>-11.810740014990866</v>
      </c>
      <c r="J37" s="486">
        <f>'MASTER CHART'!$P$7</f>
        <v>0.1</v>
      </c>
      <c r="K37" s="487">
        <f t="shared" si="4"/>
        <v>-1.1810740014990866</v>
      </c>
    </row>
    <row r="38" spans="1:11" ht="5.4" customHeight="1" x14ac:dyDescent="0.3">
      <c r="A38" s="692"/>
      <c r="B38" s="1116"/>
      <c r="C38" s="1122"/>
      <c r="E38" s="699"/>
      <c r="F38" s="484"/>
      <c r="G38" s="488"/>
      <c r="H38" s="488"/>
      <c r="I38" s="661"/>
      <c r="J38" s="486"/>
      <c r="K38" s="487"/>
    </row>
    <row r="39" spans="1:11" x14ac:dyDescent="0.3">
      <c r="A39" s="691" t="s">
        <v>146</v>
      </c>
      <c r="B39" s="1116" t="s">
        <v>227</v>
      </c>
      <c r="C39" s="1117">
        <v>12154.546071840836</v>
      </c>
      <c r="D39" s="1128">
        <f t="shared" si="0"/>
        <v>12154.546071840836</v>
      </c>
      <c r="E39" s="699">
        <f t="shared" si="6"/>
        <v>12154.546071840836</v>
      </c>
      <c r="F39" s="484">
        <f t="shared" si="7"/>
        <v>2.3298442625026619</v>
      </c>
      <c r="G39" s="488">
        <f t="shared" si="3"/>
        <v>1.3298442625026619</v>
      </c>
      <c r="H39" s="488">
        <f t="shared" si="5"/>
        <v>-1.3298442625026619</v>
      </c>
      <c r="I39" s="661">
        <f t="shared" ref="I39:I67" si="9">(IF(G39&lt;0,G39/$G$184*-100,G39/$G$183*100))</f>
        <v>10.252101588373224</v>
      </c>
      <c r="J39" s="486">
        <f>'MASTER CHART'!$P$7</f>
        <v>0.1</v>
      </c>
      <c r="K39" s="487">
        <f t="shared" si="4"/>
        <v>1.0252101588373224</v>
      </c>
    </row>
    <row r="40" spans="1:11" x14ac:dyDescent="0.3">
      <c r="A40" s="692" t="s">
        <v>49</v>
      </c>
      <c r="B40" s="1116" t="s">
        <v>49</v>
      </c>
      <c r="C40" s="1117">
        <v>9216.4204359326322</v>
      </c>
      <c r="D40" s="1128">
        <f t="shared" si="0"/>
        <v>9216.4204359326322</v>
      </c>
      <c r="E40" s="699">
        <f t="shared" si="6"/>
        <v>9216.4204359326322</v>
      </c>
      <c r="F40" s="484">
        <f t="shared" si="7"/>
        <v>1.7666496261195062</v>
      </c>
      <c r="G40" s="488">
        <f t="shared" si="3"/>
        <v>0.76664962611950616</v>
      </c>
      <c r="H40" s="488">
        <f t="shared" si="5"/>
        <v>-0.76664962611950616</v>
      </c>
      <c r="I40" s="661">
        <f t="shared" si="9"/>
        <v>5.9102934616374254</v>
      </c>
      <c r="J40" s="486">
        <f>'MASTER CHART'!$P$7</f>
        <v>0.1</v>
      </c>
      <c r="K40" s="487">
        <f t="shared" si="4"/>
        <v>0.59102934616374259</v>
      </c>
    </row>
    <row r="41" spans="1:11" x14ac:dyDescent="0.3">
      <c r="A41" s="692" t="s">
        <v>147</v>
      </c>
      <c r="B41" s="1116" t="s">
        <v>646</v>
      </c>
      <c r="C41" s="1117">
        <v>298.38219194745164</v>
      </c>
      <c r="D41" s="1128">
        <f t="shared" si="0"/>
        <v>298.38219194745164</v>
      </c>
      <c r="E41" s="699">
        <f t="shared" si="6"/>
        <v>298.38219194745164</v>
      </c>
      <c r="F41" s="484">
        <f t="shared" si="7"/>
        <v>5.7195392886971945E-2</v>
      </c>
      <c r="G41" s="488">
        <f t="shared" si="3"/>
        <v>-0.94280460711302805</v>
      </c>
      <c r="H41" s="488">
        <f t="shared" si="5"/>
        <v>0.94280460711302805</v>
      </c>
      <c r="I41" s="661">
        <f t="shared" si="9"/>
        <v>-94.280641433157996</v>
      </c>
      <c r="J41" s="486">
        <f>'MASTER CHART'!$P$7</f>
        <v>0.1</v>
      </c>
      <c r="K41" s="487">
        <f t="shared" si="4"/>
        <v>-9.4280641433157992</v>
      </c>
    </row>
    <row r="42" spans="1:11" x14ac:dyDescent="0.3">
      <c r="A42" s="692" t="s">
        <v>50</v>
      </c>
      <c r="B42" s="1116" t="s">
        <v>50</v>
      </c>
      <c r="C42" s="1117">
        <v>0</v>
      </c>
      <c r="D42" s="1128">
        <f t="shared" si="0"/>
        <v>0.01</v>
      </c>
      <c r="E42" s="699">
        <f t="shared" si="6"/>
        <v>0</v>
      </c>
      <c r="F42" s="484">
        <f t="shared" si="7"/>
        <v>1.9168500812221622E-6</v>
      </c>
      <c r="G42" s="488">
        <f t="shared" si="3"/>
        <v>-0.99999808314991878</v>
      </c>
      <c r="H42" s="488">
        <f t="shared" si="5"/>
        <v>0.99999808314991878</v>
      </c>
      <c r="I42" s="661">
        <f t="shared" si="9"/>
        <v>-100</v>
      </c>
      <c r="J42" s="486">
        <f>'MASTER CHART'!$P$7</f>
        <v>0.1</v>
      </c>
      <c r="K42" s="487">
        <f t="shared" si="4"/>
        <v>-10</v>
      </c>
    </row>
    <row r="43" spans="1:11" x14ac:dyDescent="0.3">
      <c r="A43" s="691" t="s">
        <v>148</v>
      </c>
      <c r="B43" s="1116" t="s">
        <v>647</v>
      </c>
      <c r="C43" s="1117">
        <v>607.15588996819986</v>
      </c>
      <c r="D43" s="1128">
        <f t="shared" si="0"/>
        <v>607.15588996819986</v>
      </c>
      <c r="E43" s="699">
        <f t="shared" si="6"/>
        <v>607.15588996819986</v>
      </c>
      <c r="F43" s="484">
        <f t="shared" si="7"/>
        <v>0.11638268170000581</v>
      </c>
      <c r="G43" s="488">
        <f t="shared" si="3"/>
        <v>-0.88361731829999424</v>
      </c>
      <c r="H43" s="488">
        <f t="shared" si="5"/>
        <v>0.88361731829999424</v>
      </c>
      <c r="I43" s="661">
        <f t="shared" si="9"/>
        <v>-88.361901206516919</v>
      </c>
      <c r="J43" s="486">
        <f>'MASTER CHART'!$P$7</f>
        <v>0.1</v>
      </c>
      <c r="K43" s="487">
        <f t="shared" si="4"/>
        <v>-8.8361901206516915</v>
      </c>
    </row>
    <row r="44" spans="1:11" x14ac:dyDescent="0.3">
      <c r="A44" s="692" t="s">
        <v>149</v>
      </c>
      <c r="B44" s="1116" t="s">
        <v>149</v>
      </c>
      <c r="C44" s="1117">
        <v>1034.9259147263381</v>
      </c>
      <c r="D44" s="1128">
        <f t="shared" si="0"/>
        <v>1034.9259147263381</v>
      </c>
      <c r="E44" s="699">
        <f t="shared" si="6"/>
        <v>1034.9259147263381</v>
      </c>
      <c r="F44" s="484">
        <f t="shared" si="7"/>
        <v>0.19837978237021017</v>
      </c>
      <c r="G44" s="488">
        <f t="shared" si="3"/>
        <v>-0.80162021762978986</v>
      </c>
      <c r="H44" s="488">
        <f t="shared" si="5"/>
        <v>0.80162021762978986</v>
      </c>
      <c r="I44" s="661">
        <f t="shared" si="9"/>
        <v>-80.162175421851458</v>
      </c>
      <c r="J44" s="486">
        <f>'MASTER CHART'!$P$7</f>
        <v>0.1</v>
      </c>
      <c r="K44" s="487">
        <f t="shared" si="4"/>
        <v>-8.0162175421851458</v>
      </c>
    </row>
    <row r="45" spans="1:11" x14ac:dyDescent="0.3">
      <c r="A45" s="691" t="s">
        <v>150</v>
      </c>
      <c r="B45" s="1116" t="s">
        <v>150</v>
      </c>
      <c r="C45" s="1117"/>
      <c r="D45" s="1128">
        <f t="shared" si="0"/>
        <v>0.01</v>
      </c>
      <c r="E45" s="699">
        <f t="shared" si="6"/>
        <v>0</v>
      </c>
      <c r="F45" s="484">
        <f t="shared" si="7"/>
        <v>1.9168500812221622E-6</v>
      </c>
      <c r="G45" s="488">
        <f t="shared" si="3"/>
        <v>-0.99999808314991878</v>
      </c>
      <c r="H45" s="488">
        <f t="shared" si="5"/>
        <v>0.99999808314991878</v>
      </c>
      <c r="I45" s="661">
        <f t="shared" si="9"/>
        <v>-100</v>
      </c>
      <c r="J45" s="486">
        <f>'MASTER CHART'!$P$7</f>
        <v>0.1</v>
      </c>
      <c r="K45" s="487">
        <f t="shared" si="4"/>
        <v>-10</v>
      </c>
    </row>
    <row r="46" spans="1:11" x14ac:dyDescent="0.3">
      <c r="A46" s="692" t="s">
        <v>51</v>
      </c>
      <c r="B46" s="1116" t="s">
        <v>51</v>
      </c>
      <c r="C46" s="1117">
        <v>418.78490824119461</v>
      </c>
      <c r="D46" s="1128">
        <f t="shared" si="0"/>
        <v>418.78490824119461</v>
      </c>
      <c r="E46" s="699">
        <f t="shared" si="6"/>
        <v>418.78490824119461</v>
      </c>
      <c r="F46" s="484">
        <f t="shared" si="7"/>
        <v>8.027478853767496E-2</v>
      </c>
      <c r="G46" s="488">
        <f t="shared" si="3"/>
        <v>-0.919725211462325</v>
      </c>
      <c r="H46" s="488">
        <f t="shared" si="5"/>
        <v>0.919725211462325</v>
      </c>
      <c r="I46" s="661">
        <f t="shared" si="9"/>
        <v>-91.972697444105066</v>
      </c>
      <c r="J46" s="486">
        <f>'MASTER CHART'!$P$7</f>
        <v>0.1</v>
      </c>
      <c r="K46" s="487">
        <f t="shared" si="4"/>
        <v>-9.1972697444105069</v>
      </c>
    </row>
    <row r="47" spans="1:11" x14ac:dyDescent="0.3">
      <c r="A47" s="691" t="s">
        <v>52</v>
      </c>
      <c r="B47" s="1116" t="s">
        <v>459</v>
      </c>
      <c r="C47" s="1117">
        <v>3252.4878300952055</v>
      </c>
      <c r="D47" s="1128">
        <f t="shared" si="0"/>
        <v>3252.4878300952055</v>
      </c>
      <c r="E47" s="699">
        <f t="shared" si="6"/>
        <v>3252.4878300952055</v>
      </c>
      <c r="F47" s="484">
        <f t="shared" si="7"/>
        <v>0.62345315612920882</v>
      </c>
      <c r="G47" s="488">
        <f t="shared" si="3"/>
        <v>-0.37654684387079118</v>
      </c>
      <c r="H47" s="488">
        <f t="shared" si="5"/>
        <v>0.37654684387079118</v>
      </c>
      <c r="I47" s="661">
        <f t="shared" si="9"/>
        <v>-37.654756565602298</v>
      </c>
      <c r="J47" s="486">
        <f>'MASTER CHART'!$P$7</f>
        <v>0.1</v>
      </c>
      <c r="K47" s="487">
        <f t="shared" si="4"/>
        <v>-3.7654756565602301</v>
      </c>
    </row>
    <row r="48" spans="1:11" x14ac:dyDescent="0.3">
      <c r="A48" s="692" t="s">
        <v>329</v>
      </c>
      <c r="D48" s="1128">
        <f t="shared" si="0"/>
        <v>0.01</v>
      </c>
      <c r="E48" s="699">
        <f t="shared" si="6"/>
        <v>0</v>
      </c>
      <c r="F48" s="484">
        <f t="shared" si="7"/>
        <v>1.9168500812221622E-6</v>
      </c>
      <c r="G48" s="488">
        <f t="shared" si="3"/>
        <v>-0.99999808314991878</v>
      </c>
      <c r="H48" s="488">
        <f t="shared" si="5"/>
        <v>0.99999808314991878</v>
      </c>
      <c r="I48" s="661">
        <f t="shared" si="9"/>
        <v>-100</v>
      </c>
      <c r="J48" s="486">
        <f>'MASTER CHART'!$P$7</f>
        <v>0.1</v>
      </c>
      <c r="K48" s="487">
        <f t="shared" si="4"/>
        <v>-10</v>
      </c>
    </row>
    <row r="49" spans="1:46" x14ac:dyDescent="0.3">
      <c r="A49" s="691" t="s">
        <v>231</v>
      </c>
      <c r="B49" s="1116" t="s">
        <v>437</v>
      </c>
      <c r="C49" s="1117">
        <v>362.09161553927112</v>
      </c>
      <c r="D49" s="1128">
        <f t="shared" si="0"/>
        <v>362.09161553927112</v>
      </c>
      <c r="E49" s="699">
        <f t="shared" si="6"/>
        <v>362.09161553927112</v>
      </c>
      <c r="F49" s="484">
        <f t="shared" si="7"/>
        <v>6.9407534265631579E-2</v>
      </c>
      <c r="G49" s="488">
        <f t="shared" si="3"/>
        <v>-0.93059246573436838</v>
      </c>
      <c r="H49" s="488">
        <f t="shared" si="5"/>
        <v>0.93059246573436838</v>
      </c>
      <c r="I49" s="661">
        <f t="shared" si="9"/>
        <v>-93.059424954403127</v>
      </c>
      <c r="J49" s="486">
        <f>'MASTER CHART'!$P$7</f>
        <v>0.1</v>
      </c>
      <c r="K49" s="487">
        <f t="shared" si="4"/>
        <v>-9.3059424954403127</v>
      </c>
    </row>
    <row r="50" spans="1:46" x14ac:dyDescent="0.3">
      <c r="A50" s="692" t="s">
        <v>53</v>
      </c>
      <c r="B50" s="1116" t="s">
        <v>53</v>
      </c>
      <c r="C50" s="1117">
        <v>4953.3639143730888</v>
      </c>
      <c r="D50" s="1128">
        <f t="shared" si="0"/>
        <v>4953.3639143730888</v>
      </c>
      <c r="E50" s="699">
        <f t="shared" si="6"/>
        <v>4953.3639143730888</v>
      </c>
      <c r="F50" s="484">
        <f t="shared" si="7"/>
        <v>0.94948560215889821</v>
      </c>
      <c r="G50" s="488">
        <f t="shared" si="3"/>
        <v>-5.0514397841101788E-2</v>
      </c>
      <c r="H50" s="488">
        <f t="shared" si="5"/>
        <v>5.0514397841101788E-2</v>
      </c>
      <c r="I50" s="661">
        <f t="shared" si="9"/>
        <v>-5.0514494669814995</v>
      </c>
      <c r="J50" s="486">
        <f>'MASTER CHART'!$P$7</f>
        <v>0.1</v>
      </c>
      <c r="K50" s="487">
        <f t="shared" si="4"/>
        <v>-0.50514494669815002</v>
      </c>
    </row>
    <row r="51" spans="1:46" x14ac:dyDescent="0.3">
      <c r="A51" s="692" t="s">
        <v>113</v>
      </c>
      <c r="D51" s="1128">
        <f t="shared" si="0"/>
        <v>0.01</v>
      </c>
      <c r="E51" s="699">
        <f t="shared" si="6"/>
        <v>0</v>
      </c>
      <c r="F51" s="484">
        <f t="shared" si="7"/>
        <v>1.9168500812221622E-6</v>
      </c>
      <c r="G51" s="488">
        <f t="shared" si="3"/>
        <v>-0.99999808314991878</v>
      </c>
      <c r="H51" s="488">
        <f t="shared" si="5"/>
        <v>0.99999808314991878</v>
      </c>
      <c r="I51" s="661">
        <f t="shared" si="9"/>
        <v>-100</v>
      </c>
      <c r="J51" s="486">
        <f>'MASTER CHART'!$P$7</f>
        <v>0.1</v>
      </c>
      <c r="K51" s="487">
        <f t="shared" si="4"/>
        <v>-10</v>
      </c>
    </row>
    <row r="52" spans="1:46" x14ac:dyDescent="0.3">
      <c r="A52" s="691" t="s">
        <v>114</v>
      </c>
      <c r="B52" s="1116" t="s">
        <v>471</v>
      </c>
      <c r="C52" s="1117">
        <v>599.0525253980835</v>
      </c>
      <c r="D52" s="1128">
        <f t="shared" si="0"/>
        <v>599.0525253980835</v>
      </c>
      <c r="E52" s="699">
        <f t="shared" si="6"/>
        <v>599.0525253980835</v>
      </c>
      <c r="F52" s="484">
        <f t="shared" si="7"/>
        <v>0.11482938819656577</v>
      </c>
      <c r="G52" s="488">
        <f t="shared" si="3"/>
        <v>-0.88517061180343426</v>
      </c>
      <c r="H52" s="488">
        <f t="shared" si="5"/>
        <v>0.88517061180343426</v>
      </c>
      <c r="I52" s="661">
        <f t="shared" si="9"/>
        <v>-88.517230854604577</v>
      </c>
      <c r="J52" s="486">
        <f>'MASTER CHART'!$P$7</f>
        <v>0.1</v>
      </c>
      <c r="K52" s="487">
        <f t="shared" si="4"/>
        <v>-8.8517230854604581</v>
      </c>
    </row>
    <row r="53" spans="1:46" x14ac:dyDescent="0.3">
      <c r="A53" s="692" t="s">
        <v>54</v>
      </c>
      <c r="B53" s="1116" t="s">
        <v>54</v>
      </c>
      <c r="C53" s="1117">
        <v>2243.5</v>
      </c>
      <c r="D53" s="1128">
        <f t="shared" si="0"/>
        <v>2243.5</v>
      </c>
      <c r="E53" s="699">
        <f t="shared" si="6"/>
        <v>2243.5</v>
      </c>
      <c r="F53" s="484">
        <f t="shared" si="7"/>
        <v>0.43004531572219207</v>
      </c>
      <c r="G53" s="488">
        <f t="shared" si="3"/>
        <v>-0.56995468427780793</v>
      </c>
      <c r="H53" s="488">
        <f t="shared" si="5"/>
        <v>0.56995468427780793</v>
      </c>
      <c r="I53" s="661">
        <f t="shared" si="9"/>
        <v>-56.995577679758505</v>
      </c>
      <c r="J53" s="486">
        <f>'MASTER CHART'!$P$7</f>
        <v>0.1</v>
      </c>
      <c r="K53" s="487">
        <f t="shared" si="4"/>
        <v>-5.6995577679758505</v>
      </c>
      <c r="L53" s="190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269"/>
      <c r="AG53" s="269"/>
      <c r="AH53" s="269"/>
      <c r="AI53" s="269"/>
      <c r="AJ53" s="269"/>
      <c r="AK53" s="269"/>
      <c r="AL53" s="269"/>
      <c r="AM53" s="269"/>
      <c r="AN53" s="269"/>
      <c r="AO53" s="269"/>
      <c r="AP53" s="269"/>
      <c r="AQ53" s="269"/>
      <c r="AR53" s="269"/>
      <c r="AS53" s="269"/>
      <c r="AT53" s="269"/>
    </row>
    <row r="54" spans="1:46" s="143" customFormat="1" x14ac:dyDescent="0.3">
      <c r="A54" s="691" t="s">
        <v>55</v>
      </c>
      <c r="B54" s="1116" t="s">
        <v>55</v>
      </c>
      <c r="C54" s="1124">
        <v>4505.3746443250084</v>
      </c>
      <c r="D54" s="1128">
        <f t="shared" si="0"/>
        <v>4505.3746443250084</v>
      </c>
      <c r="E54" s="699">
        <f t="shared" si="6"/>
        <v>4505.3746443250084</v>
      </c>
      <c r="F54" s="484">
        <f t="shared" si="7"/>
        <v>0.86361277529106628</v>
      </c>
      <c r="G54" s="488">
        <f t="shared" si="3"/>
        <v>-0.13638722470893372</v>
      </c>
      <c r="H54" s="488">
        <f t="shared" si="5"/>
        <v>0.13638722470893372</v>
      </c>
      <c r="I54" s="661">
        <f t="shared" si="9"/>
        <v>-13.63874861432976</v>
      </c>
      <c r="J54" s="486">
        <f>'MASTER CHART'!$P$7</f>
        <v>0.1</v>
      </c>
      <c r="K54" s="487">
        <f t="shared" si="4"/>
        <v>-1.3638748614329761</v>
      </c>
      <c r="L54" s="186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</row>
    <row r="55" spans="1:46" s="143" customFormat="1" x14ac:dyDescent="0.3">
      <c r="A55" s="692" t="s">
        <v>56</v>
      </c>
      <c r="B55" s="1116" t="s">
        <v>56</v>
      </c>
      <c r="C55" s="1117">
        <v>372.28</v>
      </c>
      <c r="D55" s="1128">
        <f t="shared" si="0"/>
        <v>372.28</v>
      </c>
      <c r="E55" s="699">
        <f t="shared" si="6"/>
        <v>372.28</v>
      </c>
      <c r="F55" s="484">
        <f t="shared" si="7"/>
        <v>7.1360494823738643E-2</v>
      </c>
      <c r="G55" s="488">
        <f t="shared" si="3"/>
        <v>-0.92863950517626137</v>
      </c>
      <c r="H55" s="488">
        <f t="shared" si="5"/>
        <v>0.92863950517626137</v>
      </c>
      <c r="I55" s="661">
        <f t="shared" si="9"/>
        <v>-92.864128524238438</v>
      </c>
      <c r="J55" s="486">
        <f>'MASTER CHART'!$P$7</f>
        <v>0.1</v>
      </c>
      <c r="K55" s="487">
        <f t="shared" si="4"/>
        <v>-9.2864128524238438</v>
      </c>
      <c r="L55" s="189"/>
      <c r="M55" s="165"/>
      <c r="N55" s="162"/>
      <c r="O55" s="162"/>
      <c r="P55" s="166"/>
      <c r="Q55" s="162"/>
      <c r="R55" s="166"/>
      <c r="S55" s="162"/>
      <c r="T55" s="167"/>
      <c r="U55" s="168"/>
      <c r="V55" s="169"/>
      <c r="W55" s="168"/>
      <c r="X55" s="162"/>
      <c r="Y55" s="162"/>
      <c r="Z55" s="162"/>
      <c r="AA55" s="162"/>
      <c r="AB55" s="162"/>
      <c r="AC55" s="162"/>
      <c r="AD55" s="162"/>
      <c r="AE55" s="162"/>
      <c r="AF55" s="170"/>
      <c r="AG55" s="162"/>
      <c r="AH55" s="162"/>
      <c r="AI55" s="162"/>
      <c r="AJ55" s="162"/>
      <c r="AK55" s="162"/>
      <c r="AL55" s="162"/>
      <c r="AM55" s="162"/>
      <c r="AN55" s="163"/>
      <c r="AO55" s="171"/>
      <c r="AP55" s="171"/>
      <c r="AQ55" s="171"/>
      <c r="AR55" s="171"/>
      <c r="AS55" s="171"/>
      <c r="AT55" s="171"/>
    </row>
    <row r="56" spans="1:46" x14ac:dyDescent="0.3">
      <c r="A56" s="691" t="s">
        <v>151</v>
      </c>
      <c r="B56" s="1116"/>
      <c r="C56" s="1117"/>
      <c r="D56" s="1128">
        <f t="shared" si="0"/>
        <v>0.01</v>
      </c>
      <c r="E56" s="699">
        <f t="shared" si="6"/>
        <v>0</v>
      </c>
      <c r="F56" s="484">
        <f t="shared" si="7"/>
        <v>1.9168500812221622E-6</v>
      </c>
      <c r="G56" s="488">
        <f t="shared" si="3"/>
        <v>-0.99999808314991878</v>
      </c>
      <c r="H56" s="488">
        <f t="shared" si="5"/>
        <v>0.99999808314991878</v>
      </c>
      <c r="I56" s="661">
        <f t="shared" si="9"/>
        <v>-100</v>
      </c>
      <c r="J56" s="486">
        <f>'MASTER CHART'!$P$7</f>
        <v>0.1</v>
      </c>
      <c r="K56" s="487">
        <f t="shared" si="4"/>
        <v>-10</v>
      </c>
      <c r="L56" s="190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69"/>
      <c r="AH56" s="269"/>
      <c r="AI56" s="269"/>
      <c r="AJ56" s="269"/>
      <c r="AK56" s="269"/>
      <c r="AL56" s="269"/>
      <c r="AM56" s="269"/>
      <c r="AN56" s="269"/>
      <c r="AO56" s="269"/>
      <c r="AP56" s="269"/>
      <c r="AQ56" s="269"/>
      <c r="AR56" s="269"/>
      <c r="AS56" s="269"/>
      <c r="AT56" s="269"/>
    </row>
    <row r="57" spans="1:46" x14ac:dyDescent="0.3">
      <c r="A57" s="691" t="s">
        <v>152</v>
      </c>
      <c r="B57" s="1116" t="s">
        <v>152</v>
      </c>
      <c r="C57" s="1117">
        <v>701.01447623389947</v>
      </c>
      <c r="D57" s="1128">
        <f t="shared" si="0"/>
        <v>701.01447623389947</v>
      </c>
      <c r="E57" s="699">
        <f t="shared" si="6"/>
        <v>701.01447623389947</v>
      </c>
      <c r="F57" s="484">
        <f t="shared" si="7"/>
        <v>0.13437396557068618</v>
      </c>
      <c r="G57" s="488">
        <f t="shared" si="3"/>
        <v>-0.86562603442931385</v>
      </c>
      <c r="H57" s="488">
        <f t="shared" si="5"/>
        <v>0.86562603442931385</v>
      </c>
      <c r="I57" s="661">
        <f t="shared" si="9"/>
        <v>-86.562769370782888</v>
      </c>
      <c r="J57" s="486">
        <f>'MASTER CHART'!$P$7</f>
        <v>0.1</v>
      </c>
      <c r="K57" s="487">
        <f t="shared" si="4"/>
        <v>-8.6562769370782888</v>
      </c>
      <c r="L57" s="190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269"/>
      <c r="AA57" s="269"/>
      <c r="AB57" s="269"/>
      <c r="AC57" s="269"/>
      <c r="AD57" s="269"/>
      <c r="AE57" s="269"/>
      <c r="AF57" s="269"/>
      <c r="AG57" s="269"/>
      <c r="AH57" s="269"/>
      <c r="AI57" s="269"/>
      <c r="AJ57" s="269"/>
      <c r="AK57" s="269"/>
      <c r="AL57" s="269"/>
      <c r="AM57" s="269"/>
      <c r="AN57" s="269"/>
      <c r="AO57" s="269"/>
      <c r="AP57" s="269"/>
      <c r="AQ57" s="269"/>
      <c r="AR57" s="269"/>
      <c r="AS57" s="269"/>
      <c r="AT57" s="269"/>
    </row>
    <row r="58" spans="1:46" x14ac:dyDescent="0.3">
      <c r="A58" s="692" t="s">
        <v>153</v>
      </c>
      <c r="B58" s="1116" t="s">
        <v>153</v>
      </c>
      <c r="C58" s="1124">
        <v>461.25762391547113</v>
      </c>
      <c r="D58" s="1128">
        <f t="shared" si="0"/>
        <v>461.25762391547113</v>
      </c>
      <c r="E58" s="699">
        <f t="shared" si="6"/>
        <v>461.25762391547113</v>
      </c>
      <c r="F58" s="484">
        <f t="shared" si="7"/>
        <v>8.8416171386671238E-2</v>
      </c>
      <c r="G58" s="488">
        <f t="shared" si="3"/>
        <v>-0.91158382861332876</v>
      </c>
      <c r="H58" s="488">
        <f t="shared" si="5"/>
        <v>0.91158382861332876</v>
      </c>
      <c r="I58" s="661">
        <f t="shared" si="9"/>
        <v>-91.158557598621414</v>
      </c>
      <c r="J58" s="486">
        <f>'MASTER CHART'!$P$7</f>
        <v>0.1</v>
      </c>
      <c r="K58" s="487">
        <f t="shared" si="4"/>
        <v>-9.115855759862141</v>
      </c>
    </row>
    <row r="59" spans="1:46" x14ac:dyDescent="0.3">
      <c r="A59" s="692" t="s">
        <v>154</v>
      </c>
      <c r="B59" s="1116" t="s">
        <v>154</v>
      </c>
      <c r="C59" s="1117">
        <v>73.510781826568262</v>
      </c>
      <c r="D59" s="1128">
        <f t="shared" si="0"/>
        <v>73.510781826568262</v>
      </c>
      <c r="E59" s="699">
        <f t="shared" si="6"/>
        <v>73.510781826568262</v>
      </c>
      <c r="F59" s="484">
        <f t="shared" si="7"/>
        <v>1.4090914811496201E-2</v>
      </c>
      <c r="G59" s="488">
        <f t="shared" si="3"/>
        <v>-0.98590908518850384</v>
      </c>
      <c r="H59" s="488">
        <f t="shared" si="5"/>
        <v>0.98590908518850384</v>
      </c>
      <c r="I59" s="661">
        <f t="shared" si="9"/>
        <v>-98.591097503203642</v>
      </c>
      <c r="J59" s="486">
        <f>'MASTER CHART'!$P$7</f>
        <v>0.1</v>
      </c>
      <c r="K59" s="487">
        <f t="shared" si="4"/>
        <v>-9.8591097503203642</v>
      </c>
    </row>
    <row r="60" spans="1:46" x14ac:dyDescent="0.3">
      <c r="A60" s="691" t="s">
        <v>155</v>
      </c>
      <c r="B60" s="1116" t="s">
        <v>155</v>
      </c>
      <c r="C60" s="1117">
        <v>4087.5413199589652</v>
      </c>
      <c r="D60" s="1128">
        <f t="shared" si="0"/>
        <v>4087.5413199589652</v>
      </c>
      <c r="E60" s="699">
        <f t="shared" si="6"/>
        <v>4087.5413199589652</v>
      </c>
      <c r="F60" s="484">
        <f t="shared" si="7"/>
        <v>0.78352039111622862</v>
      </c>
      <c r="G60" s="488">
        <f t="shared" si="3"/>
        <v>-0.21647960888377138</v>
      </c>
      <c r="H60" s="488">
        <f t="shared" si="5"/>
        <v>0.21647960888377138</v>
      </c>
      <c r="I60" s="661">
        <f t="shared" si="9"/>
        <v>-21.648002384352267</v>
      </c>
      <c r="J60" s="486">
        <f>'MASTER CHART'!$P$7</f>
        <v>0.1</v>
      </c>
      <c r="K60" s="487">
        <f t="shared" si="4"/>
        <v>-2.1648002384352267</v>
      </c>
    </row>
    <row r="61" spans="1:46" x14ac:dyDescent="0.3">
      <c r="A61" s="692" t="s">
        <v>57</v>
      </c>
      <c r="B61" s="1116" t="s">
        <v>57</v>
      </c>
      <c r="C61" s="1117">
        <v>52747.064858087317</v>
      </c>
      <c r="D61" s="1128">
        <f t="shared" si="0"/>
        <v>52747.064858087317</v>
      </c>
      <c r="E61" s="699">
        <f t="shared" si="6"/>
        <v>52747.064858087317</v>
      </c>
      <c r="F61" s="484">
        <f t="shared" si="7"/>
        <v>10.110821555745533</v>
      </c>
      <c r="G61" s="488">
        <f t="shared" si="3"/>
        <v>9.1108215557455328</v>
      </c>
      <c r="H61" s="488">
        <f t="shared" si="5"/>
        <v>-9.1108215557455328</v>
      </c>
      <c r="I61" s="661">
        <f t="shared" si="9"/>
        <v>70.237599075896924</v>
      </c>
      <c r="J61" s="486">
        <f>'MASTER CHART'!$P$7</f>
        <v>0.1</v>
      </c>
      <c r="K61" s="487">
        <f t="shared" si="4"/>
        <v>7.0237599075896924</v>
      </c>
    </row>
    <row r="62" spans="1:46" x14ac:dyDescent="0.3">
      <c r="A62" s="692" t="s">
        <v>156</v>
      </c>
      <c r="D62" s="1128">
        <f t="shared" si="0"/>
        <v>0.01</v>
      </c>
      <c r="E62" s="699">
        <f t="shared" si="6"/>
        <v>0</v>
      </c>
      <c r="F62" s="484">
        <f t="shared" si="7"/>
        <v>1.9168500812221622E-6</v>
      </c>
      <c r="G62" s="488">
        <f t="shared" si="3"/>
        <v>-0.99999808314991878</v>
      </c>
      <c r="H62" s="488">
        <f t="shared" si="5"/>
        <v>0.99999808314991878</v>
      </c>
      <c r="I62" s="661">
        <f t="shared" si="9"/>
        <v>-100</v>
      </c>
      <c r="J62" s="486">
        <f>'MASTER CHART'!$P$7</f>
        <v>0.1</v>
      </c>
      <c r="K62" s="487">
        <f t="shared" si="4"/>
        <v>-10</v>
      </c>
    </row>
    <row r="63" spans="1:46" x14ac:dyDescent="0.3">
      <c r="A63" s="692" t="s">
        <v>157</v>
      </c>
      <c r="B63" s="1116" t="s">
        <v>157</v>
      </c>
      <c r="C63" s="1117">
        <v>271.49981754044524</v>
      </c>
      <c r="D63" s="1128">
        <f t="shared" si="0"/>
        <v>271.49981754044524</v>
      </c>
      <c r="E63" s="699">
        <f t="shared" si="6"/>
        <v>271.49981754044524</v>
      </c>
      <c r="F63" s="484">
        <f t="shared" si="7"/>
        <v>5.2042444730420467E-2</v>
      </c>
      <c r="G63" s="488">
        <f t="shared" si="3"/>
        <v>-0.94795755526957959</v>
      </c>
      <c r="H63" s="488">
        <f t="shared" si="5"/>
        <v>0.94795755526957959</v>
      </c>
      <c r="I63" s="661">
        <f t="shared" si="9"/>
        <v>-94.795937236557947</v>
      </c>
      <c r="J63" s="486">
        <f>'MASTER CHART'!$P$7</f>
        <v>0.1</v>
      </c>
      <c r="K63" s="487">
        <f t="shared" si="4"/>
        <v>-9.4795937236557943</v>
      </c>
    </row>
    <row r="64" spans="1:46" x14ac:dyDescent="0.3">
      <c r="A64" s="692" t="s">
        <v>158</v>
      </c>
      <c r="B64" s="1116" t="s">
        <v>158</v>
      </c>
      <c r="C64" s="1122">
        <v>292.16828478964402</v>
      </c>
      <c r="D64" s="1128">
        <f t="shared" si="0"/>
        <v>292.16828478964402</v>
      </c>
      <c r="E64" s="699">
        <f t="shared" si="6"/>
        <v>292.16828478964402</v>
      </c>
      <c r="F64" s="484">
        <f t="shared" si="7"/>
        <v>5.6004280042956892E-2</v>
      </c>
      <c r="G64" s="488">
        <f t="shared" si="3"/>
        <v>-0.94399571995704312</v>
      </c>
      <c r="H64" s="488">
        <f t="shared" si="5"/>
        <v>0.94399571995704312</v>
      </c>
      <c r="I64" s="661">
        <f t="shared" si="9"/>
        <v>-94.399752945878419</v>
      </c>
      <c r="J64" s="486">
        <f>'MASTER CHART'!$P$7</f>
        <v>0.1</v>
      </c>
      <c r="K64" s="487">
        <f t="shared" si="4"/>
        <v>-9.4399752945878426</v>
      </c>
    </row>
    <row r="65" spans="1:23" x14ac:dyDescent="0.3">
      <c r="A65" s="691" t="s">
        <v>58</v>
      </c>
      <c r="B65" s="1116" t="s">
        <v>58</v>
      </c>
      <c r="C65" s="1117">
        <v>52764.761199133703</v>
      </c>
      <c r="D65" s="1128">
        <f t="shared" si="0"/>
        <v>52764.761199133703</v>
      </c>
      <c r="E65" s="699">
        <f t="shared" si="6"/>
        <v>52764.761199133703</v>
      </c>
      <c r="F65" s="484">
        <f t="shared" si="7"/>
        <v>10.114213679022743</v>
      </c>
      <c r="G65" s="488">
        <f t="shared" si="3"/>
        <v>9.1142136790227433</v>
      </c>
      <c r="H65" s="488">
        <f t="shared" si="5"/>
        <v>-9.1142136790227433</v>
      </c>
      <c r="I65" s="661">
        <f t="shared" si="9"/>
        <v>70.263749801526103</v>
      </c>
      <c r="J65" s="486">
        <f>'MASTER CHART'!$P$7</f>
        <v>0.1</v>
      </c>
      <c r="K65" s="487">
        <f t="shared" si="4"/>
        <v>7.0263749801526103</v>
      </c>
    </row>
    <row r="66" spans="1:23" x14ac:dyDescent="0.3">
      <c r="A66" s="692" t="s">
        <v>159</v>
      </c>
      <c r="B66" s="1116" t="s">
        <v>159</v>
      </c>
      <c r="C66" s="1117">
        <v>239.88716428322289</v>
      </c>
      <c r="D66" s="1128">
        <f t="shared" si="0"/>
        <v>239.88716428322289</v>
      </c>
      <c r="E66" s="699">
        <f t="shared" si="6"/>
        <v>239.88716428322289</v>
      </c>
      <c r="F66" s="484">
        <f t="shared" si="7"/>
        <v>4.5982773034044994E-2</v>
      </c>
      <c r="G66" s="488">
        <f t="shared" si="3"/>
        <v>-0.95401722696595503</v>
      </c>
      <c r="H66" s="488">
        <f t="shared" si="5"/>
        <v>0.95401722696595503</v>
      </c>
      <c r="I66" s="661">
        <f t="shared" si="9"/>
        <v>-95.401905567745942</v>
      </c>
      <c r="J66" s="486">
        <f>'MASTER CHART'!$P$7</f>
        <v>0.1</v>
      </c>
      <c r="K66" s="487">
        <f t="shared" si="4"/>
        <v>-9.5401905567745953</v>
      </c>
    </row>
    <row r="67" spans="1:23" x14ac:dyDescent="0.3">
      <c r="A67" s="691" t="s">
        <v>160</v>
      </c>
      <c r="D67" s="1128">
        <f t="shared" si="0"/>
        <v>0.01</v>
      </c>
      <c r="E67" s="699">
        <f t="shared" si="6"/>
        <v>0</v>
      </c>
      <c r="F67" s="484">
        <f t="shared" si="7"/>
        <v>1.9168500812221622E-6</v>
      </c>
      <c r="G67" s="488">
        <f t="shared" si="3"/>
        <v>-0.99999808314991878</v>
      </c>
      <c r="H67" s="488">
        <f t="shared" si="5"/>
        <v>0.99999808314991878</v>
      </c>
      <c r="I67" s="661">
        <f t="shared" si="9"/>
        <v>-100</v>
      </c>
      <c r="J67" s="486">
        <f>'MASTER CHART'!$P$7</f>
        <v>0.1</v>
      </c>
      <c r="K67" s="487">
        <f t="shared" si="4"/>
        <v>-10</v>
      </c>
    </row>
    <row r="68" spans="1:23" x14ac:dyDescent="0.3">
      <c r="A68" s="692" t="s">
        <v>59</v>
      </c>
      <c r="B68" s="1116" t="s">
        <v>59</v>
      </c>
      <c r="C68" s="1117">
        <v>5301.3792317337284</v>
      </c>
      <c r="D68" s="1128">
        <f t="shared" ref="D68:D131" si="10">IF(C68=0,0.01,C68)</f>
        <v>5301.3792317337284</v>
      </c>
      <c r="E68" s="699">
        <f t="shared" si="6"/>
        <v>5301.3792317337284</v>
      </c>
      <c r="F68" s="484">
        <f t="shared" si="7"/>
        <v>1.0161949210938281</v>
      </c>
      <c r="G68" s="488">
        <f t="shared" ref="G68:G131" si="11">F68-1</f>
        <v>1.6194921093828141E-2</v>
      </c>
      <c r="H68" s="488">
        <f t="shared" ref="H68:H131" si="12">(G68*-1)</f>
        <v>-1.6194921093828141E-2</v>
      </c>
      <c r="I68" s="661">
        <f t="shared" ref="I68:I131" si="13">(IF(G68&lt;0,G68/$G$184*-100,G68/$G$183*100))</f>
        <v>0.12485069188263852</v>
      </c>
      <c r="J68" s="486">
        <f>'MASTER CHART'!$P$7</f>
        <v>0.1</v>
      </c>
      <c r="K68" s="487">
        <f t="shared" ref="K68:K131" si="14">(I68*J68)</f>
        <v>1.2485069188263852E-2</v>
      </c>
    </row>
    <row r="69" spans="1:23" x14ac:dyDescent="0.3">
      <c r="A69" s="692" t="s">
        <v>115</v>
      </c>
      <c r="D69" s="1128">
        <f t="shared" si="10"/>
        <v>0.01</v>
      </c>
      <c r="E69" s="699">
        <f t="shared" si="6"/>
        <v>0</v>
      </c>
      <c r="F69" s="484">
        <f t="shared" si="7"/>
        <v>1.9168500812221622E-6</v>
      </c>
      <c r="G69" s="488">
        <f t="shared" si="11"/>
        <v>-0.99999808314991878</v>
      </c>
      <c r="H69" s="488">
        <f t="shared" si="12"/>
        <v>0.99999808314991878</v>
      </c>
      <c r="I69" s="661">
        <f t="shared" si="13"/>
        <v>-100</v>
      </c>
      <c r="J69" s="486">
        <f>'MASTER CHART'!$P$7</f>
        <v>0.1</v>
      </c>
      <c r="K69" s="487">
        <f t="shared" si="14"/>
        <v>-10</v>
      </c>
    </row>
    <row r="70" spans="1:23" x14ac:dyDescent="0.3">
      <c r="A70" s="691" t="s">
        <v>60</v>
      </c>
      <c r="B70" s="1116" t="s">
        <v>60</v>
      </c>
      <c r="C70" s="1117">
        <v>342.76648102577388</v>
      </c>
      <c r="D70" s="1128">
        <f t="shared" si="10"/>
        <v>342.76648102577388</v>
      </c>
      <c r="E70" s="699">
        <f t="shared" si="6"/>
        <v>342.76648102577388</v>
      </c>
      <c r="F70" s="484">
        <f t="shared" si="7"/>
        <v>6.5703195699448935E-2</v>
      </c>
      <c r="G70" s="488">
        <f t="shared" si="11"/>
        <v>-0.93429680430055106</v>
      </c>
      <c r="H70" s="488">
        <f t="shared" si="12"/>
        <v>0.93429680430055106</v>
      </c>
      <c r="I70" s="661">
        <f t="shared" si="13"/>
        <v>-93.429859521088915</v>
      </c>
      <c r="J70" s="486">
        <f>'MASTER CHART'!$P$7</f>
        <v>0.1</v>
      </c>
      <c r="K70" s="487">
        <f t="shared" si="14"/>
        <v>-9.3429859521088918</v>
      </c>
    </row>
    <row r="71" spans="1:23" x14ac:dyDescent="0.3">
      <c r="A71" s="692" t="s">
        <v>161</v>
      </c>
      <c r="B71" s="1116" t="s">
        <v>161</v>
      </c>
      <c r="C71" s="1117">
        <v>209.67040043205742</v>
      </c>
      <c r="D71" s="1128">
        <f t="shared" si="10"/>
        <v>209.67040043205742</v>
      </c>
      <c r="E71" s="699">
        <f t="shared" si="6"/>
        <v>209.67040043205742</v>
      </c>
      <c r="F71" s="484">
        <f t="shared" si="7"/>
        <v>4.0190672409807254E-2</v>
      </c>
      <c r="G71" s="488">
        <f t="shared" si="11"/>
        <v>-0.95980932759019277</v>
      </c>
      <c r="H71" s="488">
        <f t="shared" si="12"/>
        <v>0.95980932759019277</v>
      </c>
      <c r="I71" s="661">
        <f t="shared" si="13"/>
        <v>-95.981116740430693</v>
      </c>
      <c r="J71" s="486">
        <f>'MASTER CHART'!$P$7</f>
        <v>0.1</v>
      </c>
      <c r="K71" s="487">
        <f t="shared" si="14"/>
        <v>-9.5981116740430696</v>
      </c>
    </row>
    <row r="72" spans="1:23" x14ac:dyDescent="0.3">
      <c r="A72" s="692" t="s">
        <v>162</v>
      </c>
      <c r="B72" s="1116" t="s">
        <v>162</v>
      </c>
      <c r="C72" s="1117">
        <v>66.016858340190211</v>
      </c>
      <c r="D72" s="1128">
        <f t="shared" si="10"/>
        <v>66.016858340190211</v>
      </c>
      <c r="E72" s="699">
        <f t="shared" si="6"/>
        <v>66.016858340190211</v>
      </c>
      <c r="F72" s="484">
        <f t="shared" si="7"/>
        <v>1.2654442027142557E-2</v>
      </c>
      <c r="G72" s="488">
        <f t="shared" si="11"/>
        <v>-0.98734555797285739</v>
      </c>
      <c r="H72" s="488">
        <f t="shared" si="12"/>
        <v>0.98734555797285739</v>
      </c>
      <c r="I72" s="661">
        <f t="shared" si="13"/>
        <v>-98.734745056989823</v>
      </c>
      <c r="J72" s="486">
        <f>'MASTER CHART'!$P$7</f>
        <v>0.1</v>
      </c>
      <c r="K72" s="487">
        <f t="shared" si="14"/>
        <v>-9.873474505698983</v>
      </c>
    </row>
    <row r="73" spans="1:23" x14ac:dyDescent="0.3">
      <c r="A73" s="691" t="s">
        <v>116</v>
      </c>
      <c r="B73" s="1116" t="s">
        <v>116</v>
      </c>
      <c r="C73" s="1117">
        <v>0.26380884783253528</v>
      </c>
      <c r="D73" s="1128">
        <f t="shared" si="10"/>
        <v>0.26380884783253528</v>
      </c>
      <c r="E73" s="699">
        <f t="shared" ref="E73:E136" si="15">IF(D73=1,"none",C73)</f>
        <v>0.26380884783253528</v>
      </c>
      <c r="F73" s="484">
        <f t="shared" ref="F73:F136" si="16">D73/$E$182</f>
        <v>5.0568201139492026E-5</v>
      </c>
      <c r="G73" s="488">
        <f t="shared" si="11"/>
        <v>-0.99994943179886053</v>
      </c>
      <c r="H73" s="488">
        <f t="shared" si="12"/>
        <v>0.99994943179886053</v>
      </c>
      <c r="I73" s="661">
        <f t="shared" si="13"/>
        <v>-99.995134855568423</v>
      </c>
      <c r="J73" s="486">
        <f>'MASTER CHART'!$P$7</f>
        <v>0.1</v>
      </c>
      <c r="K73" s="487">
        <f t="shared" si="14"/>
        <v>-9.9995134855568431</v>
      </c>
    </row>
    <row r="74" spans="1:23" x14ac:dyDescent="0.3">
      <c r="A74" s="692" t="s">
        <v>61</v>
      </c>
      <c r="B74" s="1116" t="s">
        <v>61</v>
      </c>
      <c r="C74" s="1117">
        <v>402.65908262018002</v>
      </c>
      <c r="D74" s="1128">
        <f t="shared" si="10"/>
        <v>402.65908262018002</v>
      </c>
      <c r="E74" s="699">
        <f t="shared" si="15"/>
        <v>402.65908262018002</v>
      </c>
      <c r="F74" s="484">
        <f t="shared" si="16"/>
        <v>7.7183709522533339E-2</v>
      </c>
      <c r="G74" s="488">
        <f t="shared" si="11"/>
        <v>-0.92281629047746661</v>
      </c>
      <c r="H74" s="488">
        <f t="shared" si="12"/>
        <v>0.92281629047746661</v>
      </c>
      <c r="I74" s="661">
        <f t="shared" si="13"/>
        <v>-92.281805938133871</v>
      </c>
      <c r="J74" s="486">
        <f>'MASTER CHART'!$P$7</f>
        <v>0.1</v>
      </c>
      <c r="K74" s="487">
        <f t="shared" si="14"/>
        <v>-9.2281805938133878</v>
      </c>
    </row>
    <row r="75" spans="1:23" x14ac:dyDescent="0.3">
      <c r="A75" s="691" t="s">
        <v>163</v>
      </c>
      <c r="D75" s="1128">
        <f t="shared" si="10"/>
        <v>0.01</v>
      </c>
      <c r="E75" s="699">
        <f t="shared" si="15"/>
        <v>0</v>
      </c>
      <c r="F75" s="484">
        <f t="shared" si="16"/>
        <v>1.9168500812221622E-6</v>
      </c>
      <c r="G75" s="488">
        <f t="shared" si="11"/>
        <v>-0.99999808314991878</v>
      </c>
      <c r="H75" s="488">
        <f t="shared" si="12"/>
        <v>0.99999808314991878</v>
      </c>
      <c r="I75" s="661">
        <f t="shared" si="13"/>
        <v>-100</v>
      </c>
      <c r="J75" s="486">
        <f>'MASTER CHART'!$P$7</f>
        <v>0.1</v>
      </c>
      <c r="K75" s="487">
        <f t="shared" si="14"/>
        <v>-10</v>
      </c>
    </row>
    <row r="76" spans="1:23" x14ac:dyDescent="0.3">
      <c r="A76" s="692" t="s">
        <v>63</v>
      </c>
      <c r="B76" s="1116" t="s">
        <v>63</v>
      </c>
      <c r="C76" s="1117">
        <v>2409.5323472284481</v>
      </c>
      <c r="D76" s="1128">
        <f t="shared" si="10"/>
        <v>2409.5323472284481</v>
      </c>
      <c r="E76" s="699">
        <f t="shared" si="15"/>
        <v>2409.5323472284481</v>
      </c>
      <c r="F76" s="484">
        <f t="shared" si="16"/>
        <v>0.46187122754922777</v>
      </c>
      <c r="G76" s="488">
        <f t="shared" si="11"/>
        <v>-0.53812877245077217</v>
      </c>
      <c r="H76" s="488">
        <f t="shared" si="12"/>
        <v>0.53812877245077217</v>
      </c>
      <c r="I76" s="661">
        <f t="shared" si="13"/>
        <v>-53.81298039649306</v>
      </c>
      <c r="J76" s="486">
        <f>'MASTER CHART'!$P$7</f>
        <v>0.1</v>
      </c>
      <c r="K76" s="487">
        <f t="shared" si="14"/>
        <v>-5.3812980396493062</v>
      </c>
    </row>
    <row r="77" spans="1:23" x14ac:dyDescent="0.3">
      <c r="A77" s="691" t="s">
        <v>164</v>
      </c>
      <c r="B77" s="1116" t="s">
        <v>164</v>
      </c>
      <c r="C77" s="1117">
        <v>0</v>
      </c>
      <c r="D77" s="1128">
        <f t="shared" si="10"/>
        <v>0.01</v>
      </c>
      <c r="E77" s="699">
        <f t="shared" si="15"/>
        <v>0</v>
      </c>
      <c r="F77" s="484">
        <f t="shared" si="16"/>
        <v>1.9168500812221622E-6</v>
      </c>
      <c r="G77" s="488">
        <f t="shared" si="11"/>
        <v>-0.99999808314991878</v>
      </c>
      <c r="H77" s="488">
        <f t="shared" si="12"/>
        <v>0.99999808314991878</v>
      </c>
      <c r="I77" s="661">
        <f t="shared" si="13"/>
        <v>-100</v>
      </c>
      <c r="J77" s="486">
        <f>'MASTER CHART'!$P$7</f>
        <v>0.1</v>
      </c>
      <c r="K77" s="487">
        <f t="shared" si="14"/>
        <v>-10</v>
      </c>
    </row>
    <row r="78" spans="1:23" x14ac:dyDescent="0.3">
      <c r="A78" s="692" t="s">
        <v>64</v>
      </c>
      <c r="B78" s="1116" t="s">
        <v>64</v>
      </c>
      <c r="C78" s="1117">
        <v>72887.446604304088</v>
      </c>
      <c r="D78" s="1128">
        <f t="shared" si="10"/>
        <v>72887.446604304088</v>
      </c>
      <c r="E78" s="699">
        <f t="shared" si="15"/>
        <v>72887.446604304088</v>
      </c>
      <c r="F78" s="484">
        <f t="shared" si="16"/>
        <v>13.97143079435363</v>
      </c>
      <c r="G78" s="488">
        <f t="shared" si="11"/>
        <v>12.97143079435363</v>
      </c>
      <c r="H78" s="488">
        <f t="shared" si="12"/>
        <v>-12.97143079435363</v>
      </c>
      <c r="I78" s="661">
        <f t="shared" si="13"/>
        <v>100</v>
      </c>
      <c r="J78" s="486">
        <f>'MASTER CHART'!$P$7</f>
        <v>0.1</v>
      </c>
      <c r="K78" s="487">
        <f t="shared" si="14"/>
        <v>10</v>
      </c>
    </row>
    <row r="79" spans="1:23" x14ac:dyDescent="0.3">
      <c r="A79" s="691" t="s">
        <v>65</v>
      </c>
      <c r="B79" s="1116" t="s">
        <v>65</v>
      </c>
      <c r="C79" s="1117">
        <v>9395.52953138874</v>
      </c>
      <c r="D79" s="1128">
        <f t="shared" si="10"/>
        <v>9395.52953138874</v>
      </c>
      <c r="E79" s="699">
        <f t="shared" si="15"/>
        <v>9395.52953138874</v>
      </c>
      <c r="F79" s="484">
        <f t="shared" si="16"/>
        <v>1.800982154536773</v>
      </c>
      <c r="G79" s="488">
        <f t="shared" si="11"/>
        <v>0.80098215453677302</v>
      </c>
      <c r="H79" s="488">
        <f t="shared" si="12"/>
        <v>-0.80098215453677302</v>
      </c>
      <c r="I79" s="661">
        <f t="shared" si="13"/>
        <v>6.1749714987912885</v>
      </c>
      <c r="J79" s="486">
        <f>'MASTER CHART'!$P$7</f>
        <v>0.1</v>
      </c>
      <c r="K79" s="487">
        <f t="shared" si="14"/>
        <v>0.61749714987912885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8" customHeight="1" x14ac:dyDescent="0.3">
      <c r="A80" s="692" t="s">
        <v>220</v>
      </c>
      <c r="B80" s="1116" t="s">
        <v>220</v>
      </c>
      <c r="C80" s="1117">
        <v>15825.143121288625</v>
      </c>
      <c r="D80" s="1128">
        <f t="shared" si="10"/>
        <v>15825.143121288625</v>
      </c>
      <c r="E80" s="699">
        <f t="shared" si="15"/>
        <v>15825.143121288625</v>
      </c>
      <c r="F80" s="484">
        <f t="shared" si="16"/>
        <v>3.0334426877394445</v>
      </c>
      <c r="G80" s="488">
        <f t="shared" si="11"/>
        <v>2.0334426877394445</v>
      </c>
      <c r="H80" s="488">
        <f t="shared" si="12"/>
        <v>-2.0334426877394445</v>
      </c>
      <c r="I80" s="661">
        <f t="shared" si="13"/>
        <v>15.676317593465383</v>
      </c>
      <c r="J80" s="486">
        <f>'MASTER CHART'!$P$7</f>
        <v>0.1</v>
      </c>
      <c r="K80" s="487">
        <f t="shared" si="14"/>
        <v>1.5676317593465383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s="113" customFormat="1" x14ac:dyDescent="0.3">
      <c r="A81" s="691" t="s">
        <v>165</v>
      </c>
      <c r="B81" s="1116" t="s">
        <v>165</v>
      </c>
      <c r="C81" s="1124">
        <v>7015.558808232815</v>
      </c>
      <c r="D81" s="1128">
        <f t="shared" si="10"/>
        <v>7015.558808232815</v>
      </c>
      <c r="E81" s="699">
        <f t="shared" si="15"/>
        <v>7015.558808232815</v>
      </c>
      <c r="F81" s="484">
        <f t="shared" si="16"/>
        <v>1.3447774471379927</v>
      </c>
      <c r="G81" s="488">
        <f t="shared" si="11"/>
        <v>0.34477744713799274</v>
      </c>
      <c r="H81" s="488">
        <f t="shared" si="12"/>
        <v>-0.34477744713799274</v>
      </c>
      <c r="I81" s="661">
        <f t="shared" si="13"/>
        <v>2.6579754585598367</v>
      </c>
      <c r="J81" s="486">
        <f>'MASTER CHART'!$P$7</f>
        <v>0.1</v>
      </c>
      <c r="K81" s="487">
        <f t="shared" si="14"/>
        <v>0.2657975458559837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x14ac:dyDescent="0.3">
      <c r="A82" s="692" t="s">
        <v>66</v>
      </c>
      <c r="B82" s="1116" t="s">
        <v>66</v>
      </c>
      <c r="C82" s="1117">
        <v>1144.420380713553</v>
      </c>
      <c r="D82" s="1128">
        <f t="shared" si="10"/>
        <v>1144.420380713553</v>
      </c>
      <c r="E82" s="699">
        <f t="shared" si="15"/>
        <v>1144.420380713553</v>
      </c>
      <c r="F82" s="484">
        <f t="shared" si="16"/>
        <v>0.21936822997230718</v>
      </c>
      <c r="G82" s="488">
        <f t="shared" si="11"/>
        <v>-0.7806317700276928</v>
      </c>
      <c r="H82" s="488">
        <f t="shared" si="12"/>
        <v>0.7806317700276928</v>
      </c>
      <c r="I82" s="661">
        <f t="shared" si="13"/>
        <v>-78.06332663846328</v>
      </c>
      <c r="J82" s="486">
        <f>'MASTER CHART'!$P$7</f>
        <v>0.1</v>
      </c>
      <c r="K82" s="487">
        <f t="shared" si="14"/>
        <v>-7.8063326638463284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s="108" customFormat="1" x14ac:dyDescent="0.3">
      <c r="A83" s="691" t="s">
        <v>67</v>
      </c>
      <c r="B83" s="1116" t="s">
        <v>67</v>
      </c>
      <c r="C83" s="1117">
        <v>21704.453488372092</v>
      </c>
      <c r="D83" s="1128">
        <f t="shared" si="10"/>
        <v>21704.453488372092</v>
      </c>
      <c r="E83" s="699">
        <f t="shared" si="15"/>
        <v>21704.453488372092</v>
      </c>
      <c r="F83" s="484">
        <f t="shared" si="16"/>
        <v>4.1604183432068682</v>
      </c>
      <c r="G83" s="488">
        <f t="shared" si="11"/>
        <v>3.1604183432068682</v>
      </c>
      <c r="H83" s="488">
        <f t="shared" si="12"/>
        <v>-3.1604183432068682</v>
      </c>
      <c r="I83" s="661">
        <f t="shared" si="13"/>
        <v>24.36445441764663</v>
      </c>
      <c r="J83" s="486">
        <f>'MASTER CHART'!$P$7</f>
        <v>0.1</v>
      </c>
      <c r="K83" s="487">
        <f t="shared" si="14"/>
        <v>2.436445441764663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x14ac:dyDescent="0.3">
      <c r="A84" s="692" t="s">
        <v>68</v>
      </c>
      <c r="B84" s="1116" t="s">
        <v>68</v>
      </c>
      <c r="C84" s="1117">
        <v>28921.342756183745</v>
      </c>
      <c r="D84" s="1128">
        <f t="shared" si="10"/>
        <v>28921.342756183745</v>
      </c>
      <c r="E84" s="699">
        <f t="shared" si="15"/>
        <v>28921.342756183745</v>
      </c>
      <c r="F84" s="484">
        <f t="shared" si="16"/>
        <v>5.5437878211244804</v>
      </c>
      <c r="G84" s="488">
        <f t="shared" si="11"/>
        <v>4.5437878211244804</v>
      </c>
      <c r="H84" s="488">
        <f t="shared" si="12"/>
        <v>-4.5437878211244804</v>
      </c>
      <c r="I84" s="661">
        <f t="shared" si="13"/>
        <v>35.029195261191681</v>
      </c>
      <c r="J84" s="486">
        <f>'MASTER CHART'!$P$7</f>
        <v>0.1</v>
      </c>
      <c r="K84" s="487">
        <f t="shared" si="14"/>
        <v>3.5029195261191681</v>
      </c>
    </row>
    <row r="85" spans="1:23" x14ac:dyDescent="0.3">
      <c r="A85" s="691" t="s">
        <v>69</v>
      </c>
      <c r="B85" s="1116" t="s">
        <v>69</v>
      </c>
      <c r="C85" s="1117">
        <v>244.43280053632546</v>
      </c>
      <c r="D85" s="1128">
        <f t="shared" si="10"/>
        <v>244.43280053632546</v>
      </c>
      <c r="E85" s="699">
        <f t="shared" si="15"/>
        <v>244.43280053632546</v>
      </c>
      <c r="F85" s="484">
        <f t="shared" si="16"/>
        <v>4.6854103356141603E-2</v>
      </c>
      <c r="G85" s="488">
        <f t="shared" si="11"/>
        <v>-0.9531458966438584</v>
      </c>
      <c r="H85" s="488">
        <f t="shared" si="12"/>
        <v>0.9531458966438584</v>
      </c>
      <c r="I85" s="661">
        <f t="shared" si="13"/>
        <v>-95.314772368514994</v>
      </c>
      <c r="J85" s="486">
        <f>'MASTER CHART'!$P$7</f>
        <v>0.1</v>
      </c>
      <c r="K85" s="487">
        <f t="shared" si="14"/>
        <v>-9.5314772368514991</v>
      </c>
    </row>
    <row r="86" spans="1:23" x14ac:dyDescent="0.3">
      <c r="A86" s="692" t="s">
        <v>70</v>
      </c>
      <c r="B86" s="1116" t="s">
        <v>70</v>
      </c>
      <c r="C86" s="1117">
        <v>49148.557003287839</v>
      </c>
      <c r="D86" s="1128">
        <f t="shared" si="10"/>
        <v>49148.557003287839</v>
      </c>
      <c r="E86" s="699">
        <f t="shared" si="15"/>
        <v>49148.557003287839</v>
      </c>
      <c r="F86" s="484">
        <f t="shared" si="16"/>
        <v>9.4210415483704359</v>
      </c>
      <c r="G86" s="488">
        <f t="shared" si="11"/>
        <v>8.4210415483704359</v>
      </c>
      <c r="H86" s="488">
        <f t="shared" si="12"/>
        <v>-8.4210415483704359</v>
      </c>
      <c r="I86" s="661">
        <f t="shared" si="13"/>
        <v>64.9199127056674</v>
      </c>
      <c r="J86" s="486">
        <f>'MASTER CHART'!$P$7</f>
        <v>0.1</v>
      </c>
      <c r="K86" s="487">
        <f t="shared" si="14"/>
        <v>6.4919912705667402</v>
      </c>
    </row>
    <row r="87" spans="1:23" x14ac:dyDescent="0.3">
      <c r="A87" s="691" t="s">
        <v>71</v>
      </c>
      <c r="B87" s="1116" t="s">
        <v>71</v>
      </c>
      <c r="C87" s="1117">
        <v>2077.0422535211269</v>
      </c>
      <c r="D87" s="1128">
        <f t="shared" si="10"/>
        <v>2077.0422535211269</v>
      </c>
      <c r="E87" s="699">
        <f t="shared" si="15"/>
        <v>2077.0422535211269</v>
      </c>
      <c r="F87" s="484">
        <f t="shared" si="16"/>
        <v>0.39813786123638351</v>
      </c>
      <c r="G87" s="488">
        <f t="shared" si="11"/>
        <v>-0.60186213876361649</v>
      </c>
      <c r="H87" s="488">
        <f t="shared" si="12"/>
        <v>0.60186213876361649</v>
      </c>
      <c r="I87" s="661">
        <f t="shared" si="13"/>
        <v>-60.186329244531755</v>
      </c>
      <c r="J87" s="486">
        <f>'MASTER CHART'!$P$7</f>
        <v>0.1</v>
      </c>
      <c r="K87" s="487">
        <f t="shared" si="14"/>
        <v>-6.0186329244531755</v>
      </c>
    </row>
    <row r="88" spans="1:23" x14ac:dyDescent="0.3">
      <c r="A88" s="692" t="s">
        <v>166</v>
      </c>
      <c r="B88" s="1116" t="s">
        <v>166</v>
      </c>
      <c r="C88" s="1122">
        <v>1732.9172141918527</v>
      </c>
      <c r="D88" s="1128">
        <f t="shared" si="10"/>
        <v>1732.9172141918527</v>
      </c>
      <c r="E88" s="699">
        <f t="shared" si="15"/>
        <v>1732.9172141918527</v>
      </c>
      <c r="F88" s="484">
        <f t="shared" si="16"/>
        <v>0.33217425027749359</v>
      </c>
      <c r="G88" s="488">
        <f t="shared" si="11"/>
        <v>-0.66782574972250641</v>
      </c>
      <c r="H88" s="488">
        <f t="shared" si="12"/>
        <v>0.66782574972250641</v>
      </c>
      <c r="I88" s="661">
        <f t="shared" si="13"/>
        <v>-66.782702984680284</v>
      </c>
      <c r="J88" s="486">
        <f>'MASTER CHART'!$P$7</f>
        <v>0.1</v>
      </c>
      <c r="K88" s="487">
        <f t="shared" si="14"/>
        <v>-6.6782702984680284</v>
      </c>
    </row>
    <row r="89" spans="1:23" x14ac:dyDescent="0.3">
      <c r="A89" s="691" t="s">
        <v>167</v>
      </c>
      <c r="B89" s="1116" t="s">
        <v>167</v>
      </c>
      <c r="C89" s="1117">
        <v>1106.2175435960521</v>
      </c>
      <c r="D89" s="1128">
        <f t="shared" si="10"/>
        <v>1106.2175435960521</v>
      </c>
      <c r="E89" s="699">
        <f t="shared" si="15"/>
        <v>1106.2175435960521</v>
      </c>
      <c r="F89" s="484">
        <f t="shared" si="16"/>
        <v>0.21204531882914732</v>
      </c>
      <c r="G89" s="488">
        <f t="shared" si="11"/>
        <v>-0.78795468117085266</v>
      </c>
      <c r="H89" s="488">
        <f t="shared" si="12"/>
        <v>0.78795468117085266</v>
      </c>
      <c r="I89" s="661">
        <f t="shared" si="13"/>
        <v>-78.795619156474245</v>
      </c>
      <c r="J89" s="486">
        <f>'MASTER CHART'!$P$7</f>
        <v>0.1</v>
      </c>
      <c r="K89" s="487">
        <f t="shared" si="14"/>
        <v>-7.8795619156474253</v>
      </c>
    </row>
    <row r="90" spans="1:23" x14ac:dyDescent="0.3">
      <c r="A90" s="691" t="s">
        <v>72</v>
      </c>
      <c r="B90" s="1116" t="s">
        <v>72</v>
      </c>
      <c r="C90" s="1117">
        <v>6941.0423452768728</v>
      </c>
      <c r="D90" s="1128">
        <f t="shared" si="10"/>
        <v>6941.0423452768728</v>
      </c>
      <c r="E90" s="699">
        <f t="shared" si="15"/>
        <v>6941.0423452768728</v>
      </c>
      <c r="F90" s="484">
        <f t="shared" si="16"/>
        <v>1.3304937583310441</v>
      </c>
      <c r="G90" s="488">
        <f t="shared" si="11"/>
        <v>0.33049375833104411</v>
      </c>
      <c r="H90" s="488">
        <f t="shared" si="12"/>
        <v>-0.33049375833104411</v>
      </c>
      <c r="I90" s="661">
        <f t="shared" si="13"/>
        <v>2.5478589337646982</v>
      </c>
      <c r="J90" s="486">
        <f>'MASTER CHART'!$P$7</f>
        <v>0.1</v>
      </c>
      <c r="K90" s="487">
        <f t="shared" si="14"/>
        <v>0.25478589337646984</v>
      </c>
    </row>
    <row r="91" spans="1:23" x14ac:dyDescent="0.3">
      <c r="A91" s="692" t="s">
        <v>168</v>
      </c>
      <c r="B91" s="1116" t="s">
        <v>168</v>
      </c>
      <c r="C91" s="1117">
        <v>127.49924578944834</v>
      </c>
      <c r="D91" s="1128">
        <f t="shared" si="10"/>
        <v>127.49924578944834</v>
      </c>
      <c r="E91" s="699">
        <f t="shared" si="15"/>
        <v>127.49924578944834</v>
      </c>
      <c r="F91" s="484">
        <f t="shared" si="16"/>
        <v>2.4439693964726845E-2</v>
      </c>
      <c r="G91" s="488">
        <f t="shared" si="11"/>
        <v>-0.97556030603527311</v>
      </c>
      <c r="H91" s="488">
        <f t="shared" si="12"/>
        <v>0.97556030603527311</v>
      </c>
      <c r="I91" s="661">
        <f t="shared" si="13"/>
        <v>-97.556217604170953</v>
      </c>
      <c r="J91" s="486">
        <f>'MASTER CHART'!$P$7</f>
        <v>0.1</v>
      </c>
      <c r="K91" s="487">
        <f t="shared" si="14"/>
        <v>-9.7556217604170961</v>
      </c>
    </row>
    <row r="92" spans="1:23" x14ac:dyDescent="0.3">
      <c r="A92" s="692" t="s">
        <v>223</v>
      </c>
      <c r="B92" s="1116" t="s">
        <v>223</v>
      </c>
      <c r="C92" s="1117"/>
      <c r="D92" s="1128">
        <f t="shared" si="10"/>
        <v>0.01</v>
      </c>
      <c r="E92" s="699">
        <f t="shared" si="15"/>
        <v>0</v>
      </c>
      <c r="F92" s="484">
        <f t="shared" si="16"/>
        <v>1.9168500812221622E-6</v>
      </c>
      <c r="G92" s="488">
        <f t="shared" si="11"/>
        <v>-0.99999808314991878</v>
      </c>
      <c r="H92" s="488">
        <f t="shared" si="12"/>
        <v>0.99999808314991878</v>
      </c>
      <c r="I92" s="661">
        <f t="shared" si="13"/>
        <v>-100</v>
      </c>
      <c r="J92" s="486">
        <f>'MASTER CHART'!$P$7</f>
        <v>0.1</v>
      </c>
      <c r="K92" s="487">
        <f t="shared" si="14"/>
        <v>-10</v>
      </c>
    </row>
    <row r="93" spans="1:23" x14ac:dyDescent="0.3">
      <c r="A93" s="691" t="s">
        <v>169</v>
      </c>
      <c r="B93" s="1116" t="s">
        <v>169</v>
      </c>
      <c r="C93" s="1117">
        <v>756.86766214521822</v>
      </c>
      <c r="D93" s="1128">
        <f t="shared" si="10"/>
        <v>756.86766214521822</v>
      </c>
      <c r="E93" s="699">
        <f t="shared" si="15"/>
        <v>756.86766214521822</v>
      </c>
      <c r="F93" s="484">
        <f t="shared" si="16"/>
        <v>0.14508018396574895</v>
      </c>
      <c r="G93" s="488">
        <f t="shared" si="11"/>
        <v>-0.85491981603425105</v>
      </c>
      <c r="H93" s="488">
        <f t="shared" si="12"/>
        <v>0.85491981603425105</v>
      </c>
      <c r="I93" s="661">
        <f t="shared" si="13"/>
        <v>-85.492145479051104</v>
      </c>
      <c r="J93" s="486">
        <f>'MASTER CHART'!$P$7</f>
        <v>0.1</v>
      </c>
      <c r="K93" s="487">
        <f t="shared" si="14"/>
        <v>-8.5492145479051107</v>
      </c>
    </row>
    <row r="94" spans="1:23" x14ac:dyDescent="0.3">
      <c r="A94" s="692" t="s">
        <v>73</v>
      </c>
      <c r="B94" s="1116" t="s">
        <v>73</v>
      </c>
      <c r="C94" s="1122">
        <v>1921.3930348258707</v>
      </c>
      <c r="D94" s="1128">
        <f t="shared" si="10"/>
        <v>1921.3930348258707</v>
      </c>
      <c r="E94" s="699">
        <f t="shared" si="15"/>
        <v>1921.3930348258707</v>
      </c>
      <c r="F94" s="484">
        <f t="shared" si="16"/>
        <v>0.36830223948656671</v>
      </c>
      <c r="G94" s="488">
        <f t="shared" si="11"/>
        <v>-0.63169776051343329</v>
      </c>
      <c r="H94" s="488">
        <f t="shared" si="12"/>
        <v>0.63169776051343329</v>
      </c>
      <c r="I94" s="661">
        <f t="shared" si="13"/>
        <v>-63.169897138565787</v>
      </c>
      <c r="J94" s="486">
        <f>'MASTER CHART'!$P$7</f>
        <v>0.1</v>
      </c>
      <c r="K94" s="487">
        <f t="shared" si="14"/>
        <v>-6.3169897138565787</v>
      </c>
    </row>
    <row r="95" spans="1:23" x14ac:dyDescent="0.3">
      <c r="A95" s="692" t="s">
        <v>170</v>
      </c>
      <c r="B95" s="1116" t="s">
        <v>170</v>
      </c>
      <c r="C95" s="1117">
        <v>16.937000000000001</v>
      </c>
      <c r="D95" s="1128">
        <f t="shared" si="10"/>
        <v>16.937000000000001</v>
      </c>
      <c r="E95" s="699">
        <f t="shared" si="15"/>
        <v>16.937000000000001</v>
      </c>
      <c r="F95" s="484">
        <f t="shared" si="16"/>
        <v>3.2465689825659765E-3</v>
      </c>
      <c r="G95" s="488">
        <f t="shared" si="11"/>
        <v>-0.99675343101743408</v>
      </c>
      <c r="H95" s="488">
        <f t="shared" si="12"/>
        <v>0.99675343101743408</v>
      </c>
      <c r="I95" s="661">
        <f t="shared" si="13"/>
        <v>-99.67553416479916</v>
      </c>
      <c r="J95" s="486">
        <f>'MASTER CHART'!$P$7</f>
        <v>0.1</v>
      </c>
      <c r="K95" s="487">
        <f t="shared" si="14"/>
        <v>-9.967553416479916</v>
      </c>
    </row>
    <row r="96" spans="1:23" x14ac:dyDescent="0.3">
      <c r="A96" s="691" t="s">
        <v>74</v>
      </c>
      <c r="D96" s="1128">
        <f t="shared" si="10"/>
        <v>0.01</v>
      </c>
      <c r="E96" s="699">
        <f t="shared" si="15"/>
        <v>0</v>
      </c>
      <c r="F96" s="484">
        <f t="shared" si="16"/>
        <v>1.9168500812221622E-6</v>
      </c>
      <c r="G96" s="488">
        <f t="shared" si="11"/>
        <v>-0.99999808314991878</v>
      </c>
      <c r="H96" s="488">
        <f t="shared" si="12"/>
        <v>0.99999808314991878</v>
      </c>
      <c r="I96" s="661">
        <f t="shared" si="13"/>
        <v>-100</v>
      </c>
      <c r="J96" s="486">
        <f>'MASTER CHART'!$P$7</f>
        <v>0.1</v>
      </c>
      <c r="K96" s="487">
        <f t="shared" si="14"/>
        <v>-10</v>
      </c>
    </row>
    <row r="97" spans="1:11" x14ac:dyDescent="0.3">
      <c r="A97" s="692" t="s">
        <v>171</v>
      </c>
      <c r="B97" s="1116" t="s">
        <v>171</v>
      </c>
      <c r="C97" s="1117">
        <v>1170.6371822637639</v>
      </c>
      <c r="D97" s="1128">
        <f t="shared" si="10"/>
        <v>1170.6371822637639</v>
      </c>
      <c r="E97" s="699">
        <f t="shared" si="15"/>
        <v>1170.6371822637639</v>
      </c>
      <c r="F97" s="484">
        <f t="shared" si="16"/>
        <v>0.22439359779039789</v>
      </c>
      <c r="G97" s="488">
        <f t="shared" si="11"/>
        <v>-0.77560640220960209</v>
      </c>
      <c r="H97" s="488">
        <f t="shared" si="12"/>
        <v>0.77560640220960209</v>
      </c>
      <c r="I97" s="661">
        <f t="shared" si="13"/>
        <v>-77.560788893364702</v>
      </c>
      <c r="J97" s="486">
        <f>'MASTER CHART'!$P$7</f>
        <v>0.1</v>
      </c>
      <c r="K97" s="487">
        <f t="shared" si="14"/>
        <v>-7.7560788893364707</v>
      </c>
    </row>
    <row r="98" spans="1:11" x14ac:dyDescent="0.3">
      <c r="A98" s="691" t="s">
        <v>172</v>
      </c>
      <c r="B98" s="1116" t="s">
        <v>172</v>
      </c>
      <c r="C98" s="1122">
        <v>489.53077358279899</v>
      </c>
      <c r="D98" s="1128">
        <f t="shared" si="10"/>
        <v>489.53077358279899</v>
      </c>
      <c r="E98" s="699">
        <f t="shared" si="15"/>
        <v>489.53077358279899</v>
      </c>
      <c r="F98" s="484">
        <f t="shared" si="16"/>
        <v>9.3835710310293613E-2</v>
      </c>
      <c r="G98" s="488">
        <f t="shared" si="11"/>
        <v>-0.90616428968970641</v>
      </c>
      <c r="H98" s="488">
        <f t="shared" si="12"/>
        <v>0.90616428968970641</v>
      </c>
      <c r="I98" s="661">
        <f t="shared" si="13"/>
        <v>-90.61660266741282</v>
      </c>
      <c r="J98" s="486">
        <f>'MASTER CHART'!$P$7</f>
        <v>0.1</v>
      </c>
      <c r="K98" s="487">
        <f t="shared" si="14"/>
        <v>-9.0616602667412831</v>
      </c>
    </row>
    <row r="99" spans="1:11" x14ac:dyDescent="0.3">
      <c r="A99" s="692" t="s">
        <v>173</v>
      </c>
      <c r="D99" s="1128">
        <f t="shared" si="10"/>
        <v>0.01</v>
      </c>
      <c r="E99" s="699">
        <f t="shared" si="15"/>
        <v>0</v>
      </c>
      <c r="F99" s="484">
        <f t="shared" si="16"/>
        <v>1.9168500812221622E-6</v>
      </c>
      <c r="G99" s="488">
        <f t="shared" si="11"/>
        <v>-0.99999808314991878</v>
      </c>
      <c r="H99" s="488">
        <f t="shared" si="12"/>
        <v>0.99999808314991878</v>
      </c>
      <c r="I99" s="661">
        <f t="shared" si="13"/>
        <v>-100</v>
      </c>
      <c r="J99" s="486">
        <f>'MASTER CHART'!$P$7</f>
        <v>0.1</v>
      </c>
      <c r="K99" s="487">
        <f t="shared" si="14"/>
        <v>-10</v>
      </c>
    </row>
    <row r="100" spans="1:11" x14ac:dyDescent="0.3">
      <c r="A100" s="691" t="s">
        <v>174</v>
      </c>
      <c r="B100" s="1116" t="s">
        <v>174</v>
      </c>
      <c r="C100" s="1117">
        <v>87.357752069239794</v>
      </c>
      <c r="D100" s="1128">
        <f t="shared" si="10"/>
        <v>87.357752069239794</v>
      </c>
      <c r="E100" s="699">
        <f t="shared" si="15"/>
        <v>87.357752069239794</v>
      </c>
      <c r="F100" s="484">
        <f t="shared" si="16"/>
        <v>1.674517141493078E-2</v>
      </c>
      <c r="G100" s="488">
        <f t="shared" si="11"/>
        <v>-0.98325482858506918</v>
      </c>
      <c r="H100" s="488">
        <f t="shared" si="12"/>
        <v>0.98325482858506918</v>
      </c>
      <c r="I100" s="661">
        <f t="shared" si="13"/>
        <v>-98.325671334077995</v>
      </c>
      <c r="J100" s="486">
        <f>'MASTER CHART'!$P$7</f>
        <v>0.1</v>
      </c>
      <c r="K100" s="487">
        <f t="shared" si="14"/>
        <v>-9.8325671334077995</v>
      </c>
    </row>
    <row r="101" spans="1:11" x14ac:dyDescent="0.3">
      <c r="A101" s="692" t="s">
        <v>175</v>
      </c>
      <c r="B101" s="1116" t="s">
        <v>175</v>
      </c>
      <c r="C101" s="1117">
        <v>92.534830043903867</v>
      </c>
      <c r="D101" s="1128">
        <f t="shared" si="10"/>
        <v>92.534830043903867</v>
      </c>
      <c r="E101" s="699">
        <f t="shared" si="15"/>
        <v>92.534830043903867</v>
      </c>
      <c r="F101" s="484">
        <f t="shared" si="16"/>
        <v>1.773753964855361E-2</v>
      </c>
      <c r="G101" s="488">
        <f t="shared" si="11"/>
        <v>-0.98226246035144638</v>
      </c>
      <c r="H101" s="488">
        <f t="shared" si="12"/>
        <v>0.98226246035144638</v>
      </c>
      <c r="I101" s="661">
        <f t="shared" si="13"/>
        <v>-98.22643432049324</v>
      </c>
      <c r="J101" s="486">
        <f>'MASTER CHART'!$P$7</f>
        <v>0.1</v>
      </c>
      <c r="K101" s="487">
        <f t="shared" si="14"/>
        <v>-9.8226434320493254</v>
      </c>
    </row>
    <row r="102" spans="1:11" x14ac:dyDescent="0.3">
      <c r="A102" s="691" t="s">
        <v>75</v>
      </c>
      <c r="B102" s="1116" t="s">
        <v>75</v>
      </c>
      <c r="C102" s="1117">
        <v>3807.7106139933367</v>
      </c>
      <c r="D102" s="1128">
        <f t="shared" si="10"/>
        <v>3807.7106139933367</v>
      </c>
      <c r="E102" s="699">
        <f t="shared" si="15"/>
        <v>3807.7106139933367</v>
      </c>
      <c r="F102" s="484">
        <f t="shared" si="16"/>
        <v>0.72988103997036169</v>
      </c>
      <c r="G102" s="488">
        <f t="shared" si="11"/>
        <v>-0.27011896002963831</v>
      </c>
      <c r="H102" s="488">
        <f t="shared" si="12"/>
        <v>0.27011896002963831</v>
      </c>
      <c r="I102" s="661">
        <f t="shared" si="13"/>
        <v>-27.011947780818129</v>
      </c>
      <c r="J102" s="486">
        <f>'MASTER CHART'!$P$7</f>
        <v>0.1</v>
      </c>
      <c r="K102" s="487">
        <f t="shared" si="14"/>
        <v>-2.7011947780818133</v>
      </c>
    </row>
    <row r="103" spans="1:11" x14ac:dyDescent="0.3">
      <c r="A103" s="691" t="s">
        <v>176</v>
      </c>
      <c r="B103" s="1116" t="s">
        <v>176</v>
      </c>
      <c r="C103" s="1117">
        <v>593.36542304551062</v>
      </c>
      <c r="D103" s="1128">
        <f t="shared" si="10"/>
        <v>593.36542304551062</v>
      </c>
      <c r="E103" s="699">
        <f t="shared" si="15"/>
        <v>593.36542304551062</v>
      </c>
      <c r="F103" s="484">
        <f t="shared" si="16"/>
        <v>0.11373925593592096</v>
      </c>
      <c r="G103" s="488">
        <f t="shared" si="11"/>
        <v>-0.88626074406407906</v>
      </c>
      <c r="H103" s="488">
        <f t="shared" si="12"/>
        <v>0.88626074406407906</v>
      </c>
      <c r="I103" s="661">
        <f t="shared" si="13"/>
        <v>-88.626244289631472</v>
      </c>
      <c r="J103" s="486">
        <f>'MASTER CHART'!$P$7</f>
        <v>0.1</v>
      </c>
      <c r="K103" s="487">
        <f t="shared" si="14"/>
        <v>-8.8626244289631479</v>
      </c>
    </row>
    <row r="104" spans="1:11" x14ac:dyDescent="0.3">
      <c r="A104" s="692" t="s">
        <v>177</v>
      </c>
      <c r="B104" s="1116" t="s">
        <v>177</v>
      </c>
      <c r="C104" s="1117">
        <v>80.613245184087546</v>
      </c>
      <c r="D104" s="1128">
        <f t="shared" si="10"/>
        <v>80.613245184087546</v>
      </c>
      <c r="E104" s="699">
        <f t="shared" si="15"/>
        <v>80.613245184087546</v>
      </c>
      <c r="F104" s="484">
        <f t="shared" si="16"/>
        <v>1.5452350557870028E-2</v>
      </c>
      <c r="G104" s="488">
        <f t="shared" si="11"/>
        <v>-0.98454764944213002</v>
      </c>
      <c r="H104" s="488">
        <f t="shared" si="12"/>
        <v>0.98454764944213002</v>
      </c>
      <c r="I104" s="661">
        <f t="shared" si="13"/>
        <v>-98.454953667598929</v>
      </c>
      <c r="J104" s="486">
        <f>'MASTER CHART'!$P$7</f>
        <v>0.1</v>
      </c>
      <c r="K104" s="487">
        <f t="shared" si="14"/>
        <v>-9.8454953667598932</v>
      </c>
    </row>
    <row r="105" spans="1:11" x14ac:dyDescent="0.3">
      <c r="A105" s="691" t="s">
        <v>178</v>
      </c>
      <c r="D105" s="1128">
        <f t="shared" si="10"/>
        <v>0.01</v>
      </c>
      <c r="E105" s="699">
        <f t="shared" si="15"/>
        <v>0</v>
      </c>
      <c r="F105" s="484">
        <f t="shared" si="16"/>
        <v>1.9168500812221622E-6</v>
      </c>
      <c r="G105" s="488">
        <f t="shared" si="11"/>
        <v>-0.99999808314991878</v>
      </c>
      <c r="H105" s="488">
        <f t="shared" si="12"/>
        <v>0.99999808314991878</v>
      </c>
      <c r="I105" s="661">
        <f t="shared" si="13"/>
        <v>-100</v>
      </c>
      <c r="J105" s="486">
        <f>'MASTER CHART'!$P$7</f>
        <v>0.1</v>
      </c>
      <c r="K105" s="487">
        <f t="shared" si="14"/>
        <v>-10</v>
      </c>
    </row>
    <row r="106" spans="1:11" x14ac:dyDescent="0.3">
      <c r="A106" s="692" t="s">
        <v>179</v>
      </c>
      <c r="B106" s="1116" t="s">
        <v>179</v>
      </c>
      <c r="C106" s="1117">
        <v>200.16746411483254</v>
      </c>
      <c r="D106" s="1128">
        <f t="shared" si="10"/>
        <v>200.16746411483254</v>
      </c>
      <c r="E106" s="699">
        <f t="shared" si="15"/>
        <v>200.16746411483254</v>
      </c>
      <c r="F106" s="484">
        <f t="shared" si="16"/>
        <v>3.8369101984655096E-2</v>
      </c>
      <c r="G106" s="488">
        <f t="shared" si="11"/>
        <v>-0.96163089801534496</v>
      </c>
      <c r="H106" s="488">
        <f t="shared" si="12"/>
        <v>0.96163089801534496</v>
      </c>
      <c r="I106" s="661">
        <f t="shared" si="13"/>
        <v>-96.163274132114324</v>
      </c>
      <c r="J106" s="486">
        <f>'MASTER CHART'!$P$7</f>
        <v>0.1</v>
      </c>
      <c r="K106" s="487">
        <f t="shared" si="14"/>
        <v>-9.6163274132114331</v>
      </c>
    </row>
    <row r="107" spans="1:11" x14ac:dyDescent="0.3">
      <c r="A107" s="691" t="s">
        <v>119</v>
      </c>
      <c r="B107" s="1116" t="s">
        <v>119</v>
      </c>
      <c r="C107" s="1117">
        <v>18.057856505670959</v>
      </c>
      <c r="D107" s="1128">
        <f t="shared" si="10"/>
        <v>18.057856505670959</v>
      </c>
      <c r="E107" s="699">
        <f t="shared" si="15"/>
        <v>18.057856505670959</v>
      </c>
      <c r="F107" s="484">
        <f t="shared" si="16"/>
        <v>3.4614203709593529E-3</v>
      </c>
      <c r="G107" s="488">
        <f t="shared" si="11"/>
        <v>-0.99653857962904069</v>
      </c>
      <c r="H107" s="488">
        <f t="shared" si="12"/>
        <v>0.99653857962904069</v>
      </c>
      <c r="I107" s="661">
        <f t="shared" si="13"/>
        <v>-99.654048984775955</v>
      </c>
      <c r="J107" s="486">
        <f>'MASTER CHART'!$P$7</f>
        <v>0.1</v>
      </c>
      <c r="K107" s="487">
        <f t="shared" si="14"/>
        <v>-9.9654048984775958</v>
      </c>
    </row>
    <row r="108" spans="1:11" x14ac:dyDescent="0.3">
      <c r="A108" s="691" t="s">
        <v>76</v>
      </c>
      <c r="B108" s="1116" t="s">
        <v>76</v>
      </c>
      <c r="C108" s="1117">
        <v>6116.3765822784817</v>
      </c>
      <c r="D108" s="1128">
        <f t="shared" si="10"/>
        <v>6116.3765822784817</v>
      </c>
      <c r="E108" s="699">
        <f t="shared" si="15"/>
        <v>6116.3765822784817</v>
      </c>
      <c r="F108" s="484">
        <f t="shared" si="16"/>
        <v>1.1724176948525837</v>
      </c>
      <c r="G108" s="488">
        <f t="shared" si="11"/>
        <v>0.17241769485258374</v>
      </c>
      <c r="H108" s="488">
        <f t="shared" si="12"/>
        <v>-0.17241769485258374</v>
      </c>
      <c r="I108" s="661">
        <f t="shared" si="13"/>
        <v>1.3292110761415459</v>
      </c>
      <c r="J108" s="486">
        <f>'MASTER CHART'!$P$7</f>
        <v>0.1</v>
      </c>
      <c r="K108" s="487">
        <f t="shared" si="14"/>
        <v>0.1329211076141546</v>
      </c>
    </row>
    <row r="109" spans="1:11" x14ac:dyDescent="0.3">
      <c r="A109" s="691" t="s">
        <v>180</v>
      </c>
      <c r="B109" s="1116" t="s">
        <v>180</v>
      </c>
      <c r="C109" s="1117">
        <v>112.17838765008577</v>
      </c>
      <c r="D109" s="1128">
        <f t="shared" si="10"/>
        <v>112.17838765008577</v>
      </c>
      <c r="E109" s="699">
        <f t="shared" si="15"/>
        <v>112.17838765008577</v>
      </c>
      <c r="F109" s="484">
        <f t="shared" si="16"/>
        <v>2.1502915147843811E-2</v>
      </c>
      <c r="G109" s="488">
        <f t="shared" si="11"/>
        <v>-0.97849708485215614</v>
      </c>
      <c r="H109" s="488">
        <f t="shared" si="12"/>
        <v>0.97849708485215614</v>
      </c>
      <c r="I109" s="661">
        <f t="shared" si="13"/>
        <v>-97.849896048796808</v>
      </c>
      <c r="J109" s="486">
        <f>'MASTER CHART'!$P$7</f>
        <v>0.1</v>
      </c>
      <c r="K109" s="487">
        <f t="shared" si="14"/>
        <v>-9.7849896048796818</v>
      </c>
    </row>
    <row r="110" spans="1:11" x14ac:dyDescent="0.3">
      <c r="A110" s="692" t="s">
        <v>181</v>
      </c>
      <c r="B110" s="1116" t="s">
        <v>181</v>
      </c>
      <c r="C110" s="1117">
        <v>102.09050495839507</v>
      </c>
      <c r="D110" s="1128">
        <f t="shared" si="10"/>
        <v>102.09050495839507</v>
      </c>
      <c r="E110" s="699">
        <f t="shared" si="15"/>
        <v>102.09050495839507</v>
      </c>
      <c r="F110" s="484">
        <f t="shared" si="16"/>
        <v>1.9569219272151113E-2</v>
      </c>
      <c r="G110" s="488">
        <f t="shared" si="11"/>
        <v>-0.98043078072784884</v>
      </c>
      <c r="H110" s="488">
        <f t="shared" si="12"/>
        <v>0.98043078072784884</v>
      </c>
      <c r="I110" s="661">
        <f t="shared" si="13"/>
        <v>-98.043266007027299</v>
      </c>
      <c r="J110" s="486">
        <f>'MASTER CHART'!$P$7</f>
        <v>0.1</v>
      </c>
      <c r="K110" s="487">
        <f t="shared" si="14"/>
        <v>-9.8043266007027299</v>
      </c>
    </row>
    <row r="111" spans="1:11" x14ac:dyDescent="0.3">
      <c r="A111" s="692" t="s">
        <v>77</v>
      </c>
      <c r="B111" s="1116" t="s">
        <v>77</v>
      </c>
      <c r="C111" s="1117">
        <v>4830.9563935116921</v>
      </c>
      <c r="D111" s="1128">
        <f t="shared" si="10"/>
        <v>4830.9563935116921</v>
      </c>
      <c r="E111" s="699">
        <f t="shared" si="15"/>
        <v>4830.9563935116921</v>
      </c>
      <c r="F111" s="484">
        <f t="shared" si="16"/>
        <v>0.92602191552836111</v>
      </c>
      <c r="G111" s="488">
        <f t="shared" si="11"/>
        <v>-7.3978084471638894E-2</v>
      </c>
      <c r="H111" s="488">
        <f t="shared" si="12"/>
        <v>7.3978084471638894E-2</v>
      </c>
      <c r="I111" s="661">
        <f t="shared" si="13"/>
        <v>-7.3978226276807941</v>
      </c>
      <c r="J111" s="486">
        <f>'MASTER CHART'!$P$7</f>
        <v>0.1</v>
      </c>
      <c r="K111" s="487">
        <f t="shared" si="14"/>
        <v>-0.73978226276807946</v>
      </c>
    </row>
    <row r="112" spans="1:11" x14ac:dyDescent="0.3">
      <c r="A112" s="691" t="s">
        <v>182</v>
      </c>
      <c r="B112" s="1116" t="s">
        <v>182</v>
      </c>
      <c r="C112" s="1117">
        <v>153.74194757094065</v>
      </c>
      <c r="D112" s="1128">
        <f t="shared" si="10"/>
        <v>153.74194757094065</v>
      </c>
      <c r="E112" s="699">
        <f t="shared" si="15"/>
        <v>153.74194757094065</v>
      </c>
      <c r="F112" s="484">
        <f t="shared" si="16"/>
        <v>2.9470026468861099E-2</v>
      </c>
      <c r="G112" s="488">
        <f t="shared" si="11"/>
        <v>-0.9705299735311389</v>
      </c>
      <c r="H112" s="488">
        <f t="shared" si="12"/>
        <v>0.9705299735311389</v>
      </c>
      <c r="I112" s="661">
        <f t="shared" si="13"/>
        <v>-97.053183389516349</v>
      </c>
      <c r="J112" s="486">
        <f>'MASTER CHART'!$P$7</f>
        <v>0.1</v>
      </c>
      <c r="K112" s="487">
        <f t="shared" si="14"/>
        <v>-9.7053183389516349</v>
      </c>
    </row>
    <row r="113" spans="1:11" x14ac:dyDescent="0.3">
      <c r="A113" s="692" t="s">
        <v>183</v>
      </c>
      <c r="B113" s="1116" t="s">
        <v>183</v>
      </c>
      <c r="C113" s="1124">
        <v>2445.8217816033557</v>
      </c>
      <c r="D113" s="1128">
        <f t="shared" si="10"/>
        <v>2445.8217816033557</v>
      </c>
      <c r="E113" s="699">
        <f t="shared" si="15"/>
        <v>2445.8217816033557</v>
      </c>
      <c r="F113" s="484">
        <f t="shared" si="16"/>
        <v>0.4688273680721326</v>
      </c>
      <c r="G113" s="488">
        <f t="shared" si="11"/>
        <v>-0.53117263192786734</v>
      </c>
      <c r="H113" s="488">
        <f t="shared" si="12"/>
        <v>0.53117263192786734</v>
      </c>
      <c r="I113" s="661">
        <f t="shared" si="13"/>
        <v>-53.117365010812165</v>
      </c>
      <c r="J113" s="486">
        <f>'MASTER CHART'!$P$7</f>
        <v>0.1</v>
      </c>
      <c r="K113" s="487">
        <f t="shared" si="14"/>
        <v>-5.3117365010812172</v>
      </c>
    </row>
    <row r="114" spans="1:11" x14ac:dyDescent="0.3">
      <c r="A114" s="691" t="s">
        <v>184</v>
      </c>
      <c r="B114" s="1116" t="s">
        <v>184</v>
      </c>
      <c r="C114" s="1117">
        <v>373.84017488462473</v>
      </c>
      <c r="D114" s="1128">
        <f t="shared" si="10"/>
        <v>373.84017488462473</v>
      </c>
      <c r="E114" s="699">
        <f t="shared" si="15"/>
        <v>373.84017488462473</v>
      </c>
      <c r="F114" s="484">
        <f t="shared" si="16"/>
        <v>7.165955695917002E-2</v>
      </c>
      <c r="G114" s="488">
        <f t="shared" si="11"/>
        <v>-0.92834044304082997</v>
      </c>
      <c r="H114" s="488">
        <f t="shared" si="12"/>
        <v>0.92834044304082997</v>
      </c>
      <c r="I114" s="661">
        <f t="shared" si="13"/>
        <v>-92.834222253369461</v>
      </c>
      <c r="J114" s="486">
        <f>'MASTER CHART'!$P$7</f>
        <v>0.1</v>
      </c>
      <c r="K114" s="487">
        <f t="shared" si="14"/>
        <v>-9.2834222253369472</v>
      </c>
    </row>
    <row r="115" spans="1:11" x14ac:dyDescent="0.3">
      <c r="A115" s="691" t="s">
        <v>185</v>
      </c>
      <c r="B115" s="1116" t="s">
        <v>185</v>
      </c>
      <c r="C115" s="1117">
        <v>424.26502241016942</v>
      </c>
      <c r="D115" s="1128">
        <f t="shared" si="10"/>
        <v>424.26502241016942</v>
      </c>
      <c r="E115" s="699">
        <f t="shared" si="15"/>
        <v>424.26502241016942</v>
      </c>
      <c r="F115" s="484">
        <f t="shared" si="16"/>
        <v>8.1325244266665569E-2</v>
      </c>
      <c r="G115" s="488">
        <f t="shared" si="11"/>
        <v>-0.91867475573333446</v>
      </c>
      <c r="H115" s="488">
        <f t="shared" si="12"/>
        <v>0.91867475573333446</v>
      </c>
      <c r="I115" s="661">
        <f t="shared" si="13"/>
        <v>-91.86765166984901</v>
      </c>
      <c r="J115" s="486">
        <f>'MASTER CHART'!$P$7</f>
        <v>0.1</v>
      </c>
      <c r="K115" s="487">
        <f t="shared" si="14"/>
        <v>-9.1867651669849018</v>
      </c>
    </row>
    <row r="116" spans="1:11" x14ac:dyDescent="0.3">
      <c r="A116" s="693" t="s">
        <v>186</v>
      </c>
      <c r="D116" s="1128">
        <f t="shared" si="10"/>
        <v>0.01</v>
      </c>
      <c r="E116" s="699">
        <f t="shared" si="15"/>
        <v>0</v>
      </c>
      <c r="F116" s="484">
        <f t="shared" si="16"/>
        <v>1.9168500812221622E-6</v>
      </c>
      <c r="G116" s="488">
        <f t="shared" si="11"/>
        <v>-0.99999808314991878</v>
      </c>
      <c r="H116" s="488">
        <f t="shared" si="12"/>
        <v>0.99999808314991878</v>
      </c>
      <c r="I116" s="661">
        <f t="shared" si="13"/>
        <v>-100</v>
      </c>
      <c r="J116" s="486">
        <f>'MASTER CHART'!$P$7</f>
        <v>0.1</v>
      </c>
      <c r="K116" s="487">
        <f t="shared" si="14"/>
        <v>-10</v>
      </c>
    </row>
    <row r="117" spans="1:11" x14ac:dyDescent="0.3">
      <c r="A117" s="691" t="s">
        <v>78</v>
      </c>
      <c r="B117" s="1116" t="s">
        <v>78</v>
      </c>
      <c r="C117" s="1117">
        <v>12578.365439416391</v>
      </c>
      <c r="D117" s="1128">
        <f t="shared" si="10"/>
        <v>12578.365439416391</v>
      </c>
      <c r="E117" s="699">
        <f t="shared" si="15"/>
        <v>12578.365439416391</v>
      </c>
      <c r="F117" s="484">
        <f t="shared" si="16"/>
        <v>2.4110840814187346</v>
      </c>
      <c r="G117" s="488">
        <f t="shared" si="11"/>
        <v>1.4110840814187346</v>
      </c>
      <c r="H117" s="488">
        <f t="shared" si="12"/>
        <v>-1.4110840814187346</v>
      </c>
      <c r="I117" s="661">
        <f t="shared" si="13"/>
        <v>10.878399644493877</v>
      </c>
      <c r="J117" s="486">
        <f>'MASTER CHART'!$P$7</f>
        <v>0.1</v>
      </c>
      <c r="K117" s="487">
        <f t="shared" si="14"/>
        <v>1.0878399644493877</v>
      </c>
    </row>
    <row r="118" spans="1:11" x14ac:dyDescent="0.3">
      <c r="A118" s="691" t="s">
        <v>187</v>
      </c>
      <c r="D118" s="1128">
        <f t="shared" si="10"/>
        <v>0.01</v>
      </c>
      <c r="E118" s="699">
        <f t="shared" si="15"/>
        <v>0</v>
      </c>
      <c r="F118" s="484">
        <f t="shared" si="16"/>
        <v>1.9168500812221622E-6</v>
      </c>
      <c r="G118" s="488">
        <f t="shared" si="11"/>
        <v>-0.99999808314991878</v>
      </c>
      <c r="H118" s="488">
        <f t="shared" si="12"/>
        <v>0.99999808314991878</v>
      </c>
      <c r="I118" s="661">
        <f t="shared" si="13"/>
        <v>-100</v>
      </c>
      <c r="J118" s="486">
        <f>'MASTER CHART'!$P$7</f>
        <v>0.1</v>
      </c>
      <c r="K118" s="487">
        <f t="shared" si="14"/>
        <v>-10</v>
      </c>
    </row>
    <row r="119" spans="1:11" x14ac:dyDescent="0.3">
      <c r="A119" s="692" t="s">
        <v>79</v>
      </c>
      <c r="B119" s="1116" t="s">
        <v>79</v>
      </c>
      <c r="C119" s="1117">
        <v>3011.3887086307591</v>
      </c>
      <c r="D119" s="1128">
        <f t="shared" si="10"/>
        <v>3011.3887086307591</v>
      </c>
      <c r="E119" s="699">
        <f t="shared" si="15"/>
        <v>3011.3887086307591</v>
      </c>
      <c r="F119" s="484">
        <f t="shared" si="16"/>
        <v>0.57723806907303732</v>
      </c>
      <c r="G119" s="488">
        <f t="shared" si="11"/>
        <v>-0.42276193092696268</v>
      </c>
      <c r="H119" s="488">
        <f t="shared" si="12"/>
        <v>0.42276193092696268</v>
      </c>
      <c r="I119" s="661">
        <f t="shared" si="13"/>
        <v>-42.276274129975768</v>
      </c>
      <c r="J119" s="486">
        <f>'MASTER CHART'!$P$7</f>
        <v>0.1</v>
      </c>
      <c r="K119" s="487">
        <f t="shared" si="14"/>
        <v>-4.2276274129975766</v>
      </c>
    </row>
    <row r="120" spans="1:11" x14ac:dyDescent="0.3">
      <c r="A120" s="691" t="s">
        <v>35</v>
      </c>
      <c r="B120" s="1116" t="s">
        <v>35</v>
      </c>
      <c r="C120" s="1117">
        <v>78.03864593927068</v>
      </c>
      <c r="D120" s="1128">
        <f t="shared" si="10"/>
        <v>78.03864593927068</v>
      </c>
      <c r="E120" s="699">
        <f t="shared" si="15"/>
        <v>78.03864593927068</v>
      </c>
      <c r="F120" s="484">
        <f t="shared" si="16"/>
        <v>1.4958838480715856E-2</v>
      </c>
      <c r="G120" s="488">
        <f t="shared" si="11"/>
        <v>-0.98504116151928411</v>
      </c>
      <c r="H120" s="488">
        <f t="shared" si="12"/>
        <v>0.98504116151928411</v>
      </c>
      <c r="I120" s="661">
        <f t="shared" si="13"/>
        <v>-98.504304969913392</v>
      </c>
      <c r="J120" s="486">
        <f>'MASTER CHART'!$P$7</f>
        <v>0.1</v>
      </c>
      <c r="K120" s="487">
        <f t="shared" si="14"/>
        <v>-9.8504304969913399</v>
      </c>
    </row>
    <row r="121" spans="1:11" x14ac:dyDescent="0.3">
      <c r="A121" s="692" t="s">
        <v>188</v>
      </c>
      <c r="B121" s="1116" t="s">
        <v>188</v>
      </c>
      <c r="C121" s="1117">
        <v>239.54506751003527</v>
      </c>
      <c r="D121" s="1128">
        <f t="shared" si="10"/>
        <v>239.54506751003527</v>
      </c>
      <c r="E121" s="699">
        <f t="shared" si="15"/>
        <v>239.54506751003527</v>
      </c>
      <c r="F121" s="484">
        <f t="shared" si="16"/>
        <v>4.5917198211297944E-2</v>
      </c>
      <c r="G121" s="488">
        <f t="shared" si="11"/>
        <v>-0.95408280178870208</v>
      </c>
      <c r="H121" s="488">
        <f t="shared" si="12"/>
        <v>0.95408280178870208</v>
      </c>
      <c r="I121" s="661">
        <f t="shared" si="13"/>
        <v>-95.408463062590371</v>
      </c>
      <c r="J121" s="486">
        <f>'MASTER CHART'!$P$7</f>
        <v>0.1</v>
      </c>
      <c r="K121" s="487">
        <f t="shared" si="14"/>
        <v>-9.5408463062590378</v>
      </c>
    </row>
    <row r="122" spans="1:11" x14ac:dyDescent="0.3">
      <c r="A122" s="691" t="s">
        <v>189</v>
      </c>
      <c r="B122" s="1116" t="s">
        <v>189</v>
      </c>
      <c r="C122" s="1117">
        <v>2567.9178190438561</v>
      </c>
      <c r="D122" s="1128">
        <f t="shared" si="10"/>
        <v>2567.9178190438561</v>
      </c>
      <c r="E122" s="699">
        <f t="shared" si="15"/>
        <v>2567.9178190438561</v>
      </c>
      <c r="F122" s="484">
        <f t="shared" si="16"/>
        <v>0.49223134800060531</v>
      </c>
      <c r="G122" s="488">
        <f t="shared" si="11"/>
        <v>-0.50776865199939469</v>
      </c>
      <c r="H122" s="488">
        <f t="shared" si="12"/>
        <v>0.50776865199939469</v>
      </c>
      <c r="I122" s="661">
        <f t="shared" si="13"/>
        <v>-50.776962531764227</v>
      </c>
      <c r="J122" s="486">
        <f>'MASTER CHART'!$P$7</f>
        <v>0.1</v>
      </c>
      <c r="K122" s="487">
        <f t="shared" si="14"/>
        <v>-5.0776962531764234</v>
      </c>
    </row>
    <row r="123" spans="1:11" x14ac:dyDescent="0.3">
      <c r="A123" s="691" t="s">
        <v>190</v>
      </c>
      <c r="B123" s="1116" t="s">
        <v>190</v>
      </c>
      <c r="C123" s="1117">
        <v>7112.5384860388576</v>
      </c>
      <c r="D123" s="1128">
        <f t="shared" si="10"/>
        <v>7112.5384860388576</v>
      </c>
      <c r="E123" s="699">
        <f t="shared" si="15"/>
        <v>7112.5384860388576</v>
      </c>
      <c r="F123" s="484">
        <f t="shared" si="16"/>
        <v>1.3633669974659339</v>
      </c>
      <c r="G123" s="488">
        <f t="shared" si="11"/>
        <v>0.36336699746593393</v>
      </c>
      <c r="H123" s="488">
        <f t="shared" si="12"/>
        <v>-0.36336699746593393</v>
      </c>
      <c r="I123" s="661">
        <f t="shared" si="13"/>
        <v>2.8012869453391755</v>
      </c>
      <c r="J123" s="486">
        <f>'MASTER CHART'!$P$7</f>
        <v>0.1</v>
      </c>
      <c r="K123" s="487">
        <f t="shared" si="14"/>
        <v>0.28012869453391759</v>
      </c>
    </row>
    <row r="124" spans="1:11" x14ac:dyDescent="0.3">
      <c r="A124" s="691" t="s">
        <v>36</v>
      </c>
      <c r="B124" s="1116" t="s">
        <v>36</v>
      </c>
      <c r="C124" s="1122">
        <v>6729.5188556566973</v>
      </c>
      <c r="D124" s="1128">
        <f t="shared" si="10"/>
        <v>6729.5188556566973</v>
      </c>
      <c r="E124" s="699">
        <f t="shared" si="15"/>
        <v>6729.5188556566973</v>
      </c>
      <c r="F124" s="484">
        <f t="shared" si="16"/>
        <v>1.2899478765051613</v>
      </c>
      <c r="G124" s="488">
        <f t="shared" si="11"/>
        <v>0.28994787650516129</v>
      </c>
      <c r="H124" s="488">
        <f t="shared" si="12"/>
        <v>-0.28994787650516129</v>
      </c>
      <c r="I124" s="661">
        <f t="shared" si="13"/>
        <v>2.2352806032112782</v>
      </c>
      <c r="J124" s="486">
        <f>'MASTER CHART'!$P$7</f>
        <v>0.1</v>
      </c>
      <c r="K124" s="487">
        <f t="shared" si="14"/>
        <v>0.22352806032112782</v>
      </c>
    </row>
    <row r="125" spans="1:11" x14ac:dyDescent="0.3">
      <c r="A125" s="692" t="s">
        <v>80</v>
      </c>
      <c r="B125" s="1116" t="s">
        <v>80</v>
      </c>
      <c r="C125" s="1117">
        <v>10376.381620813434</v>
      </c>
      <c r="D125" s="1128">
        <f t="shared" si="10"/>
        <v>10376.381620813434</v>
      </c>
      <c r="E125" s="699">
        <f t="shared" si="15"/>
        <v>10376.381620813434</v>
      </c>
      <c r="F125" s="484">
        <f t="shared" si="16"/>
        <v>1.9889967952648382</v>
      </c>
      <c r="G125" s="488">
        <f t="shared" si="11"/>
        <v>0.98899679526483819</v>
      </c>
      <c r="H125" s="488">
        <f t="shared" si="12"/>
        <v>-0.98899679526483819</v>
      </c>
      <c r="I125" s="661">
        <f t="shared" si="13"/>
        <v>7.6244233264948793</v>
      </c>
      <c r="J125" s="486">
        <f>'MASTER CHART'!$P$7</f>
        <v>0.1</v>
      </c>
      <c r="K125" s="487">
        <f t="shared" si="14"/>
        <v>0.76244233264948802</v>
      </c>
    </row>
    <row r="126" spans="1:11" x14ac:dyDescent="0.3">
      <c r="A126" s="691" t="s">
        <v>81</v>
      </c>
      <c r="B126" s="1116" t="s">
        <v>81</v>
      </c>
      <c r="C126" s="1117">
        <v>0</v>
      </c>
      <c r="D126" s="1128">
        <f t="shared" si="10"/>
        <v>0.01</v>
      </c>
      <c r="E126" s="699">
        <f t="shared" si="15"/>
        <v>0</v>
      </c>
      <c r="F126" s="484">
        <f t="shared" si="16"/>
        <v>1.9168500812221622E-6</v>
      </c>
      <c r="G126" s="488">
        <f t="shared" si="11"/>
        <v>-0.99999808314991878</v>
      </c>
      <c r="H126" s="488">
        <f t="shared" si="12"/>
        <v>0.99999808314991878</v>
      </c>
      <c r="I126" s="661">
        <f t="shared" si="13"/>
        <v>-100</v>
      </c>
      <c r="J126" s="486">
        <f>'MASTER CHART'!$P$7</f>
        <v>0.1</v>
      </c>
      <c r="K126" s="487">
        <f t="shared" si="14"/>
        <v>-10</v>
      </c>
    </row>
    <row r="127" spans="1:11" x14ac:dyDescent="0.3">
      <c r="A127" s="692" t="s">
        <v>191</v>
      </c>
      <c r="B127" s="1116" t="s">
        <v>191</v>
      </c>
      <c r="C127" s="1117">
        <v>85.887096774193552</v>
      </c>
      <c r="D127" s="1128">
        <f t="shared" si="10"/>
        <v>85.887096774193552</v>
      </c>
      <c r="E127" s="699">
        <f t="shared" si="15"/>
        <v>85.887096774193552</v>
      </c>
      <c r="F127" s="484">
        <f t="shared" si="16"/>
        <v>1.6463268842754862E-2</v>
      </c>
      <c r="G127" s="488">
        <f t="shared" si="11"/>
        <v>-0.98353673115724516</v>
      </c>
      <c r="H127" s="488">
        <f t="shared" si="12"/>
        <v>0.98353673115724516</v>
      </c>
      <c r="I127" s="661">
        <f t="shared" si="13"/>
        <v>-98.353861645332202</v>
      </c>
      <c r="J127" s="486">
        <f>'MASTER CHART'!$P$7</f>
        <v>0.1</v>
      </c>
      <c r="K127" s="487">
        <f t="shared" si="14"/>
        <v>-9.8353861645332206</v>
      </c>
    </row>
    <row r="128" spans="1:11" x14ac:dyDescent="0.3">
      <c r="A128" s="691" t="s">
        <v>82</v>
      </c>
      <c r="B128" s="1116" t="s">
        <v>82</v>
      </c>
      <c r="C128" s="1117">
        <v>364.34219998371367</v>
      </c>
      <c r="D128" s="1128">
        <f t="shared" si="10"/>
        <v>364.34219998371367</v>
      </c>
      <c r="E128" s="699">
        <f t="shared" si="15"/>
        <v>364.34219998371367</v>
      </c>
      <c r="F128" s="484">
        <f t="shared" si="16"/>
        <v>6.9838937563144285E-2</v>
      </c>
      <c r="G128" s="488">
        <f t="shared" si="11"/>
        <v>-0.9301610624368557</v>
      </c>
      <c r="H128" s="488">
        <f t="shared" si="12"/>
        <v>0.9301610624368557</v>
      </c>
      <c r="I128" s="661">
        <f t="shared" si="13"/>
        <v>-93.016284541958143</v>
      </c>
      <c r="J128" s="486">
        <f>'MASTER CHART'!$P$7</f>
        <v>0.1</v>
      </c>
      <c r="K128" s="487">
        <f t="shared" si="14"/>
        <v>-9.3016284541958143</v>
      </c>
    </row>
    <row r="129" spans="1:26" x14ac:dyDescent="0.3">
      <c r="A129" s="692" t="s">
        <v>83</v>
      </c>
      <c r="B129" s="1116" t="s">
        <v>83</v>
      </c>
      <c r="C129" s="1117">
        <v>2633.1233896364161</v>
      </c>
      <c r="D129" s="1128">
        <f t="shared" si="10"/>
        <v>2633.1233896364161</v>
      </c>
      <c r="E129" s="699">
        <f t="shared" si="15"/>
        <v>2633.1233896364161</v>
      </c>
      <c r="F129" s="484">
        <f t="shared" si="16"/>
        <v>0.50473027832925388</v>
      </c>
      <c r="G129" s="488">
        <f t="shared" si="11"/>
        <v>-0.49526972167074612</v>
      </c>
      <c r="H129" s="488">
        <f t="shared" si="12"/>
        <v>0.49526972167074612</v>
      </c>
      <c r="I129" s="661">
        <f t="shared" si="13"/>
        <v>-49.527067103037211</v>
      </c>
      <c r="J129" s="486">
        <f>'MASTER CHART'!$P$7</f>
        <v>0.1</v>
      </c>
      <c r="K129" s="487">
        <f t="shared" si="14"/>
        <v>-4.9527067103037217</v>
      </c>
    </row>
    <row r="130" spans="1:26" x14ac:dyDescent="0.3">
      <c r="A130" s="691" t="s">
        <v>84</v>
      </c>
      <c r="B130" s="1116" t="s">
        <v>84</v>
      </c>
      <c r="C130" s="1117">
        <v>3732.6736663912452</v>
      </c>
      <c r="D130" s="1128">
        <f t="shared" si="10"/>
        <v>3732.6736663912452</v>
      </c>
      <c r="E130" s="699">
        <f t="shared" si="15"/>
        <v>3732.6736663912452</v>
      </c>
      <c r="F130" s="484">
        <f t="shared" si="16"/>
        <v>0.71549758205978842</v>
      </c>
      <c r="G130" s="488">
        <f t="shared" si="11"/>
        <v>-0.28450241794021158</v>
      </c>
      <c r="H130" s="488">
        <f t="shared" si="12"/>
        <v>0.28450241794021158</v>
      </c>
      <c r="I130" s="661">
        <f t="shared" si="13"/>
        <v>-28.450296328973991</v>
      </c>
      <c r="J130" s="486">
        <f>'MASTER CHART'!$P$7</f>
        <v>0.1</v>
      </c>
      <c r="K130" s="487">
        <f t="shared" si="14"/>
        <v>-2.8450296328973992</v>
      </c>
    </row>
    <row r="131" spans="1:26" x14ac:dyDescent="0.3">
      <c r="A131" s="691" t="s">
        <v>85</v>
      </c>
      <c r="B131" s="1116" t="s">
        <v>85</v>
      </c>
      <c r="C131" s="1117">
        <v>13026.680348896869</v>
      </c>
      <c r="D131" s="1128">
        <f t="shared" si="10"/>
        <v>13026.680348896869</v>
      </c>
      <c r="E131" s="699">
        <f t="shared" si="15"/>
        <v>13026.680348896869</v>
      </c>
      <c r="F131" s="484">
        <f t="shared" si="16"/>
        <v>2.4970193284838107</v>
      </c>
      <c r="G131" s="488">
        <f t="shared" si="11"/>
        <v>1.4970193284838107</v>
      </c>
      <c r="H131" s="488">
        <f t="shared" si="12"/>
        <v>-1.4970193284838107</v>
      </c>
      <c r="I131" s="661">
        <f t="shared" si="13"/>
        <v>11.54089592904009</v>
      </c>
      <c r="J131" s="486">
        <f>'MASTER CHART'!$P$7</f>
        <v>0.1</v>
      </c>
      <c r="K131" s="487">
        <f t="shared" si="14"/>
        <v>1.1540895929040091</v>
      </c>
    </row>
    <row r="132" spans="1:26" x14ac:dyDescent="0.3">
      <c r="A132" s="692" t="s">
        <v>86</v>
      </c>
      <c r="B132" s="1116" t="s">
        <v>86</v>
      </c>
      <c r="C132" s="1117">
        <v>4639.1200273566628</v>
      </c>
      <c r="D132" s="1128">
        <f t="shared" ref="D132:D176" si="17">IF(C132=0,0.01,C132)</f>
        <v>4639.1200273566628</v>
      </c>
      <c r="E132" s="699">
        <f t="shared" si="15"/>
        <v>4639.1200273566628</v>
      </c>
      <c r="F132" s="484">
        <f t="shared" si="16"/>
        <v>0.88924976012379786</v>
      </c>
      <c r="G132" s="488">
        <f t="shared" ref="G132:G161" si="18">F132-1</f>
        <v>-0.11075023987620214</v>
      </c>
      <c r="H132" s="488">
        <f t="shared" ref="H132:H177" si="19">(G132*-1)</f>
        <v>0.11075023987620214</v>
      </c>
      <c r="I132" s="661">
        <f t="shared" ref="I132:I177" si="20">(IF(G132&lt;0,G132/$G$184*-100,G132/$G$183*100))</f>
        <v>-11.075045216821538</v>
      </c>
      <c r="J132" s="486">
        <f>'MASTER CHART'!$P$7</f>
        <v>0.1</v>
      </c>
      <c r="K132" s="487">
        <f t="shared" ref="K132:K177" si="21">(I132*J132)</f>
        <v>-1.1075045216821537</v>
      </c>
    </row>
    <row r="133" spans="1:26" s="143" customFormat="1" x14ac:dyDescent="0.3">
      <c r="A133" s="867" t="s">
        <v>226</v>
      </c>
      <c r="B133" s="370"/>
      <c r="C133" s="370"/>
      <c r="D133" s="1128">
        <f t="shared" si="17"/>
        <v>0.01</v>
      </c>
      <c r="E133" s="699">
        <f t="shared" si="15"/>
        <v>0</v>
      </c>
      <c r="F133" s="484">
        <f t="shared" si="16"/>
        <v>1.9168500812221622E-6</v>
      </c>
      <c r="G133" s="488">
        <f t="shared" si="18"/>
        <v>-0.99999808314991878</v>
      </c>
      <c r="H133" s="489">
        <f t="shared" si="19"/>
        <v>0.99999808314991878</v>
      </c>
      <c r="I133" s="661">
        <f t="shared" si="20"/>
        <v>-100</v>
      </c>
      <c r="J133" s="486">
        <f>'MASTER CHART'!$P$7</f>
        <v>0.1</v>
      </c>
      <c r="K133" s="658">
        <f t="shared" si="21"/>
        <v>-10</v>
      </c>
      <c r="L133" s="144"/>
      <c r="M133" s="144"/>
      <c r="N133" s="144"/>
      <c r="O133" s="144"/>
      <c r="P133" s="144"/>
      <c r="Q133" s="563"/>
      <c r="R133" s="563"/>
      <c r="S133" s="563"/>
      <c r="T133" s="563"/>
      <c r="U133" s="563"/>
      <c r="V133" s="563"/>
      <c r="W133" s="563"/>
      <c r="X133" s="563"/>
      <c r="Y133" s="563"/>
      <c r="Z133" s="563"/>
    </row>
    <row r="134" spans="1:26" x14ac:dyDescent="0.3">
      <c r="A134" s="691" t="s">
        <v>87</v>
      </c>
      <c r="B134" s="1116" t="s">
        <v>87</v>
      </c>
      <c r="C134" s="1117"/>
      <c r="D134" s="1128">
        <f t="shared" si="17"/>
        <v>0.01</v>
      </c>
      <c r="E134" s="699">
        <f t="shared" si="15"/>
        <v>0</v>
      </c>
      <c r="F134" s="484">
        <f t="shared" si="16"/>
        <v>1.9168500812221622E-6</v>
      </c>
      <c r="G134" s="488">
        <f t="shared" si="18"/>
        <v>-0.99999808314991878</v>
      </c>
      <c r="H134" s="488">
        <f t="shared" si="19"/>
        <v>0.99999808314991878</v>
      </c>
      <c r="I134" s="661">
        <f t="shared" si="20"/>
        <v>-100</v>
      </c>
      <c r="J134" s="486">
        <f>'MASTER CHART'!$P$7</f>
        <v>0.1</v>
      </c>
      <c r="K134" s="487">
        <f t="shared" si="21"/>
        <v>-10</v>
      </c>
    </row>
    <row r="135" spans="1:26" x14ac:dyDescent="0.3">
      <c r="A135" s="692" t="s">
        <v>192</v>
      </c>
      <c r="B135" s="1116" t="s">
        <v>222</v>
      </c>
      <c r="C135" s="1117">
        <v>45735.392596485573</v>
      </c>
      <c r="D135" s="1128">
        <f t="shared" si="17"/>
        <v>45735.392596485573</v>
      </c>
      <c r="E135" s="699">
        <f t="shared" si="15"/>
        <v>45735.392596485573</v>
      </c>
      <c r="F135" s="484">
        <f t="shared" si="16"/>
        <v>8.7667891013300849</v>
      </c>
      <c r="G135" s="488">
        <f t="shared" si="18"/>
        <v>7.7667891013300849</v>
      </c>
      <c r="H135" s="488">
        <f t="shared" si="19"/>
        <v>-7.7667891013300849</v>
      </c>
      <c r="I135" s="661">
        <f t="shared" si="20"/>
        <v>59.876117172138891</v>
      </c>
      <c r="J135" s="486">
        <f>'MASTER CHART'!$P$7</f>
        <v>0.1</v>
      </c>
      <c r="K135" s="487">
        <f t="shared" si="21"/>
        <v>5.9876117172138894</v>
      </c>
    </row>
    <row r="136" spans="1:26" x14ac:dyDescent="0.3">
      <c r="A136" s="693" t="s">
        <v>193</v>
      </c>
      <c r="B136" s="1125" t="s">
        <v>225</v>
      </c>
      <c r="C136" s="1101">
        <v>44.533780657103193</v>
      </c>
      <c r="D136" s="1128">
        <f t="shared" si="17"/>
        <v>44.533780657103193</v>
      </c>
      <c r="E136" s="699">
        <f t="shared" si="15"/>
        <v>44.533780657103193</v>
      </c>
      <c r="F136" s="484">
        <f t="shared" si="16"/>
        <v>8.5364581069698204E-3</v>
      </c>
      <c r="G136" s="488">
        <f t="shared" si="18"/>
        <v>-0.99146354189303021</v>
      </c>
      <c r="H136" s="488">
        <f t="shared" si="19"/>
        <v>0.99146354189303021</v>
      </c>
      <c r="I136" s="661">
        <f t="shared" si="20"/>
        <v>-99.146544238364399</v>
      </c>
      <c r="J136" s="486">
        <f>'MASTER CHART'!$P$7</f>
        <v>0.1</v>
      </c>
      <c r="K136" s="487">
        <f t="shared" si="21"/>
        <v>-9.9146544238364402</v>
      </c>
    </row>
    <row r="137" spans="1:26" x14ac:dyDescent="0.3">
      <c r="A137" s="692" t="s">
        <v>88</v>
      </c>
      <c r="B137" s="1116" t="s">
        <v>88</v>
      </c>
      <c r="C137" s="1117">
        <v>5726.8442139995277</v>
      </c>
      <c r="D137" s="1128">
        <f t="shared" si="17"/>
        <v>5726.8442139995277</v>
      </c>
      <c r="E137" s="699">
        <f t="shared" ref="E137:E177" si="22">IF(D137=1,"none",C137)</f>
        <v>5726.8442139995277</v>
      </c>
      <c r="F137" s="484">
        <f t="shared" ref="F137:F177" si="23">D137/$E$182</f>
        <v>1.0977501796751665</v>
      </c>
      <c r="G137" s="488">
        <f t="shared" si="18"/>
        <v>9.7750179675166526E-2</v>
      </c>
      <c r="H137" s="488">
        <f t="shared" si="19"/>
        <v>-9.7750179675166526E-2</v>
      </c>
      <c r="I137" s="661">
        <f t="shared" si="20"/>
        <v>0.75358055117340239</v>
      </c>
      <c r="J137" s="486">
        <f>'MASTER CHART'!$P$7</f>
        <v>0.1</v>
      </c>
      <c r="K137" s="487">
        <f t="shared" si="21"/>
        <v>7.5358055117340242E-2</v>
      </c>
    </row>
    <row r="138" spans="1:26" x14ac:dyDescent="0.3">
      <c r="A138" s="691" t="s">
        <v>194</v>
      </c>
      <c r="B138" s="1116" t="s">
        <v>89</v>
      </c>
      <c r="C138" s="1117">
        <v>61712.537168937131</v>
      </c>
      <c r="D138" s="1128">
        <f t="shared" si="17"/>
        <v>61712.537168937131</v>
      </c>
      <c r="E138" s="699">
        <f t="shared" si="22"/>
        <v>61712.537168937131</v>
      </c>
      <c r="F138" s="484">
        <f t="shared" si="23"/>
        <v>11.829368188470283</v>
      </c>
      <c r="G138" s="488">
        <f t="shared" si="18"/>
        <v>10.829368188470283</v>
      </c>
      <c r="H138" s="488">
        <f t="shared" si="19"/>
        <v>-10.829368188470283</v>
      </c>
      <c r="I138" s="661">
        <f t="shared" si="20"/>
        <v>83.486304326460498</v>
      </c>
      <c r="J138" s="486">
        <f>'MASTER CHART'!$P$7</f>
        <v>0.1</v>
      </c>
      <c r="K138" s="487">
        <f t="shared" si="21"/>
        <v>8.3486304326460505</v>
      </c>
    </row>
    <row r="139" spans="1:26" x14ac:dyDescent="0.3">
      <c r="A139" s="692" t="s">
        <v>195</v>
      </c>
      <c r="B139" s="1116" t="s">
        <v>195</v>
      </c>
      <c r="C139" s="1117">
        <v>143.02189052957789</v>
      </c>
      <c r="D139" s="1128">
        <f t="shared" si="17"/>
        <v>143.02189052957789</v>
      </c>
      <c r="E139" s="699">
        <f t="shared" si="22"/>
        <v>143.02189052957789</v>
      </c>
      <c r="F139" s="484">
        <f t="shared" si="23"/>
        <v>2.7415152247816856E-2</v>
      </c>
      <c r="G139" s="488">
        <f t="shared" si="18"/>
        <v>-0.97258484775218312</v>
      </c>
      <c r="H139" s="488">
        <f t="shared" si="19"/>
        <v>0.97258484775218312</v>
      </c>
      <c r="I139" s="661">
        <f t="shared" si="20"/>
        <v>-97.258671205510112</v>
      </c>
      <c r="J139" s="486">
        <f>'MASTER CHART'!$P$7</f>
        <v>0.1</v>
      </c>
      <c r="K139" s="487">
        <f t="shared" si="21"/>
        <v>-9.7258671205510119</v>
      </c>
    </row>
    <row r="140" spans="1:26" x14ac:dyDescent="0.3">
      <c r="A140" s="692" t="s">
        <v>196</v>
      </c>
      <c r="D140" s="1128">
        <f t="shared" si="17"/>
        <v>0.01</v>
      </c>
      <c r="E140" s="699">
        <f t="shared" si="22"/>
        <v>0</v>
      </c>
      <c r="F140" s="484">
        <f t="shared" si="23"/>
        <v>1.9168500812221622E-6</v>
      </c>
      <c r="G140" s="488">
        <f t="shared" si="18"/>
        <v>-0.99999808314991878</v>
      </c>
      <c r="H140" s="488">
        <f t="shared" si="19"/>
        <v>0.99999808314991878</v>
      </c>
      <c r="I140" s="661">
        <f t="shared" si="20"/>
        <v>-100</v>
      </c>
      <c r="J140" s="486">
        <f>'MASTER CHART'!$P$7</f>
        <v>0.1</v>
      </c>
      <c r="K140" s="487">
        <f t="shared" si="21"/>
        <v>-10</v>
      </c>
    </row>
    <row r="141" spans="1:26" x14ac:dyDescent="0.3">
      <c r="A141" s="691" t="s">
        <v>197</v>
      </c>
      <c r="D141" s="1128">
        <f t="shared" si="17"/>
        <v>0.01</v>
      </c>
      <c r="E141" s="699">
        <f t="shared" si="22"/>
        <v>0</v>
      </c>
      <c r="F141" s="484">
        <f t="shared" si="23"/>
        <v>1.9168500812221622E-6</v>
      </c>
      <c r="G141" s="488">
        <f t="shared" si="18"/>
        <v>-0.99999808314991878</v>
      </c>
      <c r="H141" s="488">
        <f t="shared" si="19"/>
        <v>0.99999808314991878</v>
      </c>
      <c r="I141" s="661">
        <f t="shared" si="20"/>
        <v>-100</v>
      </c>
      <c r="J141" s="486">
        <f>'MASTER CHART'!$P$7</f>
        <v>0.1</v>
      </c>
      <c r="K141" s="487">
        <f t="shared" si="21"/>
        <v>-10</v>
      </c>
    </row>
    <row r="142" spans="1:26" ht="17.399999999999999" customHeight="1" x14ac:dyDescent="0.3">
      <c r="A142" s="692" t="s">
        <v>233</v>
      </c>
      <c r="D142" s="1128">
        <f t="shared" si="17"/>
        <v>0.01</v>
      </c>
      <c r="E142" s="699">
        <f t="shared" si="22"/>
        <v>0</v>
      </c>
      <c r="F142" s="484">
        <f t="shared" si="23"/>
        <v>1.9168500812221622E-6</v>
      </c>
      <c r="G142" s="488">
        <f t="shared" si="18"/>
        <v>-0.99999808314991878</v>
      </c>
      <c r="H142" s="488">
        <f t="shared" si="19"/>
        <v>0.99999808314991878</v>
      </c>
      <c r="I142" s="661">
        <f t="shared" si="20"/>
        <v>-100</v>
      </c>
      <c r="J142" s="486">
        <f>'MASTER CHART'!$P$7</f>
        <v>0.1</v>
      </c>
      <c r="K142" s="487">
        <f t="shared" si="21"/>
        <v>-10</v>
      </c>
    </row>
    <row r="143" spans="1:26" x14ac:dyDescent="0.3">
      <c r="A143" s="691" t="s">
        <v>90</v>
      </c>
      <c r="B143" s="1116" t="s">
        <v>90</v>
      </c>
      <c r="C143" s="1122">
        <v>57519.423999999999</v>
      </c>
      <c r="D143" s="1128">
        <f t="shared" si="17"/>
        <v>57519.423999999999</v>
      </c>
      <c r="E143" s="699">
        <f t="shared" si="22"/>
        <v>57519.423999999999</v>
      </c>
      <c r="F143" s="484">
        <f t="shared" si="23"/>
        <v>11.025611256625199</v>
      </c>
      <c r="G143" s="488">
        <f t="shared" si="18"/>
        <v>10.025611256625199</v>
      </c>
      <c r="H143" s="488">
        <f t="shared" si="19"/>
        <v>-10.025611256625199</v>
      </c>
      <c r="I143" s="661">
        <f t="shared" si="20"/>
        <v>77.289941376315056</v>
      </c>
      <c r="J143" s="486">
        <f>'MASTER CHART'!$P$7</f>
        <v>0.1</v>
      </c>
      <c r="K143" s="487">
        <f t="shared" si="21"/>
        <v>7.7289941376315063</v>
      </c>
    </row>
    <row r="144" spans="1:26" x14ac:dyDescent="0.3">
      <c r="A144" s="692" t="s">
        <v>199</v>
      </c>
      <c r="B144" s="1116" t="s">
        <v>199</v>
      </c>
      <c r="C144" s="1117">
        <v>393.00745477609604</v>
      </c>
      <c r="D144" s="1128">
        <f t="shared" si="17"/>
        <v>393.00745477609604</v>
      </c>
      <c r="E144" s="699">
        <f t="shared" si="22"/>
        <v>393.00745477609604</v>
      </c>
      <c r="F144" s="484">
        <f t="shared" si="23"/>
        <v>7.5333637160847497E-2</v>
      </c>
      <c r="G144" s="488">
        <f t="shared" si="18"/>
        <v>-0.92466636283915249</v>
      </c>
      <c r="H144" s="488">
        <f t="shared" si="19"/>
        <v>0.92466636283915249</v>
      </c>
      <c r="I144" s="661">
        <f t="shared" si="20"/>
        <v>-92.466813528934267</v>
      </c>
      <c r="J144" s="486">
        <f>'MASTER CHART'!$P$7</f>
        <v>0.1</v>
      </c>
      <c r="K144" s="487">
        <f t="shared" si="21"/>
        <v>-9.2466813528934271</v>
      </c>
    </row>
    <row r="145" spans="1:11" x14ac:dyDescent="0.3">
      <c r="A145" s="691" t="s">
        <v>200</v>
      </c>
      <c r="B145" s="1116" t="s">
        <v>200</v>
      </c>
      <c r="C145" s="1122">
        <v>1121.2117834086193</v>
      </c>
      <c r="D145" s="1128">
        <f t="shared" si="17"/>
        <v>1121.2117834086193</v>
      </c>
      <c r="E145" s="699">
        <f t="shared" si="22"/>
        <v>1121.2117834086193</v>
      </c>
      <c r="F145" s="484">
        <f t="shared" si="23"/>
        <v>0.21491948980940573</v>
      </c>
      <c r="G145" s="488">
        <f t="shared" si="18"/>
        <v>-0.78508051019059422</v>
      </c>
      <c r="H145" s="488">
        <f t="shared" si="19"/>
        <v>0.78508051019059422</v>
      </c>
      <c r="I145" s="661">
        <f t="shared" si="20"/>
        <v>-78.508201507511856</v>
      </c>
      <c r="J145" s="486">
        <f>'MASTER CHART'!$P$7</f>
        <v>0.1</v>
      </c>
      <c r="K145" s="487">
        <f t="shared" si="21"/>
        <v>-7.8508201507511863</v>
      </c>
    </row>
    <row r="146" spans="1:11" x14ac:dyDescent="0.3">
      <c r="A146" s="692" t="s">
        <v>91</v>
      </c>
      <c r="B146" s="1116" t="s">
        <v>91</v>
      </c>
      <c r="C146" s="1117">
        <v>10855.583756345177</v>
      </c>
      <c r="D146" s="1128">
        <f t="shared" si="17"/>
        <v>10855.583756345177</v>
      </c>
      <c r="E146" s="699">
        <f t="shared" si="22"/>
        <v>10855.583756345177</v>
      </c>
      <c r="F146" s="484">
        <f t="shared" si="23"/>
        <v>2.0808526605064235</v>
      </c>
      <c r="G146" s="488">
        <f t="shared" si="18"/>
        <v>1.0808526605064235</v>
      </c>
      <c r="H146" s="488">
        <f t="shared" si="19"/>
        <v>-1.0808526605064235</v>
      </c>
      <c r="I146" s="661">
        <f t="shared" si="20"/>
        <v>8.3325631354168799</v>
      </c>
      <c r="J146" s="486">
        <f>'MASTER CHART'!$P$7</f>
        <v>0.1</v>
      </c>
      <c r="K146" s="487">
        <f t="shared" si="21"/>
        <v>0.83325631354168805</v>
      </c>
    </row>
    <row r="147" spans="1:11" x14ac:dyDescent="0.3">
      <c r="A147" s="691" t="s">
        <v>92</v>
      </c>
      <c r="B147" s="1116" t="s">
        <v>92</v>
      </c>
      <c r="C147" s="1117">
        <v>1837.4558303886927</v>
      </c>
      <c r="D147" s="1128">
        <f t="shared" si="17"/>
        <v>1837.4558303886927</v>
      </c>
      <c r="E147" s="699">
        <f t="shared" si="22"/>
        <v>1837.4558303886927</v>
      </c>
      <c r="F147" s="484">
        <f t="shared" si="23"/>
        <v>0.35221273577227008</v>
      </c>
      <c r="G147" s="488">
        <f t="shared" si="18"/>
        <v>-0.64778726422772992</v>
      </c>
      <c r="H147" s="488">
        <f t="shared" si="19"/>
        <v>0.64778726422772992</v>
      </c>
      <c r="I147" s="661">
        <f t="shared" si="20"/>
        <v>-64.778850594118012</v>
      </c>
      <c r="J147" s="486">
        <f>'MASTER CHART'!$P$7</f>
        <v>0.1</v>
      </c>
      <c r="K147" s="487">
        <f t="shared" si="21"/>
        <v>-6.4778850594118014</v>
      </c>
    </row>
    <row r="148" spans="1:11" x14ac:dyDescent="0.3">
      <c r="A148" s="692" t="s">
        <v>93</v>
      </c>
      <c r="B148" s="1116" t="s">
        <v>93</v>
      </c>
      <c r="C148" s="1117">
        <v>574.83187051179755</v>
      </c>
      <c r="D148" s="1128">
        <f t="shared" si="17"/>
        <v>574.83187051179755</v>
      </c>
      <c r="E148" s="699">
        <f t="shared" si="22"/>
        <v>574.83187051179755</v>
      </c>
      <c r="F148" s="484">
        <f t="shared" si="23"/>
        <v>0.11018665176796265</v>
      </c>
      <c r="G148" s="488">
        <f t="shared" si="18"/>
        <v>-0.88981334823203739</v>
      </c>
      <c r="H148" s="488">
        <f t="shared" si="19"/>
        <v>0.88981334823203739</v>
      </c>
      <c r="I148" s="661">
        <f t="shared" si="20"/>
        <v>-88.98150538740957</v>
      </c>
      <c r="J148" s="486">
        <f>'MASTER CHART'!$P$7</f>
        <v>0.1</v>
      </c>
      <c r="K148" s="487">
        <f t="shared" si="21"/>
        <v>-8.898150538740957</v>
      </c>
    </row>
    <row r="149" spans="1:11" x14ac:dyDescent="0.3">
      <c r="A149" s="691" t="s">
        <v>94</v>
      </c>
      <c r="B149" s="1116" t="s">
        <v>94</v>
      </c>
      <c r="C149" s="1117">
        <v>3150.8288802526113</v>
      </c>
      <c r="D149" s="1128">
        <f t="shared" si="17"/>
        <v>3150.8288802526113</v>
      </c>
      <c r="E149" s="699">
        <f t="shared" si="22"/>
        <v>3150.8288802526113</v>
      </c>
      <c r="F149" s="484">
        <f t="shared" si="23"/>
        <v>0.60396665950293527</v>
      </c>
      <c r="G149" s="488">
        <f t="shared" si="18"/>
        <v>-0.39603334049706473</v>
      </c>
      <c r="H149" s="488">
        <f t="shared" si="19"/>
        <v>0.39603334049706473</v>
      </c>
      <c r="I149" s="661">
        <f t="shared" si="20"/>
        <v>-39.603409963506081</v>
      </c>
      <c r="J149" s="486">
        <f>'MASTER CHART'!$P$7</f>
        <v>0.1</v>
      </c>
      <c r="K149" s="487">
        <f t="shared" si="21"/>
        <v>-3.9603409963506082</v>
      </c>
    </row>
    <row r="150" spans="1:11" x14ac:dyDescent="0.3">
      <c r="A150" s="692" t="s">
        <v>95</v>
      </c>
      <c r="B150" s="1116" t="s">
        <v>95</v>
      </c>
      <c r="C150" s="1117">
        <v>17431.779322922604</v>
      </c>
      <c r="D150" s="1128">
        <f t="shared" si="17"/>
        <v>17431.779322922604</v>
      </c>
      <c r="E150" s="699">
        <f t="shared" si="22"/>
        <v>17431.779322922604</v>
      </c>
      <c r="F150" s="484">
        <f t="shared" si="23"/>
        <v>3.3414107610991</v>
      </c>
      <c r="G150" s="488">
        <f t="shared" si="18"/>
        <v>2.3414107610991</v>
      </c>
      <c r="H150" s="488">
        <f t="shared" si="19"/>
        <v>-2.3414107610991</v>
      </c>
      <c r="I150" s="661">
        <f t="shared" si="20"/>
        <v>18.050520395315985</v>
      </c>
      <c r="J150" s="486">
        <f>'MASTER CHART'!$P$7</f>
        <v>0.1</v>
      </c>
      <c r="K150" s="487">
        <f t="shared" si="21"/>
        <v>1.8050520395315985</v>
      </c>
    </row>
    <row r="151" spans="1:11" x14ac:dyDescent="0.3">
      <c r="A151" s="691" t="s">
        <v>201</v>
      </c>
      <c r="B151" s="1116" t="s">
        <v>201</v>
      </c>
      <c r="C151" s="1117">
        <v>1573.6637721805728</v>
      </c>
      <c r="D151" s="1128">
        <f t="shared" si="17"/>
        <v>1573.6637721805728</v>
      </c>
      <c r="E151" s="699">
        <f t="shared" si="22"/>
        <v>1573.6637721805728</v>
      </c>
      <c r="F151" s="484">
        <f t="shared" si="23"/>
        <v>0.30164775295207052</v>
      </c>
      <c r="G151" s="488">
        <f t="shared" si="18"/>
        <v>-0.69835224704792953</v>
      </c>
      <c r="H151" s="488">
        <f t="shared" si="19"/>
        <v>0.69835224704792953</v>
      </c>
      <c r="I151" s="661">
        <f t="shared" si="20"/>
        <v>-69.835358568705701</v>
      </c>
      <c r="J151" s="486">
        <f>'MASTER CHART'!$P$7</f>
        <v>0.1</v>
      </c>
      <c r="K151" s="487">
        <f t="shared" si="21"/>
        <v>-6.9835358568705708</v>
      </c>
    </row>
    <row r="152" spans="1:11" x14ac:dyDescent="0.3">
      <c r="A152" s="691" t="s">
        <v>202</v>
      </c>
      <c r="B152" s="1116" t="s">
        <v>202</v>
      </c>
      <c r="C152" s="1117">
        <v>934.31115380352458</v>
      </c>
      <c r="D152" s="1128">
        <f t="shared" si="17"/>
        <v>934.31115380352458</v>
      </c>
      <c r="E152" s="699">
        <f t="shared" si="22"/>
        <v>934.31115380352458</v>
      </c>
      <c r="F152" s="484">
        <f t="shared" si="23"/>
        <v>0.17909344110550582</v>
      </c>
      <c r="G152" s="488">
        <f t="shared" si="18"/>
        <v>-0.82090655889449415</v>
      </c>
      <c r="H152" s="488">
        <f t="shared" si="19"/>
        <v>0.82090655889449415</v>
      </c>
      <c r="I152" s="661">
        <f t="shared" si="20"/>
        <v>-82.090813245231459</v>
      </c>
      <c r="J152" s="486">
        <f>'MASTER CHART'!$P$7</f>
        <v>0.1</v>
      </c>
      <c r="K152" s="487">
        <f t="shared" si="21"/>
        <v>-8.2090813245231455</v>
      </c>
    </row>
    <row r="153" spans="1:11" x14ac:dyDescent="0.3">
      <c r="A153" s="692" t="s">
        <v>203</v>
      </c>
      <c r="B153" s="1116"/>
      <c r="C153" s="1117"/>
      <c r="D153" s="1128">
        <f t="shared" si="17"/>
        <v>0.01</v>
      </c>
      <c r="E153" s="699">
        <f t="shared" si="22"/>
        <v>0</v>
      </c>
      <c r="F153" s="484">
        <f t="shared" si="23"/>
        <v>1.9168500812221622E-6</v>
      </c>
      <c r="G153" s="488">
        <f t="shared" si="18"/>
        <v>-0.99999808314991878</v>
      </c>
      <c r="H153" s="488">
        <f t="shared" si="19"/>
        <v>0.99999808314991878</v>
      </c>
      <c r="I153" s="661">
        <f t="shared" si="20"/>
        <v>-100</v>
      </c>
      <c r="J153" s="486">
        <f>'MASTER CHART'!$P$7</f>
        <v>0.1</v>
      </c>
      <c r="K153" s="487">
        <f t="shared" si="21"/>
        <v>-10</v>
      </c>
    </row>
    <row r="154" spans="1:11" x14ac:dyDescent="0.3">
      <c r="A154" s="692" t="s">
        <v>204</v>
      </c>
      <c r="B154" s="1116" t="s">
        <v>204</v>
      </c>
      <c r="C154" s="1117">
        <v>6453.6272806255429</v>
      </c>
      <c r="D154" s="1128">
        <f t="shared" si="17"/>
        <v>6453.6272806255429</v>
      </c>
      <c r="E154" s="699">
        <f t="shared" si="22"/>
        <v>6453.6272806255429</v>
      </c>
      <c r="F154" s="484">
        <f t="shared" si="23"/>
        <v>1.2370635977044633</v>
      </c>
      <c r="G154" s="488">
        <f t="shared" si="18"/>
        <v>0.23706359770446328</v>
      </c>
      <c r="H154" s="488">
        <f t="shared" si="19"/>
        <v>-0.23706359770446328</v>
      </c>
      <c r="I154" s="661">
        <f t="shared" si="20"/>
        <v>1.8275824884919813</v>
      </c>
      <c r="J154" s="486">
        <f>'MASTER CHART'!$P$7</f>
        <v>0.1</v>
      </c>
      <c r="K154" s="487">
        <f t="shared" si="21"/>
        <v>0.18275824884919814</v>
      </c>
    </row>
    <row r="155" spans="1:11" x14ac:dyDescent="0.3">
      <c r="A155" s="691" t="s">
        <v>96</v>
      </c>
      <c r="B155" s="1116" t="s">
        <v>96</v>
      </c>
      <c r="C155" s="1117">
        <v>5701.8104366347179</v>
      </c>
      <c r="D155" s="1128">
        <f t="shared" si="17"/>
        <v>5701.8104366347179</v>
      </c>
      <c r="E155" s="699">
        <f t="shared" si="22"/>
        <v>5701.8104366347179</v>
      </c>
      <c r="F155" s="484">
        <f t="shared" si="23"/>
        <v>1.092951579857663</v>
      </c>
      <c r="G155" s="488">
        <f t="shared" si="18"/>
        <v>9.2951579857663003E-2</v>
      </c>
      <c r="H155" s="488">
        <f t="shared" si="19"/>
        <v>-9.2951579857663003E-2</v>
      </c>
      <c r="I155" s="661">
        <f t="shared" si="20"/>
        <v>0.71658694658513811</v>
      </c>
      <c r="J155" s="486">
        <f>'MASTER CHART'!$P$7</f>
        <v>0.1</v>
      </c>
      <c r="K155" s="487">
        <f t="shared" si="21"/>
        <v>7.1658694658513808E-2</v>
      </c>
    </row>
    <row r="156" spans="1:11" x14ac:dyDescent="0.3">
      <c r="A156" s="692" t="s">
        <v>121</v>
      </c>
      <c r="B156" s="1116" t="s">
        <v>97</v>
      </c>
      <c r="C156" s="1117"/>
      <c r="D156" s="1128">
        <f t="shared" si="17"/>
        <v>0.01</v>
      </c>
      <c r="E156" s="699">
        <f t="shared" si="22"/>
        <v>0</v>
      </c>
      <c r="F156" s="484">
        <f t="shared" si="23"/>
        <v>1.9168500812221622E-6</v>
      </c>
      <c r="G156" s="488">
        <f t="shared" si="18"/>
        <v>-0.99999808314991878</v>
      </c>
      <c r="H156" s="488">
        <f t="shared" si="19"/>
        <v>0.99999808314991878</v>
      </c>
      <c r="I156" s="661">
        <f t="shared" si="20"/>
        <v>-100</v>
      </c>
      <c r="J156" s="486">
        <f>'MASTER CHART'!$P$7</f>
        <v>0.1</v>
      </c>
      <c r="K156" s="487">
        <f t="shared" si="21"/>
        <v>-10</v>
      </c>
    </row>
    <row r="157" spans="1:11" x14ac:dyDescent="0.3">
      <c r="A157" s="691" t="s">
        <v>205</v>
      </c>
      <c r="B157" s="1116" t="s">
        <v>205</v>
      </c>
      <c r="C157" s="1117">
        <v>80.370009737098357</v>
      </c>
      <c r="D157" s="1128">
        <f t="shared" si="17"/>
        <v>80.370009737098357</v>
      </c>
      <c r="E157" s="699">
        <f t="shared" si="22"/>
        <v>80.370009737098357</v>
      </c>
      <c r="F157" s="484">
        <f t="shared" si="23"/>
        <v>1.5405725969238296E-2</v>
      </c>
      <c r="G157" s="488">
        <f t="shared" si="18"/>
        <v>-0.98459427403076172</v>
      </c>
      <c r="H157" s="488">
        <f t="shared" si="19"/>
        <v>0.98459427403076172</v>
      </c>
      <c r="I157" s="661">
        <f t="shared" si="20"/>
        <v>-98.459616135399358</v>
      </c>
      <c r="J157" s="486">
        <f>'MASTER CHART'!$P$7</f>
        <v>0.1</v>
      </c>
      <c r="K157" s="487">
        <f t="shared" si="21"/>
        <v>-9.8459616135399362</v>
      </c>
    </row>
    <row r="158" spans="1:11" x14ac:dyDescent="0.3">
      <c r="A158" s="692" t="s">
        <v>98</v>
      </c>
      <c r="B158" s="1116" t="s">
        <v>98</v>
      </c>
      <c r="C158" s="1117">
        <v>7340.1885586449343</v>
      </c>
      <c r="D158" s="1128">
        <f t="shared" si="17"/>
        <v>7340.1885586449343</v>
      </c>
      <c r="E158" s="699">
        <f t="shared" si="22"/>
        <v>7340.1885586449343</v>
      </c>
      <c r="F158" s="484">
        <f t="shared" si="23"/>
        <v>1.4070041034824528</v>
      </c>
      <c r="G158" s="488">
        <f t="shared" si="18"/>
        <v>0.40700410348245275</v>
      </c>
      <c r="H158" s="488">
        <f t="shared" si="19"/>
        <v>-0.40700410348245275</v>
      </c>
      <c r="I158" s="661">
        <f t="shared" si="20"/>
        <v>3.1376962953047456</v>
      </c>
      <c r="J158" s="486">
        <f>'MASTER CHART'!$P$7</f>
        <v>0.1</v>
      </c>
      <c r="K158" s="487">
        <f t="shared" si="21"/>
        <v>0.3137696295304746</v>
      </c>
    </row>
    <row r="159" spans="1:11" x14ac:dyDescent="0.3">
      <c r="A159" s="691" t="s">
        <v>206</v>
      </c>
      <c r="B159" s="1116" t="s">
        <v>206</v>
      </c>
      <c r="C159" s="1117">
        <v>116.30493335881974</v>
      </c>
      <c r="D159" s="1128">
        <f t="shared" si="17"/>
        <v>116.30493335881974</v>
      </c>
      <c r="E159" s="699">
        <f t="shared" si="22"/>
        <v>116.30493335881974</v>
      </c>
      <c r="F159" s="484">
        <f t="shared" si="23"/>
        <v>2.2293912095539176E-2</v>
      </c>
      <c r="G159" s="488">
        <f t="shared" si="18"/>
        <v>-0.97770608790446079</v>
      </c>
      <c r="H159" s="488">
        <f t="shared" si="19"/>
        <v>0.97770608790446079</v>
      </c>
      <c r="I159" s="661">
        <f t="shared" si="20"/>
        <v>-97.770796202404725</v>
      </c>
      <c r="J159" s="486">
        <f>'MASTER CHART'!$P$7</f>
        <v>0.1</v>
      </c>
      <c r="K159" s="487">
        <f t="shared" si="21"/>
        <v>-9.7770796202404728</v>
      </c>
    </row>
    <row r="160" spans="1:11" x14ac:dyDescent="0.3">
      <c r="A160" s="692" t="s">
        <v>122</v>
      </c>
      <c r="B160" s="1116" t="s">
        <v>474</v>
      </c>
      <c r="C160" s="1117">
        <v>157.3703265848973</v>
      </c>
      <c r="D160" s="1128">
        <f t="shared" si="17"/>
        <v>157.3703265848973</v>
      </c>
      <c r="E160" s="699">
        <f t="shared" si="22"/>
        <v>157.3703265848973</v>
      </c>
      <c r="F160" s="484">
        <f t="shared" si="23"/>
        <v>3.0165532329621856E-2</v>
      </c>
      <c r="G160" s="488">
        <f t="shared" si="18"/>
        <v>-0.96983446767037818</v>
      </c>
      <c r="H160" s="488">
        <f t="shared" si="19"/>
        <v>0.96983446767037818</v>
      </c>
      <c r="I160" s="661">
        <f t="shared" si="20"/>
        <v>-96.983632670121978</v>
      </c>
      <c r="J160" s="486">
        <f>'MASTER CHART'!$P$7</f>
        <v>0.1</v>
      </c>
      <c r="K160" s="487">
        <f t="shared" si="21"/>
        <v>-9.6983632670121978</v>
      </c>
    </row>
    <row r="161" spans="1:11" x14ac:dyDescent="0.3">
      <c r="A161" s="691" t="s">
        <v>99</v>
      </c>
      <c r="B161" s="1116" t="s">
        <v>99</v>
      </c>
      <c r="C161" s="1117">
        <v>1157.3723670117815</v>
      </c>
      <c r="D161" s="1128">
        <f t="shared" si="17"/>
        <v>1157.3723670117815</v>
      </c>
      <c r="E161" s="699">
        <f t="shared" si="22"/>
        <v>1157.3723670117815</v>
      </c>
      <c r="F161" s="484">
        <f t="shared" si="23"/>
        <v>0.22185093157108196</v>
      </c>
      <c r="G161" s="488">
        <f t="shared" si="18"/>
        <v>-0.77814906842891807</v>
      </c>
      <c r="H161" s="488">
        <f t="shared" si="19"/>
        <v>0.77814906842891807</v>
      </c>
      <c r="I161" s="661">
        <f t="shared" si="20"/>
        <v>-77.815056002688223</v>
      </c>
      <c r="J161" s="486">
        <f>'MASTER CHART'!$P$7</f>
        <v>0.1</v>
      </c>
      <c r="K161" s="487">
        <f t="shared" si="21"/>
        <v>-7.7815056002688223</v>
      </c>
    </row>
    <row r="162" spans="1:11" x14ac:dyDescent="0.3">
      <c r="A162" s="692" t="s">
        <v>100</v>
      </c>
      <c r="B162" s="1116" t="s">
        <v>100</v>
      </c>
      <c r="C162" s="1117">
        <v>17724.632066068632</v>
      </c>
      <c r="D162" s="1128">
        <f t="shared" si="17"/>
        <v>17724.632066068632</v>
      </c>
      <c r="E162" s="699">
        <f t="shared" si="22"/>
        <v>17724.632066068632</v>
      </c>
      <c r="F162" s="484">
        <f t="shared" si="23"/>
        <v>3.3975462415476598</v>
      </c>
      <c r="G162" s="488">
        <f>F162-1</f>
        <v>2.3975462415476598</v>
      </c>
      <c r="H162" s="488">
        <f t="shared" si="19"/>
        <v>-2.3975462415476598</v>
      </c>
      <c r="I162" s="661">
        <f t="shared" si="20"/>
        <v>18.483282835624383</v>
      </c>
      <c r="J162" s="486">
        <f>'MASTER CHART'!$P$7</f>
        <v>0.1</v>
      </c>
      <c r="K162" s="487">
        <f t="shared" si="21"/>
        <v>1.8483282835624384</v>
      </c>
    </row>
    <row r="163" spans="1:11" x14ac:dyDescent="0.3">
      <c r="A163" s="691" t="s">
        <v>207</v>
      </c>
      <c r="B163" s="1116" t="s">
        <v>207</v>
      </c>
      <c r="C163" s="1117"/>
      <c r="D163" s="1128">
        <f t="shared" si="17"/>
        <v>0.01</v>
      </c>
      <c r="E163" s="699">
        <f t="shared" si="22"/>
        <v>0</v>
      </c>
      <c r="F163" s="484">
        <f t="shared" si="23"/>
        <v>1.9168500812221622E-6</v>
      </c>
      <c r="G163" s="488">
        <f>F163-1</f>
        <v>-0.99999808314991878</v>
      </c>
      <c r="H163" s="488">
        <f t="shared" si="19"/>
        <v>0.99999808314991878</v>
      </c>
      <c r="I163" s="661">
        <f t="shared" si="20"/>
        <v>-100</v>
      </c>
      <c r="J163" s="486">
        <f>'MASTER CHART'!$P$7</f>
        <v>0.1</v>
      </c>
      <c r="K163" s="487">
        <f t="shared" si="21"/>
        <v>-10</v>
      </c>
    </row>
    <row r="164" spans="1:11" ht="17.399999999999999" customHeight="1" x14ac:dyDescent="0.3">
      <c r="A164" s="692" t="s">
        <v>208</v>
      </c>
      <c r="B164" s="1116"/>
      <c r="C164" s="1117"/>
      <c r="D164" s="1128">
        <f t="shared" si="17"/>
        <v>0.01</v>
      </c>
      <c r="E164" s="699">
        <f t="shared" si="22"/>
        <v>0</v>
      </c>
      <c r="F164" s="484">
        <f t="shared" si="23"/>
        <v>1.9168500812221622E-6</v>
      </c>
      <c r="G164" s="488">
        <f>F164-1</f>
        <v>-0.99999808314991878</v>
      </c>
      <c r="H164" s="488">
        <f t="shared" si="19"/>
        <v>0.99999808314991878</v>
      </c>
      <c r="I164" s="661">
        <f t="shared" si="20"/>
        <v>-100</v>
      </c>
      <c r="J164" s="486">
        <f>'MASTER CHART'!$P$7</f>
        <v>0.1</v>
      </c>
      <c r="K164" s="487">
        <f t="shared" si="21"/>
        <v>-10</v>
      </c>
    </row>
    <row r="165" spans="1:11" x14ac:dyDescent="0.3">
      <c r="A165" s="692" t="s">
        <v>209</v>
      </c>
      <c r="B165" s="1116" t="s">
        <v>209</v>
      </c>
      <c r="C165" s="1117">
        <v>984.75973168086921</v>
      </c>
      <c r="D165" s="1128">
        <f t="shared" si="17"/>
        <v>984.75973168086921</v>
      </c>
      <c r="E165" s="699">
        <f t="shared" si="22"/>
        <v>984.75973168086921</v>
      </c>
      <c r="F165" s="484">
        <f t="shared" si="23"/>
        <v>0.18876367716567888</v>
      </c>
      <c r="G165" s="488">
        <f t="shared" ref="G165:G177" si="24">F165-1</f>
        <v>-0.81123632283432112</v>
      </c>
      <c r="H165" s="488">
        <f t="shared" si="19"/>
        <v>0.81123632283432112</v>
      </c>
      <c r="I165" s="661">
        <f t="shared" si="20"/>
        <v>-81.123787785571324</v>
      </c>
      <c r="J165" s="486">
        <f>'MASTER CHART'!$P$7</f>
        <v>0.1</v>
      </c>
      <c r="K165" s="487">
        <f t="shared" si="21"/>
        <v>-8.1123787785571331</v>
      </c>
    </row>
    <row r="166" spans="1:11" x14ac:dyDescent="0.3">
      <c r="A166" s="691" t="s">
        <v>101</v>
      </c>
      <c r="B166" s="1116" t="s">
        <v>101</v>
      </c>
      <c r="C166" s="1122">
        <v>5924.2008803055014</v>
      </c>
      <c r="D166" s="1128">
        <f t="shared" si="17"/>
        <v>5924.2008803055014</v>
      </c>
      <c r="E166" s="699">
        <f t="shared" si="22"/>
        <v>5924.2008803055014</v>
      </c>
      <c r="F166" s="484">
        <f t="shared" si="23"/>
        <v>1.1355804938590006</v>
      </c>
      <c r="G166" s="488">
        <f t="shared" si="24"/>
        <v>0.13558049385900062</v>
      </c>
      <c r="H166" s="488">
        <f t="shared" si="19"/>
        <v>-0.13558049385900062</v>
      </c>
      <c r="I166" s="661">
        <f t="shared" si="20"/>
        <v>1.0452238924792925</v>
      </c>
      <c r="J166" s="486">
        <f>'MASTER CHART'!$P$7</f>
        <v>0.1</v>
      </c>
      <c r="K166" s="487">
        <f t="shared" si="21"/>
        <v>0.10452238924792925</v>
      </c>
    </row>
    <row r="167" spans="1:11" x14ac:dyDescent="0.3">
      <c r="A167" s="692" t="s">
        <v>123</v>
      </c>
      <c r="D167" s="1128">
        <f t="shared" si="17"/>
        <v>0.01</v>
      </c>
      <c r="E167" s="699">
        <f t="shared" si="22"/>
        <v>0</v>
      </c>
      <c r="F167" s="484">
        <f t="shared" si="23"/>
        <v>1.9168500812221622E-6</v>
      </c>
      <c r="G167" s="488">
        <f t="shared" si="24"/>
        <v>-0.99999808314991878</v>
      </c>
      <c r="H167" s="488">
        <f t="shared" si="19"/>
        <v>0.99999808314991878</v>
      </c>
      <c r="I167" s="661">
        <f t="shared" si="20"/>
        <v>-100</v>
      </c>
      <c r="J167" s="486">
        <f>'MASTER CHART'!$P$7</f>
        <v>0.1</v>
      </c>
      <c r="K167" s="487">
        <f t="shared" si="21"/>
        <v>-10</v>
      </c>
    </row>
    <row r="168" spans="1:11" x14ac:dyDescent="0.3">
      <c r="A168" s="691" t="s">
        <v>102</v>
      </c>
      <c r="B168" s="1116" t="s">
        <v>621</v>
      </c>
      <c r="C168" s="1117">
        <v>59238.462250000004</v>
      </c>
      <c r="D168" s="1128">
        <f t="shared" si="17"/>
        <v>59238.462250000004</v>
      </c>
      <c r="E168" s="699">
        <f t="shared" si="22"/>
        <v>59238.462250000004</v>
      </c>
      <c r="F168" s="484">
        <f t="shared" si="23"/>
        <v>11.355125117538849</v>
      </c>
      <c r="G168" s="488">
        <f t="shared" si="24"/>
        <v>10.355125117538849</v>
      </c>
      <c r="H168" s="488">
        <f t="shared" si="19"/>
        <v>-10.355125117538849</v>
      </c>
      <c r="I168" s="661">
        <f t="shared" si="20"/>
        <v>79.83024603613012</v>
      </c>
      <c r="J168" s="486">
        <f>'MASTER CHART'!$P$7</f>
        <v>0.1</v>
      </c>
      <c r="K168" s="487">
        <f t="shared" si="21"/>
        <v>7.9830246036130124</v>
      </c>
    </row>
    <row r="169" spans="1:11" ht="16.5" customHeight="1" x14ac:dyDescent="0.3">
      <c r="A169" s="692" t="s">
        <v>234</v>
      </c>
      <c r="B169" s="1116" t="s">
        <v>228</v>
      </c>
      <c r="C169" s="1117">
        <v>659.31303417465142</v>
      </c>
      <c r="D169" s="1128">
        <f t="shared" si="17"/>
        <v>659.31303417465142</v>
      </c>
      <c r="E169" s="699">
        <f t="shared" si="22"/>
        <v>659.31303417465142</v>
      </c>
      <c r="F169" s="484">
        <f t="shared" si="23"/>
        <v>0.12638042431085109</v>
      </c>
      <c r="G169" s="488">
        <f t="shared" si="24"/>
        <v>-0.87361957568914894</v>
      </c>
      <c r="H169" s="488">
        <f t="shared" si="19"/>
        <v>0.87361957568914894</v>
      </c>
      <c r="I169" s="661">
        <f t="shared" si="20"/>
        <v>-87.362125029011352</v>
      </c>
      <c r="J169" s="486">
        <f>'MASTER CHART'!$P$7</f>
        <v>0.1</v>
      </c>
      <c r="K169" s="487">
        <f t="shared" si="21"/>
        <v>-8.7362125029011359</v>
      </c>
    </row>
    <row r="170" spans="1:11" hidden="1" x14ac:dyDescent="0.3"/>
    <row r="171" spans="1:11" x14ac:dyDescent="0.3">
      <c r="A171" s="691" t="s">
        <v>103</v>
      </c>
      <c r="B171" s="1116" t="s">
        <v>103</v>
      </c>
      <c r="C171" s="1117">
        <v>1163.6076976908655</v>
      </c>
      <c r="D171" s="1128">
        <f t="shared" si="17"/>
        <v>1163.6076976908655</v>
      </c>
      <c r="E171" s="699">
        <f t="shared" si="22"/>
        <v>1163.6076976908655</v>
      </c>
      <c r="F171" s="484">
        <f t="shared" si="23"/>
        <v>0.22304615098294686</v>
      </c>
      <c r="G171" s="488">
        <f t="shared" si="24"/>
        <v>-0.77695384901705311</v>
      </c>
      <c r="H171" s="488">
        <f t="shared" si="19"/>
        <v>0.77695384901705311</v>
      </c>
      <c r="I171" s="661">
        <f t="shared" si="20"/>
        <v>-77.695533832395654</v>
      </c>
      <c r="J171" s="486">
        <f>'MASTER CHART'!$P$7</f>
        <v>0.1</v>
      </c>
      <c r="K171" s="487">
        <f t="shared" si="21"/>
        <v>-7.7695533832395656</v>
      </c>
    </row>
    <row r="172" spans="1:11" x14ac:dyDescent="0.3">
      <c r="A172" s="692" t="s">
        <v>210</v>
      </c>
      <c r="B172" s="1116" t="s">
        <v>210</v>
      </c>
      <c r="C172" s="1117"/>
      <c r="D172" s="1128">
        <f t="shared" si="17"/>
        <v>0.01</v>
      </c>
      <c r="E172" s="699">
        <f t="shared" si="22"/>
        <v>0</v>
      </c>
      <c r="F172" s="484">
        <f t="shared" si="23"/>
        <v>1.9168500812221622E-6</v>
      </c>
      <c r="G172" s="488">
        <f t="shared" si="24"/>
        <v>-0.99999808314991878</v>
      </c>
      <c r="H172" s="488">
        <f t="shared" si="19"/>
        <v>0.99999808314991878</v>
      </c>
      <c r="I172" s="661">
        <f t="shared" si="20"/>
        <v>-100</v>
      </c>
      <c r="J172" s="486">
        <f>'MASTER CHART'!$P$7</f>
        <v>0.1</v>
      </c>
      <c r="K172" s="487">
        <f t="shared" si="21"/>
        <v>-10</v>
      </c>
    </row>
    <row r="173" spans="1:11" x14ac:dyDescent="0.3">
      <c r="A173" s="692" t="s">
        <v>105</v>
      </c>
      <c r="B173" s="1116" t="s">
        <v>105</v>
      </c>
      <c r="C173" s="1117"/>
      <c r="D173" s="1128">
        <f t="shared" si="17"/>
        <v>0.01</v>
      </c>
      <c r="E173" s="699">
        <f t="shared" si="22"/>
        <v>0</v>
      </c>
      <c r="F173" s="484">
        <f t="shared" si="23"/>
        <v>1.9168500812221622E-6</v>
      </c>
      <c r="G173" s="488">
        <f t="shared" si="24"/>
        <v>-0.99999808314991878</v>
      </c>
      <c r="H173" s="488">
        <f t="shared" si="19"/>
        <v>0.99999808314991878</v>
      </c>
      <c r="I173" s="661">
        <f t="shared" si="20"/>
        <v>-100</v>
      </c>
      <c r="J173" s="486">
        <f>'MASTER CHART'!$P$7</f>
        <v>0.1</v>
      </c>
      <c r="K173" s="487">
        <f t="shared" si="21"/>
        <v>-10</v>
      </c>
    </row>
    <row r="174" spans="1:11" x14ac:dyDescent="0.3">
      <c r="A174" s="691" t="s">
        <v>211</v>
      </c>
      <c r="B174" s="1116" t="s">
        <v>211</v>
      </c>
      <c r="C174" s="1117"/>
      <c r="D174" s="1128">
        <f t="shared" si="17"/>
        <v>0.01</v>
      </c>
      <c r="E174" s="699">
        <f t="shared" si="22"/>
        <v>0</v>
      </c>
      <c r="F174" s="484">
        <f t="shared" si="23"/>
        <v>1.9168500812221622E-6</v>
      </c>
      <c r="G174" s="488">
        <f t="shared" si="24"/>
        <v>-0.99999808314991878</v>
      </c>
      <c r="H174" s="488">
        <f t="shared" si="19"/>
        <v>0.99999808314991878</v>
      </c>
      <c r="I174" s="661">
        <f t="shared" si="20"/>
        <v>-100</v>
      </c>
      <c r="J174" s="486">
        <f>'MASTER CHART'!$P$7</f>
        <v>0.1</v>
      </c>
      <c r="K174" s="487">
        <f t="shared" si="21"/>
        <v>-10</v>
      </c>
    </row>
    <row r="175" spans="1:11" x14ac:dyDescent="0.3">
      <c r="A175" s="692" t="s">
        <v>107</v>
      </c>
      <c r="B175" s="1116" t="s">
        <v>107</v>
      </c>
      <c r="C175" s="1117"/>
      <c r="D175" s="1128">
        <f t="shared" si="17"/>
        <v>0.01</v>
      </c>
      <c r="E175" s="699">
        <f t="shared" si="22"/>
        <v>0</v>
      </c>
      <c r="F175" s="484">
        <f t="shared" si="23"/>
        <v>1.9168500812221622E-6</v>
      </c>
      <c r="G175" s="488">
        <f t="shared" si="24"/>
        <v>-0.99999808314991878</v>
      </c>
      <c r="H175" s="488">
        <f t="shared" si="19"/>
        <v>0.99999808314991878</v>
      </c>
      <c r="I175" s="661">
        <f t="shared" si="20"/>
        <v>-100</v>
      </c>
      <c r="J175" s="486">
        <f>'MASTER CHART'!$P$7</f>
        <v>0.1</v>
      </c>
      <c r="K175" s="487">
        <f t="shared" si="21"/>
        <v>-10</v>
      </c>
    </row>
    <row r="176" spans="1:11" x14ac:dyDescent="0.3">
      <c r="A176" s="691" t="s">
        <v>212</v>
      </c>
      <c r="B176" s="1116" t="s">
        <v>212</v>
      </c>
      <c r="C176" s="1117">
        <v>212.14242739156592</v>
      </c>
      <c r="D176" s="1128">
        <f t="shared" si="17"/>
        <v>212.14242739156592</v>
      </c>
      <c r="E176" s="699">
        <f t="shared" si="22"/>
        <v>212.14242739156592</v>
      </c>
      <c r="F176" s="484">
        <f t="shared" si="23"/>
        <v>4.0664522917618975E-2</v>
      </c>
      <c r="G176" s="488">
        <f t="shared" si="24"/>
        <v>-0.95933547708238098</v>
      </c>
      <c r="H176" s="488">
        <f t="shared" si="19"/>
        <v>0.95933547708238098</v>
      </c>
      <c r="I176" s="661">
        <f t="shared" si="20"/>
        <v>-95.933731598819307</v>
      </c>
      <c r="J176" s="486">
        <f>'MASTER CHART'!$P$7</f>
        <v>0.1</v>
      </c>
      <c r="K176" s="487">
        <f t="shared" si="21"/>
        <v>-9.5933731598819314</v>
      </c>
    </row>
    <row r="177" spans="1:13" ht="15" thickBot="1" x14ac:dyDescent="0.35">
      <c r="A177" s="695" t="s">
        <v>213</v>
      </c>
      <c r="B177" s="1116" t="s">
        <v>213</v>
      </c>
      <c r="C177" s="1117"/>
      <c r="D177" s="1128">
        <f>IF(C177=0,0.01,C177)</f>
        <v>0.01</v>
      </c>
      <c r="E177" s="699">
        <f t="shared" si="22"/>
        <v>0</v>
      </c>
      <c r="F177" s="484">
        <f t="shared" si="23"/>
        <v>1.9168500812221622E-6</v>
      </c>
      <c r="G177" s="492">
        <f t="shared" si="24"/>
        <v>-0.99999808314991878</v>
      </c>
      <c r="H177" s="492">
        <f t="shared" si="19"/>
        <v>0.99999808314991878</v>
      </c>
      <c r="I177" s="662">
        <f t="shared" si="20"/>
        <v>-100</v>
      </c>
      <c r="J177" s="486">
        <f>'MASTER CHART'!$P$7</f>
        <v>0.1</v>
      </c>
      <c r="K177" s="494">
        <f t="shared" si="21"/>
        <v>-10</v>
      </c>
    </row>
    <row r="178" spans="1:13" ht="16.2" thickTop="1" x14ac:dyDescent="0.3">
      <c r="A178" s="1102"/>
      <c r="I178" s="296"/>
    </row>
    <row r="179" spans="1:13" ht="15.6" x14ac:dyDescent="0.3">
      <c r="A179" s="1102"/>
      <c r="I179" s="296"/>
    </row>
    <row r="180" spans="1:13" x14ac:dyDescent="0.3">
      <c r="A180" s="269"/>
      <c r="I180" s="296"/>
    </row>
    <row r="181" spans="1:13" ht="15" thickBot="1" x14ac:dyDescent="0.35">
      <c r="A181" s="269"/>
      <c r="B181" s="1116"/>
      <c r="C181" s="1117"/>
      <c r="D181" s="1129"/>
      <c r="I181" s="296"/>
    </row>
    <row r="182" spans="1:13" ht="16.8" thickBot="1" x14ac:dyDescent="0.35">
      <c r="A182" s="1103" t="s">
        <v>393</v>
      </c>
      <c r="B182" s="1116"/>
      <c r="C182" s="1117"/>
      <c r="D182" s="1129"/>
      <c r="E182" s="1107">
        <f>AVERAGE(E4:E177)</f>
        <v>5216.8920762045782</v>
      </c>
      <c r="F182" s="332"/>
      <c r="G182" s="333"/>
      <c r="H182" s="333"/>
      <c r="I182" s="296"/>
      <c r="J182" s="65"/>
      <c r="K182" s="33"/>
    </row>
    <row r="183" spans="1:13" ht="17.399999999999999" thickTop="1" thickBot="1" x14ac:dyDescent="0.35">
      <c r="A183" s="320" t="s">
        <v>394</v>
      </c>
      <c r="E183" s="1108"/>
      <c r="F183" s="334" t="s">
        <v>395</v>
      </c>
      <c r="G183" s="335">
        <f>MAX(G4:G177)</f>
        <v>12.97143079435363</v>
      </c>
      <c r="H183" s="321"/>
      <c r="I183" s="296"/>
      <c r="J183" s="65"/>
      <c r="K183" s="33"/>
    </row>
    <row r="184" spans="1:13" ht="17.399999999999999" thickTop="1" thickBot="1" x14ac:dyDescent="0.35">
      <c r="A184" s="320"/>
      <c r="E184" s="1109"/>
      <c r="F184" s="337" t="s">
        <v>333</v>
      </c>
      <c r="G184" s="338">
        <f>MIN(G4:G177)</f>
        <v>-0.99999808314991878</v>
      </c>
      <c r="I184" s="296"/>
      <c r="J184" s="73"/>
      <c r="K184" s="33"/>
    </row>
    <row r="185" spans="1:13" ht="15" thickTop="1" x14ac:dyDescent="0.3">
      <c r="E185" s="1110"/>
      <c r="G185" s="483"/>
      <c r="I185" s="296"/>
    </row>
    <row r="186" spans="1:13" ht="15" thickBot="1" x14ac:dyDescent="0.35">
      <c r="A186" s="129"/>
      <c r="B186" s="1116"/>
      <c r="C186" s="1117"/>
      <c r="D186" s="1129"/>
      <c r="E186" s="1111"/>
      <c r="I186" s="296"/>
    </row>
    <row r="187" spans="1:13" ht="15" thickBot="1" x14ac:dyDescent="0.35">
      <c r="A187" s="1104"/>
      <c r="B187" s="1116"/>
      <c r="C187" s="1117"/>
      <c r="D187" s="1129"/>
      <c r="E187" s="1112">
        <f>MAX(E4:E177)</f>
        <v>72887.446604304088</v>
      </c>
      <c r="F187" s="454"/>
      <c r="I187" s="296"/>
    </row>
    <row r="188" spans="1:13" x14ac:dyDescent="0.3">
      <c r="A188" s="863" t="s">
        <v>648</v>
      </c>
      <c r="E188" s="1112"/>
      <c r="F188" s="454"/>
      <c r="H188" s="1098"/>
      <c r="I188" s="1098"/>
      <c r="J188" s="1098"/>
    </row>
    <row r="189" spans="1:13" x14ac:dyDescent="0.3">
      <c r="A189" s="241" t="s">
        <v>450</v>
      </c>
      <c r="E189" s="1112"/>
      <c r="F189" s="454"/>
      <c r="H189" s="1098"/>
      <c r="I189" s="1098"/>
      <c r="J189" s="1098"/>
    </row>
    <row r="190" spans="1:13" x14ac:dyDescent="0.3">
      <c r="A190" s="863"/>
      <c r="E190" s="1112"/>
      <c r="F190" s="454"/>
      <c r="H190" s="1098"/>
      <c r="I190" s="1098"/>
      <c r="J190" s="1098"/>
    </row>
    <row r="191" spans="1:13" x14ac:dyDescent="0.3">
      <c r="A191" s="241"/>
      <c r="E191" s="1112"/>
      <c r="F191" s="454"/>
      <c r="H191" s="1098"/>
      <c r="I191" s="1098"/>
      <c r="J191" s="1098"/>
    </row>
    <row r="192" spans="1:13" ht="15.75" customHeight="1" x14ac:dyDescent="0.3">
      <c r="A192" s="692" t="s">
        <v>104</v>
      </c>
      <c r="B192" s="1116" t="s">
        <v>104</v>
      </c>
      <c r="C192" s="1117">
        <v>778232.2</v>
      </c>
      <c r="D192" s="1128">
        <f>IF(C192=0,0.01,C192)</f>
        <v>778232.2</v>
      </c>
      <c r="E192" s="699">
        <f>IF(D192=1,"none",C192)</f>
        <v>778232.2</v>
      </c>
      <c r="F192" s="484">
        <f>D192/$E$182</f>
        <v>149.17544557797018</v>
      </c>
      <c r="G192" s="488">
        <f>F192-1</f>
        <v>148.17544557797018</v>
      </c>
      <c r="H192" s="488">
        <f>(G192*-1)</f>
        <v>-148.17544557797018</v>
      </c>
      <c r="I192" s="661">
        <f>(IF(G192&lt;0,G192/$G$184*-100,G192/$G$183*100))</f>
        <v>1142.3215212501452</v>
      </c>
      <c r="J192" s="486">
        <f>'MASTER CHART'!$P$7</f>
        <v>0.1</v>
      </c>
      <c r="K192" s="487">
        <f>(I192*J192)</f>
        <v>114.23215212501452</v>
      </c>
      <c r="M192" s="563" t="s">
        <v>653</v>
      </c>
    </row>
    <row r="193" spans="1:13" s="1098" customFormat="1" x14ac:dyDescent="0.3">
      <c r="A193" s="692" t="s">
        <v>48</v>
      </c>
      <c r="B193" s="1116" t="s">
        <v>48</v>
      </c>
      <c r="C193" s="1122">
        <v>252304.22374130911</v>
      </c>
      <c r="D193" s="1128">
        <f t="shared" ref="D193" si="25">IF(C193=0,0.01,C193)</f>
        <v>252304.22374130911</v>
      </c>
      <c r="E193" s="699">
        <f t="shared" ref="E193" si="26">IF(D193=1,"none",C193)</f>
        <v>252304.22374130911</v>
      </c>
      <c r="F193" s="484">
        <f t="shared" ref="F193" si="27">D193/$E$182</f>
        <v>48.362937177122291</v>
      </c>
      <c r="G193" s="488">
        <f t="shared" ref="G193" si="28">F193-1</f>
        <v>47.362937177122291</v>
      </c>
      <c r="H193" s="488">
        <f t="shared" ref="H193" si="29">(G193*-1)</f>
        <v>-47.362937177122291</v>
      </c>
      <c r="I193" s="661">
        <f>(IF(G193&lt;0,G193/$G$184*-100,G193/$G$183*100))</f>
        <v>365.13271302144273</v>
      </c>
      <c r="J193" s="486">
        <f>'MASTER CHART'!$P$7</f>
        <v>0.1</v>
      </c>
      <c r="K193" s="487">
        <f t="shared" ref="K193" si="30">(I193*J193)</f>
        <v>36.513271302144275</v>
      </c>
      <c r="M193" s="1098" t="s">
        <v>652</v>
      </c>
    </row>
    <row r="194" spans="1:13" x14ac:dyDescent="0.3">
      <c r="A194" s="697"/>
      <c r="E194" s="1113"/>
      <c r="F194" s="454"/>
      <c r="I194" s="1098"/>
      <c r="J194" s="1098"/>
    </row>
    <row r="195" spans="1:13" x14ac:dyDescent="0.3">
      <c r="F195" s="454"/>
      <c r="I195" s="1098"/>
      <c r="J195" s="1098"/>
    </row>
    <row r="196" spans="1:13" x14ac:dyDescent="0.3">
      <c r="F196" s="454"/>
      <c r="I196" s="1098"/>
      <c r="J196" s="1098"/>
    </row>
    <row r="197" spans="1:13" x14ac:dyDescent="0.3">
      <c r="F197" s="454"/>
      <c r="I197" s="1098"/>
      <c r="J197" s="1098"/>
    </row>
    <row r="198" spans="1:13" x14ac:dyDescent="0.3">
      <c r="F198" s="454"/>
      <c r="I198" s="1098"/>
      <c r="J198" s="1098"/>
    </row>
    <row r="199" spans="1:13" x14ac:dyDescent="0.3">
      <c r="F199" s="454"/>
      <c r="I199" s="1098"/>
      <c r="J199" s="1098"/>
    </row>
    <row r="200" spans="1:13" x14ac:dyDescent="0.3">
      <c r="F200" s="454"/>
      <c r="I200" s="1098"/>
      <c r="J200" s="1098"/>
    </row>
    <row r="201" spans="1:13" x14ac:dyDescent="0.3">
      <c r="E201" s="1114"/>
      <c r="F201" s="31"/>
    </row>
    <row r="202" spans="1:13" x14ac:dyDescent="0.3">
      <c r="E202" s="1115"/>
      <c r="F202" s="31"/>
    </row>
    <row r="203" spans="1:13" x14ac:dyDescent="0.3">
      <c r="F203" s="31"/>
    </row>
    <row r="204" spans="1:13" x14ac:dyDescent="0.3">
      <c r="F204" s="31"/>
    </row>
    <row r="205" spans="1:13" x14ac:dyDescent="0.3">
      <c r="F205" s="31"/>
    </row>
    <row r="206" spans="1:13" x14ac:dyDescent="0.3">
      <c r="F206" s="31"/>
    </row>
    <row r="207" spans="1:13" x14ac:dyDescent="0.3">
      <c r="F207" s="31"/>
    </row>
    <row r="208" spans="1:13" x14ac:dyDescent="0.3">
      <c r="F208" s="31"/>
    </row>
    <row r="209" spans="6:6" x14ac:dyDescent="0.3">
      <c r="F209" s="31"/>
    </row>
    <row r="210" spans="6:6" x14ac:dyDescent="0.3">
      <c r="F210" s="31"/>
    </row>
    <row r="211" spans="6:6" x14ac:dyDescent="0.3">
      <c r="F211" s="31"/>
    </row>
    <row r="212" spans="6:6" x14ac:dyDescent="0.3">
      <c r="F212" s="31"/>
    </row>
    <row r="213" spans="6:6" x14ac:dyDescent="0.3">
      <c r="F213" s="31"/>
    </row>
    <row r="214" spans="6:6" x14ac:dyDescent="0.3">
      <c r="F214" s="31"/>
    </row>
    <row r="215" spans="6:6" x14ac:dyDescent="0.3">
      <c r="F215" s="31"/>
    </row>
    <row r="216" spans="6:6" x14ac:dyDescent="0.3">
      <c r="F216" s="31"/>
    </row>
    <row r="217" spans="6:6" x14ac:dyDescent="0.3">
      <c r="F217" s="31"/>
    </row>
    <row r="218" spans="6:6" x14ac:dyDescent="0.3">
      <c r="F218" s="31"/>
    </row>
    <row r="219" spans="6:6" x14ac:dyDescent="0.3">
      <c r="F219" s="31"/>
    </row>
    <row r="220" spans="6:6" x14ac:dyDescent="0.3">
      <c r="F220" s="31"/>
    </row>
    <row r="221" spans="6:6" x14ac:dyDescent="0.3">
      <c r="F221" s="31"/>
    </row>
    <row r="222" spans="6:6" x14ac:dyDescent="0.3">
      <c r="F222" s="31"/>
    </row>
    <row r="223" spans="6:6" x14ac:dyDescent="0.3">
      <c r="F223" s="31"/>
    </row>
    <row r="224" spans="6:6" x14ac:dyDescent="0.3">
      <c r="F224" s="31"/>
    </row>
    <row r="225" spans="6:6" x14ac:dyDescent="0.3">
      <c r="F225" s="31"/>
    </row>
    <row r="226" spans="6:6" x14ac:dyDescent="0.3">
      <c r="F226" s="31"/>
    </row>
    <row r="227" spans="6:6" x14ac:dyDescent="0.3">
      <c r="F227" s="31"/>
    </row>
    <row r="228" spans="6:6" x14ac:dyDescent="0.3">
      <c r="F228" s="31"/>
    </row>
    <row r="229" spans="6:6" x14ac:dyDescent="0.3">
      <c r="F229" s="31"/>
    </row>
    <row r="230" spans="6:6" x14ac:dyDescent="0.3">
      <c r="F230" s="31"/>
    </row>
    <row r="231" spans="6:6" x14ac:dyDescent="0.3">
      <c r="F231" s="31"/>
    </row>
    <row r="232" spans="6:6" x14ac:dyDescent="0.3">
      <c r="F232" s="31"/>
    </row>
    <row r="233" spans="6:6" x14ac:dyDescent="0.3">
      <c r="F233" s="31"/>
    </row>
    <row r="234" spans="6:6" x14ac:dyDescent="0.3">
      <c r="F234" s="31"/>
    </row>
    <row r="235" spans="6:6" x14ac:dyDescent="0.3">
      <c r="F235" s="31"/>
    </row>
    <row r="236" spans="6:6" x14ac:dyDescent="0.3">
      <c r="F236" s="31"/>
    </row>
    <row r="237" spans="6:6" x14ac:dyDescent="0.3">
      <c r="F237" s="31"/>
    </row>
    <row r="238" spans="6:6" x14ac:dyDescent="0.3">
      <c r="F238" s="31"/>
    </row>
    <row r="239" spans="6:6" x14ac:dyDescent="0.3">
      <c r="F239" s="31"/>
    </row>
    <row r="240" spans="6:6" x14ac:dyDescent="0.3">
      <c r="F240" s="31"/>
    </row>
    <row r="241" spans="6:6" x14ac:dyDescent="0.3">
      <c r="F241" s="31"/>
    </row>
  </sheetData>
  <mergeCells count="5">
    <mergeCell ref="A1:A3"/>
    <mergeCell ref="E1:K1"/>
    <mergeCell ref="M1:N1"/>
    <mergeCell ref="F2:J2"/>
    <mergeCell ref="B1:D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1:AT241"/>
  <sheetViews>
    <sheetView zoomScale="120" zoomScaleNormal="120" workbookViewId="0">
      <pane xSplit="1" ySplit="3" topLeftCell="B152" activePane="bottomRight" state="frozen"/>
      <selection pane="topRight" activeCell="B1" sqref="B1"/>
      <selection pane="bottomLeft" activeCell="A4" sqref="A4"/>
      <selection pane="bottomRight" activeCell="M180" sqref="M180"/>
    </sheetView>
  </sheetViews>
  <sheetFormatPr defaultColWidth="8.77734375" defaultRowHeight="15.6" x14ac:dyDescent="0.3"/>
  <cols>
    <col min="1" max="1" width="26.77734375" style="31" customWidth="1"/>
    <col min="2" max="2" width="22.44140625" style="823" customWidth="1"/>
    <col min="3" max="4" width="18.77734375" style="873" customWidth="1"/>
    <col min="5" max="5" width="20.5546875" style="1106" customWidth="1"/>
    <col min="6" max="6" width="16.5546875" style="1135" customWidth="1"/>
    <col min="7" max="7" width="13.5546875" style="1135" customWidth="1"/>
    <col min="8" max="8" width="14.5546875" style="1158" customWidth="1"/>
    <col min="9" max="9" width="12.77734375" style="780" customWidth="1"/>
    <col min="10" max="10" width="14" style="563" customWidth="1"/>
    <col min="11" max="11" width="16.21875" style="563" customWidth="1"/>
    <col min="12" max="16384" width="8.77734375" style="563"/>
  </cols>
  <sheetData>
    <row r="1" spans="1:11" ht="26.4" customHeight="1" thickBot="1" x14ac:dyDescent="0.35">
      <c r="A1" s="1550" t="s">
        <v>0</v>
      </c>
      <c r="B1" s="1567" t="s">
        <v>660</v>
      </c>
      <c r="C1" s="1568"/>
      <c r="D1" s="1569"/>
      <c r="E1" s="1566" t="s">
        <v>656</v>
      </c>
      <c r="F1" s="1554"/>
      <c r="G1" s="1554"/>
      <c r="H1" s="1554"/>
      <c r="I1" s="1554"/>
      <c r="J1" s="1554"/>
      <c r="K1" s="1555"/>
    </row>
    <row r="2" spans="1:11" ht="46.5" customHeight="1" thickTop="1" x14ac:dyDescent="0.3">
      <c r="A2" s="1551"/>
      <c r="B2" s="1568"/>
      <c r="C2" s="1568"/>
      <c r="D2" s="1569"/>
      <c r="E2" s="1165" t="s">
        <v>18</v>
      </c>
      <c r="F2" s="1558" t="s">
        <v>8</v>
      </c>
      <c r="G2" s="1559"/>
      <c r="H2" s="1559"/>
      <c r="I2" s="1559"/>
      <c r="J2" s="1453"/>
      <c r="K2" s="746" t="s">
        <v>1</v>
      </c>
    </row>
    <row r="3" spans="1:11" ht="57.75" customHeight="1" thickBot="1" x14ac:dyDescent="0.35">
      <c r="A3" s="1552"/>
      <c r="B3" s="1127" t="s">
        <v>0</v>
      </c>
      <c r="C3" s="1137" t="s">
        <v>658</v>
      </c>
      <c r="D3" s="1137" t="s">
        <v>661</v>
      </c>
      <c r="E3" s="1166" t="s">
        <v>659</v>
      </c>
      <c r="F3" s="1141" t="s">
        <v>411</v>
      </c>
      <c r="G3" s="1142" t="s">
        <v>405</v>
      </c>
      <c r="H3" s="1154" t="s">
        <v>10</v>
      </c>
      <c r="I3" s="821" t="s">
        <v>335</v>
      </c>
      <c r="J3" s="40" t="s">
        <v>17</v>
      </c>
      <c r="K3" s="747"/>
    </row>
    <row r="4" spans="1:11" ht="15" thickTop="1" x14ac:dyDescent="0.3">
      <c r="A4" s="690" t="s">
        <v>126</v>
      </c>
      <c r="B4" s="639" t="s">
        <v>126</v>
      </c>
      <c r="C4" s="1138">
        <v>164200000</v>
      </c>
      <c r="D4" s="1138">
        <f>IF(C4=0,1,C4)</f>
        <v>164200000</v>
      </c>
      <c r="E4" s="699">
        <f>C4/1000000</f>
        <v>164.2</v>
      </c>
      <c r="F4" s="1143">
        <f t="shared" ref="F4:F9" si="0">D4/$E$182</f>
        <v>7729.0037877124369</v>
      </c>
      <c r="G4" s="1144">
        <f t="shared" ref="G4:G67" si="1">IF(D4=0,0,F4-1)</f>
        <v>7728.0037877124369</v>
      </c>
      <c r="H4" s="1155">
        <f t="shared" ref="H4:H67" si="2">(G4*-1)</f>
        <v>-7728.0037877124369</v>
      </c>
      <c r="I4" s="660">
        <f t="shared" ref="I4:I35" si="3">(IF(G4&lt;0,G4/$H$184*-100,G4/$G$183*100))</f>
        <v>2.1244663543065288E-2</v>
      </c>
      <c r="J4" s="486">
        <f>'MASTER CHART'!$R$7</f>
        <v>0.15</v>
      </c>
      <c r="K4" s="487">
        <f t="shared" ref="K4:K67" si="4">(I4*J4)</f>
        <v>3.1866995314597931E-3</v>
      </c>
    </row>
    <row r="5" spans="1:11" ht="14.4" x14ac:dyDescent="0.3">
      <c r="A5" s="691" t="s">
        <v>127</v>
      </c>
      <c r="B5" s="639" t="s">
        <v>127</v>
      </c>
      <c r="C5" s="1138">
        <v>50970000</v>
      </c>
      <c r="D5" s="1138">
        <f t="shared" ref="D5:D39" si="5">IF(C5=0,1,C5)</f>
        <v>50970000</v>
      </c>
      <c r="E5" s="699">
        <f>D5/1000000</f>
        <v>50.97</v>
      </c>
      <c r="F5" s="1143">
        <f t="shared" si="0"/>
        <v>2399.1919796571433</v>
      </c>
      <c r="G5" s="1144">
        <f t="shared" si="1"/>
        <v>2398.1919796571433</v>
      </c>
      <c r="H5" s="1156">
        <f t="shared" si="2"/>
        <v>-2398.1919796571433</v>
      </c>
      <c r="I5" s="661">
        <f t="shared" si="3"/>
        <v>6.592748026405278E-3</v>
      </c>
      <c r="J5" s="486">
        <f>'MASTER CHART'!$R$7</f>
        <v>0.15</v>
      </c>
      <c r="K5" s="487">
        <f t="shared" si="4"/>
        <v>9.8891220396079161E-4</v>
      </c>
    </row>
    <row r="6" spans="1:11" ht="14.4" x14ac:dyDescent="0.3">
      <c r="A6" s="692" t="s">
        <v>30</v>
      </c>
      <c r="B6" s="639" t="s">
        <v>30</v>
      </c>
      <c r="C6" s="1138">
        <v>93500000000</v>
      </c>
      <c r="D6" s="1138">
        <f t="shared" si="5"/>
        <v>93500000000</v>
      </c>
      <c r="E6" s="699">
        <f t="shared" ref="E6:E69" si="6">D6/1000000</f>
        <v>93500</v>
      </c>
      <c r="F6" s="1143">
        <f t="shared" si="0"/>
        <v>4401107.5161456326</v>
      </c>
      <c r="G6" s="1144">
        <f t="shared" si="1"/>
        <v>4401106.5161456326</v>
      </c>
      <c r="H6" s="1156">
        <f t="shared" si="2"/>
        <v>-4401106.5161456326</v>
      </c>
      <c r="I6" s="661">
        <f t="shared" si="3"/>
        <v>12.09885886719824</v>
      </c>
      <c r="J6" s="486">
        <f>'MASTER CHART'!$R$7</f>
        <v>0.15</v>
      </c>
      <c r="K6" s="487">
        <f t="shared" si="4"/>
        <v>1.8148288300797359</v>
      </c>
    </row>
    <row r="7" spans="1:11" ht="14.4" x14ac:dyDescent="0.3">
      <c r="A7" s="692" t="s">
        <v>128</v>
      </c>
      <c r="B7" s="639" t="s">
        <v>128</v>
      </c>
      <c r="C7" s="639">
        <v>0</v>
      </c>
      <c r="D7" s="1138">
        <f t="shared" si="5"/>
        <v>1</v>
      </c>
      <c r="E7" s="699">
        <f t="shared" si="6"/>
        <v>9.9999999999999995E-7</v>
      </c>
      <c r="F7" s="1143">
        <f t="shared" si="0"/>
        <v>4.7070668621878419E-5</v>
      </c>
      <c r="G7" s="1144">
        <f t="shared" si="1"/>
        <v>-0.99995292933137814</v>
      </c>
      <c r="H7" s="1156">
        <f t="shared" si="2"/>
        <v>0.99995292933137814</v>
      </c>
      <c r="I7" s="661">
        <f t="shared" si="3"/>
        <v>-100</v>
      </c>
      <c r="J7" s="486">
        <f>'MASTER CHART'!$R$7</f>
        <v>0.15</v>
      </c>
      <c r="K7" s="487">
        <f t="shared" si="4"/>
        <v>-15</v>
      </c>
    </row>
    <row r="8" spans="1:11" ht="14.4" x14ac:dyDescent="0.3">
      <c r="A8" s="691" t="s">
        <v>129</v>
      </c>
      <c r="B8" s="639" t="s">
        <v>129</v>
      </c>
      <c r="C8" s="1138">
        <v>3115000000</v>
      </c>
      <c r="D8" s="1138">
        <f t="shared" ref="D8:D36" si="7">IF(C8=0,1,C8)</f>
        <v>3115000000</v>
      </c>
      <c r="E8" s="699">
        <f t="shared" si="6"/>
        <v>3115</v>
      </c>
      <c r="F8" s="1143">
        <f t="shared" si="0"/>
        <v>146625.13275715127</v>
      </c>
      <c r="G8" s="1144">
        <f t="shared" si="1"/>
        <v>146624.13275715127</v>
      </c>
      <c r="H8" s="1156">
        <f t="shared" si="2"/>
        <v>-146624.13275715127</v>
      </c>
      <c r="I8" s="661">
        <f t="shared" si="3"/>
        <v>0.40307697217646943</v>
      </c>
      <c r="J8" s="486">
        <f>'MASTER CHART'!$R$7</f>
        <v>0.15</v>
      </c>
      <c r="K8" s="487">
        <f t="shared" si="4"/>
        <v>6.0461545826470411E-2</v>
      </c>
    </row>
    <row r="9" spans="1:11" ht="14.4" x14ac:dyDescent="0.3">
      <c r="A9" s="691" t="s">
        <v>110</v>
      </c>
      <c r="B9" s="639" t="s">
        <v>110</v>
      </c>
      <c r="C9" s="639">
        <v>0</v>
      </c>
      <c r="D9" s="1138">
        <f t="shared" si="7"/>
        <v>1</v>
      </c>
      <c r="E9" s="699">
        <f t="shared" si="6"/>
        <v>9.9999999999999995E-7</v>
      </c>
      <c r="F9" s="1143">
        <f t="shared" si="0"/>
        <v>4.7070668621878419E-5</v>
      </c>
      <c r="G9" s="1144">
        <f t="shared" si="1"/>
        <v>-0.99995292933137814</v>
      </c>
      <c r="H9" s="1156">
        <f t="shared" si="2"/>
        <v>0.99995292933137814</v>
      </c>
      <c r="I9" s="661">
        <f t="shared" si="3"/>
        <v>-100</v>
      </c>
      <c r="J9" s="486">
        <f>'MASTER CHART'!$R$7</f>
        <v>0.15</v>
      </c>
      <c r="K9" s="487">
        <f t="shared" si="4"/>
        <v>-15</v>
      </c>
    </row>
    <row r="10" spans="1:11" ht="14.4" x14ac:dyDescent="0.3">
      <c r="A10" s="692" t="s">
        <v>38</v>
      </c>
      <c r="B10" s="639" t="s">
        <v>38</v>
      </c>
      <c r="C10" s="1138">
        <v>40920000000</v>
      </c>
      <c r="D10" s="1138">
        <f t="shared" si="7"/>
        <v>40920000000</v>
      </c>
      <c r="E10" s="699">
        <f t="shared" si="6"/>
        <v>40920</v>
      </c>
      <c r="F10" s="1143">
        <f>D10/$E$182</f>
        <v>1926131.760007265</v>
      </c>
      <c r="G10" s="1144">
        <f t="shared" si="1"/>
        <v>1926130.760007265</v>
      </c>
      <c r="H10" s="1156">
        <f t="shared" si="2"/>
        <v>-1926130.760007265</v>
      </c>
      <c r="I10" s="661">
        <f t="shared" si="3"/>
        <v>5.2950284524143187</v>
      </c>
      <c r="J10" s="486">
        <f>'MASTER CHART'!$R$7</f>
        <v>0.15</v>
      </c>
      <c r="K10" s="487">
        <f t="shared" si="4"/>
        <v>0.79425426786214781</v>
      </c>
    </row>
    <row r="11" spans="1:11" ht="14.4" x14ac:dyDescent="0.3">
      <c r="A11" s="691" t="s">
        <v>130</v>
      </c>
      <c r="B11" s="639" t="s">
        <v>130</v>
      </c>
      <c r="C11" s="639">
        <v>0</v>
      </c>
      <c r="D11" s="1138">
        <f t="shared" si="7"/>
        <v>1</v>
      </c>
      <c r="E11" s="699">
        <f t="shared" si="6"/>
        <v>9.9999999999999995E-7</v>
      </c>
      <c r="F11" s="1143">
        <f t="shared" ref="F11:F74" si="8">D11/$E$182</f>
        <v>4.7070668621878419E-5</v>
      </c>
      <c r="G11" s="1144">
        <f t="shared" si="1"/>
        <v>-0.99995292933137814</v>
      </c>
      <c r="H11" s="1156">
        <f t="shared" si="2"/>
        <v>0.99995292933137814</v>
      </c>
      <c r="I11" s="661">
        <f t="shared" si="3"/>
        <v>-100</v>
      </c>
      <c r="J11" s="486">
        <f>'MASTER CHART'!$R$7</f>
        <v>0.15</v>
      </c>
      <c r="K11" s="487">
        <f t="shared" si="4"/>
        <v>-15</v>
      </c>
    </row>
    <row r="12" spans="1:11" s="144" customFormat="1" ht="14.4" x14ac:dyDescent="0.3">
      <c r="A12" s="692" t="s">
        <v>131</v>
      </c>
      <c r="B12" s="639" t="s">
        <v>131</v>
      </c>
      <c r="C12" s="639">
        <v>1</v>
      </c>
      <c r="D12" s="1138">
        <f t="shared" si="7"/>
        <v>1</v>
      </c>
      <c r="E12" s="699">
        <f t="shared" si="6"/>
        <v>9.9999999999999995E-7</v>
      </c>
      <c r="F12" s="1143">
        <f t="shared" si="8"/>
        <v>4.7070668621878419E-5</v>
      </c>
      <c r="G12" s="1144">
        <f t="shared" si="1"/>
        <v>-0.99995292933137814</v>
      </c>
      <c r="H12" s="1156">
        <f>(G12*-1)</f>
        <v>0.99995292933137814</v>
      </c>
      <c r="I12" s="661">
        <f>(IF(G12&lt;0,G12/$H$184*-100,G12/$G$183*100))</f>
        <v>-100</v>
      </c>
      <c r="J12" s="486">
        <f>'MASTER CHART'!$R$7</f>
        <v>0.15</v>
      </c>
      <c r="K12" s="487">
        <f t="shared" si="4"/>
        <v>-15</v>
      </c>
    </row>
    <row r="13" spans="1:11" ht="14.4" x14ac:dyDescent="0.3">
      <c r="A13" s="691" t="s">
        <v>39</v>
      </c>
      <c r="B13" s="639" t="s">
        <v>39</v>
      </c>
      <c r="C13" s="1138">
        <v>105200000000</v>
      </c>
      <c r="D13" s="1138">
        <f t="shared" si="7"/>
        <v>105200000000</v>
      </c>
      <c r="E13" s="699">
        <f t="shared" si="6"/>
        <v>105200</v>
      </c>
      <c r="F13" s="1143">
        <f t="shared" si="8"/>
        <v>4951834.3390216101</v>
      </c>
      <c r="G13" s="1144">
        <f t="shared" si="1"/>
        <v>4951833.3390216101</v>
      </c>
      <c r="H13" s="1156">
        <f t="shared" si="2"/>
        <v>-4951833.3390216101</v>
      </c>
      <c r="I13" s="661">
        <f t="shared" si="3"/>
        <v>13.612834064097665</v>
      </c>
      <c r="J13" s="486">
        <f>'MASTER CHART'!$R$7</f>
        <v>0.15</v>
      </c>
      <c r="K13" s="487">
        <f t="shared" si="4"/>
        <v>2.0419251096146498</v>
      </c>
    </row>
    <row r="14" spans="1:11" ht="14.4" x14ac:dyDescent="0.3">
      <c r="A14" s="692" t="s">
        <v>40</v>
      </c>
      <c r="B14" s="639" t="s">
        <v>40</v>
      </c>
      <c r="C14" s="1138">
        <v>1274000000</v>
      </c>
      <c r="D14" s="1138">
        <f t="shared" si="7"/>
        <v>1274000000</v>
      </c>
      <c r="E14" s="699">
        <f t="shared" si="6"/>
        <v>1274</v>
      </c>
      <c r="F14" s="1143">
        <f t="shared" si="8"/>
        <v>59968.031824273108</v>
      </c>
      <c r="G14" s="1144">
        <f t="shared" si="1"/>
        <v>59967.031824273108</v>
      </c>
      <c r="H14" s="1156">
        <f t="shared" si="2"/>
        <v>-59967.031824273108</v>
      </c>
      <c r="I14" s="661">
        <f t="shared" si="3"/>
        <v>0.16485232794639723</v>
      </c>
      <c r="J14" s="486">
        <f>'MASTER CHART'!$R$7</f>
        <v>0.15</v>
      </c>
      <c r="K14" s="487">
        <f t="shared" si="4"/>
        <v>2.4727849191959583E-2</v>
      </c>
    </row>
    <row r="15" spans="1:11" ht="14.4" x14ac:dyDescent="0.3">
      <c r="A15" s="691" t="s">
        <v>41</v>
      </c>
      <c r="B15" s="639" t="s">
        <v>41</v>
      </c>
      <c r="C15" s="1138">
        <v>16960000000</v>
      </c>
      <c r="D15" s="1138">
        <f t="shared" si="7"/>
        <v>16960000000</v>
      </c>
      <c r="E15" s="699">
        <f t="shared" si="6"/>
        <v>16960</v>
      </c>
      <c r="F15" s="1143">
        <f t="shared" si="8"/>
        <v>798318.53982705798</v>
      </c>
      <c r="G15" s="1144">
        <f t="shared" si="1"/>
        <v>798317.53982705798</v>
      </c>
      <c r="H15" s="1156">
        <f t="shared" si="2"/>
        <v>-798317.53982705798</v>
      </c>
      <c r="I15" s="661">
        <f t="shared" si="3"/>
        <v>2.194614288507458</v>
      </c>
      <c r="J15" s="486">
        <f>'MASTER CHART'!$R$7</f>
        <v>0.15</v>
      </c>
      <c r="K15" s="487">
        <f t="shared" si="4"/>
        <v>0.32919214327611868</v>
      </c>
    </row>
    <row r="16" spans="1:11" ht="14.4" x14ac:dyDescent="0.3">
      <c r="A16" s="692" t="s">
        <v>132</v>
      </c>
      <c r="B16" s="639" t="s">
        <v>214</v>
      </c>
      <c r="C16" s="639">
        <v>0</v>
      </c>
      <c r="D16" s="1138">
        <f t="shared" si="7"/>
        <v>1</v>
      </c>
      <c r="E16" s="699">
        <f t="shared" si="6"/>
        <v>9.9999999999999995E-7</v>
      </c>
      <c r="F16" s="1143">
        <f t="shared" si="8"/>
        <v>4.7070668621878419E-5</v>
      </c>
      <c r="G16" s="1144">
        <f t="shared" si="1"/>
        <v>-0.99995292933137814</v>
      </c>
      <c r="H16" s="1156">
        <f t="shared" si="2"/>
        <v>0.99995292933137814</v>
      </c>
      <c r="I16" s="661">
        <f t="shared" si="3"/>
        <v>-100</v>
      </c>
      <c r="J16" s="486">
        <f>'MASTER CHART'!$R$7</f>
        <v>0.15</v>
      </c>
      <c r="K16" s="487">
        <f t="shared" si="4"/>
        <v>-15</v>
      </c>
    </row>
    <row r="17" spans="1:11" ht="14.4" x14ac:dyDescent="0.3">
      <c r="A17" s="691" t="s">
        <v>42</v>
      </c>
      <c r="B17" s="639" t="s">
        <v>42</v>
      </c>
      <c r="C17" s="1138">
        <v>15890000000</v>
      </c>
      <c r="D17" s="1138">
        <f t="shared" si="7"/>
        <v>15890000000</v>
      </c>
      <c r="E17" s="699">
        <f t="shared" si="6"/>
        <v>15890</v>
      </c>
      <c r="F17" s="1143">
        <f t="shared" si="8"/>
        <v>747952.92440164811</v>
      </c>
      <c r="G17" s="1144">
        <f t="shared" si="1"/>
        <v>747951.92440164811</v>
      </c>
      <c r="H17" s="1156">
        <f t="shared" si="2"/>
        <v>-747951.92440164811</v>
      </c>
      <c r="I17" s="661">
        <f t="shared" si="3"/>
        <v>2.0561567277653738</v>
      </c>
      <c r="J17" s="486">
        <f>'MASTER CHART'!$R$7</f>
        <v>0.15</v>
      </c>
      <c r="K17" s="487">
        <f t="shared" si="4"/>
        <v>0.30842350916480604</v>
      </c>
    </row>
    <row r="18" spans="1:11" ht="14.4" x14ac:dyDescent="0.3">
      <c r="A18" s="692" t="s">
        <v>43</v>
      </c>
      <c r="B18" s="639" t="s">
        <v>43</v>
      </c>
      <c r="C18" s="1138">
        <v>29530000000</v>
      </c>
      <c r="D18" s="1138">
        <f t="shared" si="7"/>
        <v>29530000000</v>
      </c>
      <c r="E18" s="699">
        <f t="shared" si="6"/>
        <v>29530</v>
      </c>
      <c r="F18" s="1143">
        <f t="shared" si="8"/>
        <v>1389996.8444040697</v>
      </c>
      <c r="G18" s="1144">
        <f t="shared" si="1"/>
        <v>1389995.8444040697</v>
      </c>
      <c r="H18" s="1156">
        <f t="shared" si="2"/>
        <v>-1389995.8444040697</v>
      </c>
      <c r="I18" s="661">
        <f t="shared" si="3"/>
        <v>3.821167128253252</v>
      </c>
      <c r="J18" s="486">
        <f>'MASTER CHART'!$R$7</f>
        <v>0.15</v>
      </c>
      <c r="K18" s="487">
        <f t="shared" si="4"/>
        <v>0.57317506923798778</v>
      </c>
    </row>
    <row r="19" spans="1:11" ht="14.4" x14ac:dyDescent="0.3">
      <c r="A19" s="691" t="s">
        <v>112</v>
      </c>
      <c r="B19" s="639" t="s">
        <v>112</v>
      </c>
      <c r="C19" s="1138">
        <v>14160000</v>
      </c>
      <c r="D19" s="1138">
        <f t="shared" si="7"/>
        <v>14160000</v>
      </c>
      <c r="E19" s="699">
        <f t="shared" si="6"/>
        <v>14.16</v>
      </c>
      <c r="F19" s="1143">
        <f t="shared" si="8"/>
        <v>666.52066768579846</v>
      </c>
      <c r="G19" s="1144">
        <f t="shared" si="1"/>
        <v>665.52066768579846</v>
      </c>
      <c r="H19" s="1156">
        <f t="shared" si="2"/>
        <v>-665.52066768579846</v>
      </c>
      <c r="I19" s="661">
        <f t="shared" si="3"/>
        <v>1.829549137698619E-3</v>
      </c>
      <c r="J19" s="486">
        <f>'MASTER CHART'!$R$7</f>
        <v>0.15</v>
      </c>
      <c r="K19" s="487">
        <f t="shared" si="4"/>
        <v>2.7443237065479285E-4</v>
      </c>
    </row>
    <row r="20" spans="1:11" ht="14.4" x14ac:dyDescent="0.3">
      <c r="A20" s="692" t="s">
        <v>133</v>
      </c>
      <c r="B20" s="639" t="s">
        <v>133</v>
      </c>
      <c r="C20" s="1138">
        <v>59460000</v>
      </c>
      <c r="D20" s="1138">
        <f t="shared" si="7"/>
        <v>59460000</v>
      </c>
      <c r="E20" s="699">
        <f t="shared" si="6"/>
        <v>59.46</v>
      </c>
      <c r="F20" s="1143">
        <f t="shared" si="8"/>
        <v>2798.8219562568911</v>
      </c>
      <c r="G20" s="1144">
        <f t="shared" si="1"/>
        <v>2797.8219562568911</v>
      </c>
      <c r="H20" s="1156">
        <f t="shared" si="2"/>
        <v>-2797.8219562568911</v>
      </c>
      <c r="I20" s="661">
        <f t="shared" si="3"/>
        <v>7.6913505410784516E-3</v>
      </c>
      <c r="J20" s="486">
        <f>'MASTER CHART'!$R$7</f>
        <v>0.15</v>
      </c>
      <c r="K20" s="487">
        <f t="shared" si="4"/>
        <v>1.1537025811617677E-3</v>
      </c>
    </row>
    <row r="21" spans="1:11" ht="14.4" x14ac:dyDescent="0.3">
      <c r="A21" s="691" t="s">
        <v>134</v>
      </c>
      <c r="B21" s="639" t="s">
        <v>134</v>
      </c>
      <c r="C21" s="639">
        <v>0</v>
      </c>
      <c r="D21" s="1138">
        <f t="shared" si="7"/>
        <v>1</v>
      </c>
      <c r="E21" s="699">
        <f t="shared" si="6"/>
        <v>9.9999999999999995E-7</v>
      </c>
      <c r="F21" s="1143">
        <f t="shared" si="8"/>
        <v>4.7070668621878419E-5</v>
      </c>
      <c r="G21" s="1144">
        <f t="shared" si="1"/>
        <v>-0.99995292933137814</v>
      </c>
      <c r="H21" s="1156">
        <f t="shared" si="2"/>
        <v>0.99995292933137814</v>
      </c>
      <c r="I21" s="661">
        <f t="shared" si="3"/>
        <v>-100</v>
      </c>
      <c r="J21" s="486">
        <f>'MASTER CHART'!$R$7</f>
        <v>0.15</v>
      </c>
      <c r="K21" s="487">
        <f t="shared" si="4"/>
        <v>-15</v>
      </c>
    </row>
    <row r="22" spans="1:11" ht="14.4" x14ac:dyDescent="0.3">
      <c r="A22" s="692" t="s">
        <v>135</v>
      </c>
      <c r="B22" s="639" t="s">
        <v>135</v>
      </c>
      <c r="C22" s="639">
        <v>0</v>
      </c>
      <c r="D22" s="1138">
        <f t="shared" si="7"/>
        <v>1</v>
      </c>
      <c r="E22" s="699">
        <f t="shared" si="6"/>
        <v>9.9999999999999995E-7</v>
      </c>
      <c r="F22" s="1143">
        <f t="shared" si="8"/>
        <v>4.7070668621878419E-5</v>
      </c>
      <c r="G22" s="1144">
        <f t="shared" si="1"/>
        <v>-0.99995292933137814</v>
      </c>
      <c r="H22" s="1156">
        <f t="shared" si="2"/>
        <v>0.99995292933137814</v>
      </c>
      <c r="I22" s="661">
        <f t="shared" si="3"/>
        <v>-100</v>
      </c>
      <c r="J22" s="486">
        <f>'MASTER CHART'!$R$7</f>
        <v>0.15</v>
      </c>
      <c r="K22" s="487">
        <f t="shared" si="4"/>
        <v>-15</v>
      </c>
    </row>
    <row r="23" spans="1:11" ht="14.4" x14ac:dyDescent="0.3">
      <c r="A23" s="691" t="s">
        <v>136</v>
      </c>
      <c r="B23" s="639" t="s">
        <v>136</v>
      </c>
      <c r="C23" s="639">
        <v>0</v>
      </c>
      <c r="D23" s="1138">
        <f t="shared" si="7"/>
        <v>1</v>
      </c>
      <c r="E23" s="699">
        <f t="shared" si="6"/>
        <v>9.9999999999999995E-7</v>
      </c>
      <c r="F23" s="1143">
        <f t="shared" si="8"/>
        <v>4.7070668621878419E-5</v>
      </c>
      <c r="G23" s="1144">
        <f t="shared" si="1"/>
        <v>-0.99995292933137814</v>
      </c>
      <c r="H23" s="1156">
        <f t="shared" si="2"/>
        <v>0.99995292933137814</v>
      </c>
      <c r="I23" s="661">
        <f t="shared" si="3"/>
        <v>-100</v>
      </c>
      <c r="J23" s="486">
        <f>'MASTER CHART'!$R$7</f>
        <v>0.15</v>
      </c>
      <c r="K23" s="487">
        <f t="shared" si="4"/>
        <v>-15</v>
      </c>
    </row>
    <row r="24" spans="1:11" ht="14.4" x14ac:dyDescent="0.3">
      <c r="A24" s="692" t="s">
        <v>137</v>
      </c>
      <c r="B24" s="639" t="s">
        <v>137</v>
      </c>
      <c r="C24" s="639">
        <v>0</v>
      </c>
      <c r="D24" s="1138">
        <f t="shared" si="7"/>
        <v>1</v>
      </c>
      <c r="E24" s="699">
        <f t="shared" si="6"/>
        <v>9.9999999999999995E-7</v>
      </c>
      <c r="F24" s="1143">
        <f t="shared" si="8"/>
        <v>4.7070668621878419E-5</v>
      </c>
      <c r="G24" s="1144">
        <f t="shared" si="1"/>
        <v>-0.99995292933137814</v>
      </c>
      <c r="H24" s="1156">
        <f t="shared" si="2"/>
        <v>0.99995292933137814</v>
      </c>
      <c r="I24" s="661">
        <f t="shared" si="3"/>
        <v>-100</v>
      </c>
      <c r="J24" s="486">
        <f>'MASTER CHART'!$R$7</f>
        <v>0.15</v>
      </c>
      <c r="K24" s="487">
        <f t="shared" si="4"/>
        <v>-15</v>
      </c>
    </row>
    <row r="25" spans="1:11" ht="14.4" x14ac:dyDescent="0.3">
      <c r="A25" s="692" t="s">
        <v>34</v>
      </c>
      <c r="B25" s="639" t="s">
        <v>34</v>
      </c>
      <c r="C25" s="1138">
        <v>18690000000</v>
      </c>
      <c r="D25" s="1138">
        <f t="shared" si="7"/>
        <v>18690000000</v>
      </c>
      <c r="E25" s="699">
        <f t="shared" si="6"/>
        <v>18690</v>
      </c>
      <c r="F25" s="1143">
        <f t="shared" si="8"/>
        <v>879750.79654290772</v>
      </c>
      <c r="G25" s="1144">
        <f t="shared" si="1"/>
        <v>879749.79654290772</v>
      </c>
      <c r="H25" s="1156">
        <f t="shared" si="2"/>
        <v>-879749.79654290772</v>
      </c>
      <c r="I25" s="661">
        <f t="shared" si="3"/>
        <v>2.4184755783054075</v>
      </c>
      <c r="J25" s="486">
        <f>'MASTER CHART'!$R$7</f>
        <v>0.15</v>
      </c>
      <c r="K25" s="487">
        <f t="shared" si="4"/>
        <v>0.36277133674581113</v>
      </c>
    </row>
    <row r="26" spans="1:11" ht="16.95" customHeight="1" x14ac:dyDescent="0.3">
      <c r="A26" s="691" t="s">
        <v>229</v>
      </c>
      <c r="B26" s="639" t="s">
        <v>138</v>
      </c>
      <c r="C26" s="639">
        <v>0</v>
      </c>
      <c r="D26" s="1138">
        <f t="shared" si="7"/>
        <v>1</v>
      </c>
      <c r="E26" s="699">
        <f t="shared" si="6"/>
        <v>9.9999999999999995E-7</v>
      </c>
      <c r="F26" s="1143">
        <f t="shared" si="8"/>
        <v>4.7070668621878419E-5</v>
      </c>
      <c r="G26" s="1144">
        <f t="shared" si="1"/>
        <v>-0.99995292933137814</v>
      </c>
      <c r="H26" s="1156">
        <f t="shared" si="2"/>
        <v>0.99995292933137814</v>
      </c>
      <c r="I26" s="661">
        <f t="shared" si="3"/>
        <v>-100</v>
      </c>
      <c r="J26" s="486">
        <f>'MASTER CHART'!$R$7</f>
        <v>0.15</v>
      </c>
      <c r="K26" s="487">
        <f t="shared" si="4"/>
        <v>-15</v>
      </c>
    </row>
    <row r="27" spans="1:11" ht="14.4" x14ac:dyDescent="0.3">
      <c r="A27" s="692" t="s">
        <v>139</v>
      </c>
      <c r="B27" s="639" t="s">
        <v>139</v>
      </c>
      <c r="C27" s="639">
        <v>0</v>
      </c>
      <c r="D27" s="1138">
        <f t="shared" si="7"/>
        <v>1</v>
      </c>
      <c r="E27" s="699">
        <f t="shared" si="6"/>
        <v>9.9999999999999995E-7</v>
      </c>
      <c r="F27" s="1143">
        <f t="shared" si="8"/>
        <v>4.7070668621878419E-5</v>
      </c>
      <c r="G27" s="1144">
        <f t="shared" si="1"/>
        <v>-0.99995292933137814</v>
      </c>
      <c r="H27" s="1156">
        <f t="shared" si="2"/>
        <v>0.99995292933137814</v>
      </c>
      <c r="I27" s="661">
        <f t="shared" si="3"/>
        <v>-100</v>
      </c>
      <c r="J27" s="486">
        <f>'MASTER CHART'!$R$7</f>
        <v>0.15</v>
      </c>
      <c r="K27" s="487">
        <f t="shared" si="4"/>
        <v>-15</v>
      </c>
    </row>
    <row r="28" spans="1:11" ht="14.4" x14ac:dyDescent="0.3">
      <c r="A28" s="691" t="s">
        <v>44</v>
      </c>
      <c r="B28" s="639" t="s">
        <v>44</v>
      </c>
      <c r="C28" s="1138">
        <v>23960000000</v>
      </c>
      <c r="D28" s="1138">
        <f t="shared" si="7"/>
        <v>23960000000</v>
      </c>
      <c r="E28" s="699">
        <f t="shared" si="6"/>
        <v>23960</v>
      </c>
      <c r="F28" s="1143">
        <f t="shared" si="8"/>
        <v>1127813.2201802069</v>
      </c>
      <c r="G28" s="1144">
        <f t="shared" si="1"/>
        <v>1127812.2201802069</v>
      </c>
      <c r="H28" s="1156">
        <f t="shared" si="2"/>
        <v>-1127812.2201802069</v>
      </c>
      <c r="I28" s="661">
        <f t="shared" si="3"/>
        <v>3.1004114148575423</v>
      </c>
      <c r="J28" s="486">
        <f>'MASTER CHART'!$R$7</f>
        <v>0.15</v>
      </c>
      <c r="K28" s="487">
        <f t="shared" si="4"/>
        <v>0.46506171222863135</v>
      </c>
    </row>
    <row r="29" spans="1:11" ht="14.4" x14ac:dyDescent="0.3">
      <c r="A29" s="691" t="s">
        <v>140</v>
      </c>
      <c r="B29" s="639" t="s">
        <v>140</v>
      </c>
      <c r="C29" s="639">
        <v>0</v>
      </c>
      <c r="D29" s="1138">
        <f t="shared" si="7"/>
        <v>1</v>
      </c>
      <c r="E29" s="699">
        <f t="shared" si="6"/>
        <v>9.9999999999999995E-7</v>
      </c>
      <c r="F29" s="1143">
        <f t="shared" si="8"/>
        <v>4.7070668621878419E-5</v>
      </c>
      <c r="G29" s="1144">
        <f t="shared" si="1"/>
        <v>-0.99995292933137814</v>
      </c>
      <c r="H29" s="1156">
        <f t="shared" si="2"/>
        <v>0.99995292933137814</v>
      </c>
      <c r="I29" s="661">
        <f t="shared" si="3"/>
        <v>-100</v>
      </c>
      <c r="J29" s="486">
        <f>'MASTER CHART'!$R$7</f>
        <v>0.15</v>
      </c>
      <c r="K29" s="487">
        <f t="shared" si="4"/>
        <v>-15</v>
      </c>
    </row>
    <row r="30" spans="1:11" ht="14.4" x14ac:dyDescent="0.3">
      <c r="A30" s="692" t="s">
        <v>141</v>
      </c>
      <c r="B30" s="639" t="s">
        <v>215</v>
      </c>
      <c r="C30" s="1138">
        <v>12740000000</v>
      </c>
      <c r="D30" s="1138">
        <f t="shared" si="7"/>
        <v>12740000000</v>
      </c>
      <c r="E30" s="699">
        <f t="shared" si="6"/>
        <v>12740</v>
      </c>
      <c r="F30" s="1143">
        <f t="shared" si="8"/>
        <v>599680.31824273104</v>
      </c>
      <c r="G30" s="1144">
        <f t="shared" si="1"/>
        <v>599679.31824273104</v>
      </c>
      <c r="H30" s="1156">
        <f t="shared" si="2"/>
        <v>-599679.31824273104</v>
      </c>
      <c r="I30" s="661">
        <f t="shared" si="3"/>
        <v>1.6485480209078356</v>
      </c>
      <c r="J30" s="486">
        <f>'MASTER CHART'!$R$7</f>
        <v>0.15</v>
      </c>
      <c r="K30" s="487">
        <f t="shared" si="4"/>
        <v>0.24728220313617533</v>
      </c>
    </row>
    <row r="31" spans="1:11" ht="14.4" x14ac:dyDescent="0.3">
      <c r="A31" s="691" t="s">
        <v>45</v>
      </c>
      <c r="B31" s="639" t="s">
        <v>45</v>
      </c>
      <c r="C31" s="1138">
        <v>79280000</v>
      </c>
      <c r="D31" s="1138">
        <f t="shared" si="7"/>
        <v>79280000</v>
      </c>
      <c r="E31" s="699">
        <f t="shared" si="6"/>
        <v>79.28</v>
      </c>
      <c r="F31" s="1143">
        <f t="shared" si="8"/>
        <v>3731.7626083425212</v>
      </c>
      <c r="G31" s="1144">
        <f t="shared" si="1"/>
        <v>3730.7626083425212</v>
      </c>
      <c r="H31" s="1156">
        <f t="shared" si="2"/>
        <v>-3730.7626083425212</v>
      </c>
      <c r="I31" s="661">
        <f t="shared" si="3"/>
        <v>1.0256050404543976E-2</v>
      </c>
      <c r="J31" s="486">
        <f>'MASTER CHART'!$R$7</f>
        <v>0.15</v>
      </c>
      <c r="K31" s="487">
        <f t="shared" si="4"/>
        <v>1.5384075606815963E-3</v>
      </c>
    </row>
    <row r="32" spans="1:11" ht="14.4" x14ac:dyDescent="0.3">
      <c r="A32" s="692" t="s">
        <v>142</v>
      </c>
      <c r="B32" s="639" t="s">
        <v>142</v>
      </c>
      <c r="C32" s="639">
        <v>0</v>
      </c>
      <c r="D32" s="1138">
        <f t="shared" si="7"/>
        <v>1</v>
      </c>
      <c r="E32" s="699">
        <f t="shared" si="6"/>
        <v>9.9999999999999995E-7</v>
      </c>
      <c r="F32" s="1143">
        <f t="shared" si="8"/>
        <v>4.7070668621878419E-5</v>
      </c>
      <c r="G32" s="1144">
        <f t="shared" si="1"/>
        <v>-0.99995292933137814</v>
      </c>
      <c r="H32" s="1156">
        <f t="shared" si="2"/>
        <v>0.99995292933137814</v>
      </c>
      <c r="I32" s="661">
        <f t="shared" si="3"/>
        <v>-100</v>
      </c>
      <c r="J32" s="486">
        <f>'MASTER CHART'!$R$7</f>
        <v>0.15</v>
      </c>
      <c r="K32" s="487">
        <f t="shared" si="4"/>
        <v>-15</v>
      </c>
    </row>
    <row r="33" spans="1:11" ht="14.4" x14ac:dyDescent="0.3">
      <c r="A33" s="692" t="s">
        <v>143</v>
      </c>
      <c r="B33" s="639" t="s">
        <v>143</v>
      </c>
      <c r="C33" s="639">
        <v>0</v>
      </c>
      <c r="D33" s="1138">
        <f t="shared" si="7"/>
        <v>1</v>
      </c>
      <c r="E33" s="699">
        <f t="shared" si="6"/>
        <v>9.9999999999999995E-7</v>
      </c>
      <c r="F33" s="1143">
        <f t="shared" si="8"/>
        <v>4.7070668621878419E-5</v>
      </c>
      <c r="G33" s="1144">
        <f t="shared" si="1"/>
        <v>-0.99995292933137814</v>
      </c>
      <c r="H33" s="1156">
        <f t="shared" si="2"/>
        <v>0.99995292933137814</v>
      </c>
      <c r="I33" s="661">
        <f t="shared" si="3"/>
        <v>-100</v>
      </c>
      <c r="J33" s="486">
        <f>'MASTER CHART'!$R$7</f>
        <v>0.15</v>
      </c>
      <c r="K33" s="487">
        <f t="shared" si="4"/>
        <v>-15</v>
      </c>
    </row>
    <row r="34" spans="1:11" ht="14.4" x14ac:dyDescent="0.3">
      <c r="A34" s="691" t="s">
        <v>144</v>
      </c>
      <c r="B34" s="639" t="s">
        <v>144</v>
      </c>
      <c r="C34" s="1138">
        <v>910400000</v>
      </c>
      <c r="D34" s="1138">
        <f t="shared" si="7"/>
        <v>910400000</v>
      </c>
      <c r="E34" s="699">
        <f t="shared" si="6"/>
        <v>910.4</v>
      </c>
      <c r="F34" s="1143">
        <f t="shared" si="8"/>
        <v>42853.136713358115</v>
      </c>
      <c r="G34" s="1144">
        <f t="shared" si="1"/>
        <v>42852.136713358115</v>
      </c>
      <c r="H34" s="1156">
        <f t="shared" si="2"/>
        <v>-42852.136713358115</v>
      </c>
      <c r="I34" s="661">
        <f t="shared" si="3"/>
        <v>0.11780263721198429</v>
      </c>
      <c r="J34" s="486">
        <f>'MASTER CHART'!$R$7</f>
        <v>0.15</v>
      </c>
      <c r="K34" s="487">
        <f t="shared" si="4"/>
        <v>1.7670395581797643E-2</v>
      </c>
    </row>
    <row r="35" spans="1:11" ht="14.4" x14ac:dyDescent="0.3">
      <c r="A35" s="692" t="s">
        <v>46</v>
      </c>
      <c r="B35" s="639" t="s">
        <v>46</v>
      </c>
      <c r="C35" s="1138">
        <v>159100000000</v>
      </c>
      <c r="D35" s="1138">
        <f t="shared" si="7"/>
        <v>159100000000</v>
      </c>
      <c r="E35" s="699">
        <f t="shared" si="6"/>
        <v>159100</v>
      </c>
      <c r="F35" s="1143">
        <f t="shared" si="8"/>
        <v>7488943.3777408563</v>
      </c>
      <c r="G35" s="1144">
        <f t="shared" si="1"/>
        <v>7488942.3777408563</v>
      </c>
      <c r="H35" s="1156">
        <f t="shared" si="2"/>
        <v>-7488942.3777408563</v>
      </c>
      <c r="I35" s="661">
        <f t="shared" si="3"/>
        <v>20.587471936993314</v>
      </c>
      <c r="J35" s="486">
        <f>'MASTER CHART'!$R$7</f>
        <v>0.15</v>
      </c>
      <c r="K35" s="487">
        <f t="shared" si="4"/>
        <v>3.0881207905489969</v>
      </c>
    </row>
    <row r="36" spans="1:11" ht="14.4" x14ac:dyDescent="0.3">
      <c r="A36" s="692" t="s">
        <v>145</v>
      </c>
      <c r="B36" s="639" t="s">
        <v>145</v>
      </c>
      <c r="C36" s="639">
        <v>0</v>
      </c>
      <c r="D36" s="1138">
        <f t="shared" si="7"/>
        <v>1</v>
      </c>
      <c r="E36" s="699">
        <f t="shared" si="6"/>
        <v>9.9999999999999995E-7</v>
      </c>
      <c r="F36" s="1143">
        <f t="shared" si="8"/>
        <v>4.7070668621878419E-5</v>
      </c>
      <c r="G36" s="1144">
        <f t="shared" si="1"/>
        <v>-0.99995292933137814</v>
      </c>
      <c r="H36" s="1156">
        <f t="shared" si="2"/>
        <v>0.99995292933137814</v>
      </c>
      <c r="I36" s="661">
        <f t="shared" ref="I36:I67" si="9">(IF(G36&lt;0,G36/$H$184*-100,G36/$G$183*100))</f>
        <v>-100</v>
      </c>
      <c r="J36" s="486">
        <f>'MASTER CHART'!$R$7</f>
        <v>0.15</v>
      </c>
      <c r="K36" s="487">
        <f t="shared" si="4"/>
        <v>-15</v>
      </c>
    </row>
    <row r="37" spans="1:11" ht="14.4" x14ac:dyDescent="0.3">
      <c r="A37" s="691" t="s">
        <v>47</v>
      </c>
      <c r="B37" s="639" t="s">
        <v>47</v>
      </c>
      <c r="C37" s="1138">
        <v>1218000000</v>
      </c>
      <c r="D37" s="1138">
        <f t="shared" si="5"/>
        <v>1218000000</v>
      </c>
      <c r="E37" s="699">
        <f t="shared" si="6"/>
        <v>1218</v>
      </c>
      <c r="F37" s="1143">
        <f t="shared" si="8"/>
        <v>57332.074381447914</v>
      </c>
      <c r="G37" s="1144">
        <f t="shared" si="1"/>
        <v>57331.074381447914</v>
      </c>
      <c r="H37" s="1156">
        <f t="shared" si="2"/>
        <v>-57331.074381447914</v>
      </c>
      <c r="I37" s="661">
        <f t="shared" si="9"/>
        <v>0.15760595093559657</v>
      </c>
      <c r="J37" s="486">
        <f>'MASTER CHART'!$R$7</f>
        <v>0.15</v>
      </c>
      <c r="K37" s="487">
        <f t="shared" si="4"/>
        <v>2.3640892640339483E-2</v>
      </c>
    </row>
    <row r="38" spans="1:11" ht="14.4" x14ac:dyDescent="0.3">
      <c r="A38" s="692" t="s">
        <v>48</v>
      </c>
      <c r="B38" s="639" t="s">
        <v>48</v>
      </c>
      <c r="C38" s="1138">
        <v>145900000000</v>
      </c>
      <c r="D38" s="1138">
        <f t="shared" si="5"/>
        <v>145900000000</v>
      </c>
      <c r="E38" s="699">
        <f t="shared" si="6"/>
        <v>145900</v>
      </c>
      <c r="F38" s="1143">
        <f t="shared" si="8"/>
        <v>6867610.5519320611</v>
      </c>
      <c r="G38" s="1144">
        <f t="shared" si="1"/>
        <v>6867609.5519320611</v>
      </c>
      <c r="H38" s="1156">
        <f t="shared" si="2"/>
        <v>-6867609.5519320611</v>
      </c>
      <c r="I38" s="661">
        <f t="shared" si="9"/>
        <v>18.879397355876012</v>
      </c>
      <c r="J38" s="486">
        <f>'MASTER CHART'!$R$7</f>
        <v>0.15</v>
      </c>
      <c r="K38" s="487">
        <f t="shared" si="4"/>
        <v>2.8319096033814017</v>
      </c>
    </row>
    <row r="39" spans="1:11" ht="14.4" x14ac:dyDescent="0.3">
      <c r="A39" s="691" t="s">
        <v>146</v>
      </c>
      <c r="B39" s="1139" t="s">
        <v>227</v>
      </c>
      <c r="C39" s="1140">
        <v>237900000</v>
      </c>
      <c r="D39" s="1138">
        <f t="shared" si="5"/>
        <v>237900000</v>
      </c>
      <c r="E39" s="699">
        <f t="shared" si="6"/>
        <v>237.9</v>
      </c>
      <c r="F39" s="1143">
        <f t="shared" si="8"/>
        <v>11198.112065144876</v>
      </c>
      <c r="G39" s="1144">
        <f t="shared" si="1"/>
        <v>11197.112065144876</v>
      </c>
      <c r="H39" s="1156">
        <f t="shared" si="2"/>
        <v>-11197.112065144876</v>
      </c>
      <c r="I39" s="661">
        <f t="shared" si="9"/>
        <v>3.0781413287636887E-2</v>
      </c>
      <c r="J39" s="486">
        <f>'MASTER CHART'!$R$7</f>
        <v>0.15</v>
      </c>
      <c r="K39" s="487">
        <f t="shared" si="4"/>
        <v>4.6172119931455332E-3</v>
      </c>
    </row>
    <row r="40" spans="1:11" ht="14.4" x14ac:dyDescent="0.3">
      <c r="A40" s="692" t="s">
        <v>49</v>
      </c>
      <c r="B40" s="639" t="s">
        <v>49</v>
      </c>
      <c r="C40" s="1138">
        <v>10020000000</v>
      </c>
      <c r="D40" s="1138">
        <f t="shared" ref="D40:D47" si="10">IF(C40=0,1,C40)</f>
        <v>10020000000</v>
      </c>
      <c r="E40" s="699">
        <f t="shared" si="6"/>
        <v>10020</v>
      </c>
      <c r="F40" s="1143">
        <f t="shared" si="8"/>
        <v>471648.09959122178</v>
      </c>
      <c r="G40" s="1144">
        <f t="shared" si="1"/>
        <v>471647.09959122178</v>
      </c>
      <c r="H40" s="1156">
        <f t="shared" si="2"/>
        <v>-471647.09959122178</v>
      </c>
      <c r="I40" s="661">
        <f t="shared" si="9"/>
        <v>1.2965811375260883</v>
      </c>
      <c r="J40" s="486">
        <f>'MASTER CHART'!$R$7</f>
        <v>0.15</v>
      </c>
      <c r="K40" s="487">
        <f t="shared" si="4"/>
        <v>0.19448717062891324</v>
      </c>
    </row>
    <row r="41" spans="1:11" ht="14.4" x14ac:dyDescent="0.3">
      <c r="A41" s="692" t="s">
        <v>147</v>
      </c>
      <c r="B41" s="639" t="s">
        <v>218</v>
      </c>
      <c r="C41" s="1138">
        <v>1387000000</v>
      </c>
      <c r="D41" s="1138">
        <f t="shared" si="10"/>
        <v>1387000000</v>
      </c>
      <c r="E41" s="699">
        <f t="shared" si="6"/>
        <v>1387</v>
      </c>
      <c r="F41" s="1143">
        <f t="shared" si="8"/>
        <v>65287.017378545366</v>
      </c>
      <c r="G41" s="1144">
        <f t="shared" si="1"/>
        <v>65286.017378545366</v>
      </c>
      <c r="H41" s="1156">
        <f t="shared" si="2"/>
        <v>-65286.017378545366</v>
      </c>
      <c r="I41" s="661">
        <f t="shared" si="9"/>
        <v>0.17947448155747717</v>
      </c>
      <c r="J41" s="486">
        <f>'MASTER CHART'!$R$7</f>
        <v>0.15</v>
      </c>
      <c r="K41" s="487">
        <f t="shared" si="4"/>
        <v>2.6921172233621574E-2</v>
      </c>
    </row>
    <row r="42" spans="1:11" ht="14.4" x14ac:dyDescent="0.3">
      <c r="A42" s="692" t="s">
        <v>50</v>
      </c>
      <c r="B42" s="639" t="s">
        <v>50</v>
      </c>
      <c r="C42" s="639">
        <v>0</v>
      </c>
      <c r="D42" s="1138">
        <f t="shared" si="10"/>
        <v>1</v>
      </c>
      <c r="E42" s="699">
        <f t="shared" si="6"/>
        <v>9.9999999999999995E-7</v>
      </c>
      <c r="F42" s="1143">
        <f t="shared" si="8"/>
        <v>4.7070668621878419E-5</v>
      </c>
      <c r="G42" s="1144">
        <f t="shared" si="1"/>
        <v>-0.99995292933137814</v>
      </c>
      <c r="H42" s="1156">
        <f t="shared" si="2"/>
        <v>0.99995292933137814</v>
      </c>
      <c r="I42" s="661">
        <f t="shared" si="9"/>
        <v>-100</v>
      </c>
      <c r="J42" s="486">
        <f>'MASTER CHART'!$R$7</f>
        <v>0.15</v>
      </c>
      <c r="K42" s="487">
        <f t="shared" si="4"/>
        <v>-15</v>
      </c>
    </row>
    <row r="43" spans="1:11" ht="14.4" x14ac:dyDescent="0.3">
      <c r="A43" s="691" t="s">
        <v>148</v>
      </c>
      <c r="B43" s="639" t="s">
        <v>219</v>
      </c>
      <c r="C43" s="1138">
        <v>2322000000</v>
      </c>
      <c r="D43" s="1138">
        <f t="shared" si="10"/>
        <v>2322000000</v>
      </c>
      <c r="E43" s="699">
        <f t="shared" si="6"/>
        <v>2322</v>
      </c>
      <c r="F43" s="1143">
        <f t="shared" si="8"/>
        <v>109298.09254000169</v>
      </c>
      <c r="G43" s="1144">
        <f t="shared" si="1"/>
        <v>109297.09254000169</v>
      </c>
      <c r="H43" s="1156">
        <f t="shared" si="2"/>
        <v>-109297.09254000169</v>
      </c>
      <c r="I43" s="661">
        <f t="shared" si="9"/>
        <v>0.30046309771995272</v>
      </c>
      <c r="J43" s="486">
        <f>'MASTER CHART'!$R$7</f>
        <v>0.15</v>
      </c>
      <c r="K43" s="487">
        <f t="shared" si="4"/>
        <v>4.5069464657992907E-2</v>
      </c>
    </row>
    <row r="44" spans="1:11" ht="14.4" x14ac:dyDescent="0.3">
      <c r="A44" s="692" t="s">
        <v>149</v>
      </c>
      <c r="B44" s="639" t="s">
        <v>149</v>
      </c>
      <c r="C44" s="1138">
        <v>1048000000</v>
      </c>
      <c r="D44" s="1138">
        <f t="shared" si="10"/>
        <v>1048000000</v>
      </c>
      <c r="E44" s="699">
        <f t="shared" si="6"/>
        <v>1048</v>
      </c>
      <c r="F44" s="1143">
        <f t="shared" si="8"/>
        <v>49330.060715728585</v>
      </c>
      <c r="G44" s="1144">
        <f t="shared" si="1"/>
        <v>49329.060715728585</v>
      </c>
      <c r="H44" s="1156">
        <f t="shared" si="2"/>
        <v>-49329.060715728585</v>
      </c>
      <c r="I44" s="661">
        <f t="shared" si="9"/>
        <v>0.13560802072423739</v>
      </c>
      <c r="J44" s="486">
        <f>'MASTER CHART'!$R$7</f>
        <v>0.15</v>
      </c>
      <c r="K44" s="487">
        <f t="shared" si="4"/>
        <v>2.0341203108635606E-2</v>
      </c>
    </row>
    <row r="45" spans="1:11" ht="14.4" x14ac:dyDescent="0.3">
      <c r="A45" s="691" t="s">
        <v>150</v>
      </c>
      <c r="B45" s="639" t="s">
        <v>150</v>
      </c>
      <c r="C45" s="1138">
        <v>1189000000</v>
      </c>
      <c r="D45" s="1138">
        <f t="shared" si="10"/>
        <v>1189000000</v>
      </c>
      <c r="E45" s="699">
        <f t="shared" si="6"/>
        <v>1189</v>
      </c>
      <c r="F45" s="1143">
        <f t="shared" si="8"/>
        <v>55967.02499141344</v>
      </c>
      <c r="G45" s="1144">
        <f t="shared" si="1"/>
        <v>55966.02499141344</v>
      </c>
      <c r="H45" s="1156">
        <f t="shared" si="2"/>
        <v>-55966.02499141344</v>
      </c>
      <c r="I45" s="661">
        <f t="shared" si="9"/>
        <v>0.15385336284071766</v>
      </c>
      <c r="J45" s="486">
        <f>'MASTER CHART'!$R$7</f>
        <v>0.15</v>
      </c>
      <c r="K45" s="487">
        <f t="shared" si="4"/>
        <v>2.3078004426107648E-2</v>
      </c>
    </row>
    <row r="46" spans="1:11" ht="14.4" x14ac:dyDescent="0.3">
      <c r="A46" s="692" t="s">
        <v>51</v>
      </c>
      <c r="B46" s="639" t="s">
        <v>51</v>
      </c>
      <c r="C46" s="639">
        <v>0</v>
      </c>
      <c r="D46" s="1138">
        <f t="shared" si="10"/>
        <v>1</v>
      </c>
      <c r="E46" s="699">
        <f t="shared" si="6"/>
        <v>9.9999999999999995E-7</v>
      </c>
      <c r="F46" s="1143">
        <f t="shared" si="8"/>
        <v>4.7070668621878419E-5</v>
      </c>
      <c r="G46" s="1144">
        <f t="shared" si="1"/>
        <v>-0.99995292933137814</v>
      </c>
      <c r="H46" s="1156">
        <f t="shared" si="2"/>
        <v>0.99995292933137814</v>
      </c>
      <c r="I46" s="661">
        <f t="shared" si="9"/>
        <v>-100</v>
      </c>
      <c r="J46" s="486">
        <f>'MASTER CHART'!$R$7</f>
        <v>0.15</v>
      </c>
      <c r="K46" s="487">
        <f t="shared" si="4"/>
        <v>-15</v>
      </c>
    </row>
    <row r="47" spans="1:11" ht="14.4" x14ac:dyDescent="0.3">
      <c r="A47" s="691" t="s">
        <v>52</v>
      </c>
      <c r="B47" s="639" t="s">
        <v>459</v>
      </c>
      <c r="C47" s="1138">
        <v>229400000</v>
      </c>
      <c r="D47" s="1138">
        <f t="shared" si="10"/>
        <v>229400000</v>
      </c>
      <c r="E47" s="699">
        <f t="shared" si="6"/>
        <v>229.4</v>
      </c>
      <c r="F47" s="1143">
        <f t="shared" si="8"/>
        <v>10798.011381858909</v>
      </c>
      <c r="G47" s="1144">
        <f t="shared" si="1"/>
        <v>10797.011381858909</v>
      </c>
      <c r="H47" s="1156">
        <f t="shared" si="2"/>
        <v>-10797.011381858909</v>
      </c>
      <c r="I47" s="661">
        <f t="shared" si="9"/>
        <v>2.9681516777068928E-2</v>
      </c>
      <c r="J47" s="486">
        <f>'MASTER CHART'!$R$7</f>
        <v>0.15</v>
      </c>
      <c r="K47" s="487">
        <f t="shared" si="4"/>
        <v>4.4522275165603392E-3</v>
      </c>
    </row>
    <row r="48" spans="1:11" ht="16.8" customHeight="1" x14ac:dyDescent="0.3">
      <c r="A48" s="692" t="s">
        <v>329</v>
      </c>
      <c r="B48" s="1139" t="s">
        <v>221</v>
      </c>
      <c r="C48" s="1139">
        <v>0</v>
      </c>
      <c r="E48" s="699">
        <f t="shared" si="6"/>
        <v>0</v>
      </c>
      <c r="F48" s="1143">
        <f t="shared" si="8"/>
        <v>0</v>
      </c>
      <c r="G48" s="1144">
        <f t="shared" si="1"/>
        <v>0</v>
      </c>
      <c r="H48" s="1156">
        <f t="shared" si="2"/>
        <v>0</v>
      </c>
      <c r="I48" s="661">
        <f t="shared" si="9"/>
        <v>0</v>
      </c>
      <c r="J48" s="486">
        <f>'MASTER CHART'!$R$7</f>
        <v>0.15</v>
      </c>
      <c r="K48" s="487">
        <f t="shared" si="4"/>
        <v>0</v>
      </c>
    </row>
    <row r="49" spans="1:46" ht="14.4" x14ac:dyDescent="0.3">
      <c r="A49" s="691" t="s">
        <v>231</v>
      </c>
      <c r="B49" s="639" t="s">
        <v>217</v>
      </c>
      <c r="C49" s="639">
        <v>0</v>
      </c>
      <c r="D49" s="1138">
        <f t="shared" ref="D49:D80" si="11">IF(C49=0,1,C49)</f>
        <v>1</v>
      </c>
      <c r="E49" s="699">
        <f t="shared" si="6"/>
        <v>9.9999999999999995E-7</v>
      </c>
      <c r="F49" s="1143">
        <f t="shared" si="8"/>
        <v>4.7070668621878419E-5</v>
      </c>
      <c r="G49" s="1144">
        <f t="shared" si="1"/>
        <v>-0.99995292933137814</v>
      </c>
      <c r="H49" s="1156">
        <f t="shared" si="2"/>
        <v>0.99995292933137814</v>
      </c>
      <c r="I49" s="661">
        <f t="shared" si="9"/>
        <v>-100</v>
      </c>
      <c r="J49" s="486">
        <f>'MASTER CHART'!$R$7</f>
        <v>0.15</v>
      </c>
      <c r="K49" s="487">
        <f t="shared" si="4"/>
        <v>-15</v>
      </c>
    </row>
    <row r="50" spans="1:46" ht="14.4" x14ac:dyDescent="0.3">
      <c r="A50" s="692" t="s">
        <v>53</v>
      </c>
      <c r="B50" s="639" t="s">
        <v>53</v>
      </c>
      <c r="C50" s="1138">
        <v>4842000000</v>
      </c>
      <c r="D50" s="1138">
        <f t="shared" si="11"/>
        <v>4842000000</v>
      </c>
      <c r="E50" s="699">
        <f t="shared" si="6"/>
        <v>4842</v>
      </c>
      <c r="F50" s="1143">
        <f t="shared" si="8"/>
        <v>227916.17746713531</v>
      </c>
      <c r="G50" s="1144">
        <f t="shared" si="1"/>
        <v>227915.17746713531</v>
      </c>
      <c r="H50" s="1156">
        <f t="shared" si="2"/>
        <v>-227915.17746713531</v>
      </c>
      <c r="I50" s="661">
        <f t="shared" si="9"/>
        <v>0.62655006320598305</v>
      </c>
      <c r="J50" s="486">
        <f>'MASTER CHART'!$R$7</f>
        <v>0.15</v>
      </c>
      <c r="K50" s="487">
        <f t="shared" si="4"/>
        <v>9.3982509480897453E-2</v>
      </c>
    </row>
    <row r="51" spans="1:46" ht="14.4" x14ac:dyDescent="0.3">
      <c r="A51" s="692" t="s">
        <v>113</v>
      </c>
      <c r="B51" s="639" t="s">
        <v>113</v>
      </c>
      <c r="C51" s="639">
        <v>0</v>
      </c>
      <c r="D51" s="1138">
        <f t="shared" si="11"/>
        <v>1</v>
      </c>
      <c r="E51" s="699">
        <f t="shared" si="6"/>
        <v>9.9999999999999995E-7</v>
      </c>
      <c r="F51" s="1143">
        <f t="shared" si="8"/>
        <v>4.7070668621878419E-5</v>
      </c>
      <c r="G51" s="1144">
        <f t="shared" si="1"/>
        <v>-0.99995292933137814</v>
      </c>
      <c r="H51" s="1156">
        <f t="shared" si="2"/>
        <v>0.99995292933137814</v>
      </c>
      <c r="I51" s="661">
        <f t="shared" si="9"/>
        <v>-100</v>
      </c>
      <c r="J51" s="486">
        <f>'MASTER CHART'!$R$7</f>
        <v>0.15</v>
      </c>
      <c r="K51" s="487">
        <f t="shared" si="4"/>
        <v>-15</v>
      </c>
    </row>
    <row r="52" spans="1:46" ht="14.4" x14ac:dyDescent="0.3">
      <c r="A52" s="691" t="s">
        <v>114</v>
      </c>
      <c r="B52" s="639" t="s">
        <v>114</v>
      </c>
      <c r="C52" s="639">
        <v>0</v>
      </c>
      <c r="D52" s="1138">
        <f t="shared" si="11"/>
        <v>1</v>
      </c>
      <c r="E52" s="699">
        <f t="shared" si="6"/>
        <v>9.9999999999999995E-7</v>
      </c>
      <c r="F52" s="1143">
        <f t="shared" si="8"/>
        <v>4.7070668621878419E-5</v>
      </c>
      <c r="G52" s="1144">
        <f t="shared" si="1"/>
        <v>-0.99995292933137814</v>
      </c>
      <c r="H52" s="1156">
        <f t="shared" si="2"/>
        <v>0.99995292933137814</v>
      </c>
      <c r="I52" s="661">
        <f t="shared" si="9"/>
        <v>-100</v>
      </c>
      <c r="J52" s="486">
        <f>'MASTER CHART'!$R$7</f>
        <v>0.15</v>
      </c>
      <c r="K52" s="487">
        <f t="shared" si="4"/>
        <v>-15</v>
      </c>
    </row>
    <row r="53" spans="1:46" ht="14.4" x14ac:dyDescent="0.3">
      <c r="A53" s="692" t="s">
        <v>54</v>
      </c>
      <c r="B53" s="639" t="s">
        <v>54</v>
      </c>
      <c r="C53" s="1138">
        <v>477800000</v>
      </c>
      <c r="D53" s="1138">
        <f t="shared" si="11"/>
        <v>477800000</v>
      </c>
      <c r="E53" s="699">
        <f t="shared" si="6"/>
        <v>477.8</v>
      </c>
      <c r="F53" s="1143">
        <f t="shared" si="8"/>
        <v>22490.365467533509</v>
      </c>
      <c r="G53" s="1144">
        <f t="shared" si="1"/>
        <v>22489.365467533509</v>
      </c>
      <c r="H53" s="1156">
        <f t="shared" si="2"/>
        <v>-22489.365467533509</v>
      </c>
      <c r="I53" s="661">
        <f t="shared" si="9"/>
        <v>6.1824374803549062E-2</v>
      </c>
      <c r="J53" s="486">
        <f>'MASTER CHART'!$R$7</f>
        <v>0.15</v>
      </c>
      <c r="K53" s="487">
        <f t="shared" si="4"/>
        <v>9.2736562205323596E-3</v>
      </c>
      <c r="L53" s="190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269"/>
      <c r="AG53" s="269"/>
      <c r="AH53" s="269"/>
      <c r="AI53" s="269"/>
      <c r="AJ53" s="269"/>
      <c r="AK53" s="269"/>
      <c r="AL53" s="269"/>
      <c r="AM53" s="269"/>
      <c r="AN53" s="269"/>
      <c r="AO53" s="269"/>
      <c r="AP53" s="269"/>
      <c r="AQ53" s="269"/>
      <c r="AR53" s="269"/>
      <c r="AS53" s="269"/>
      <c r="AT53" s="269"/>
    </row>
    <row r="54" spans="1:46" s="143" customFormat="1" ht="14.4" x14ac:dyDescent="0.3">
      <c r="A54" s="691" t="s">
        <v>55</v>
      </c>
      <c r="B54" s="639" t="s">
        <v>55</v>
      </c>
      <c r="C54" s="1138">
        <v>50860000000</v>
      </c>
      <c r="D54" s="1138">
        <f t="shared" si="11"/>
        <v>50860000000</v>
      </c>
      <c r="E54" s="699">
        <f t="shared" si="6"/>
        <v>50860</v>
      </c>
      <c r="F54" s="1143">
        <f t="shared" si="8"/>
        <v>2394014.2061087363</v>
      </c>
      <c r="G54" s="1144">
        <f t="shared" si="1"/>
        <v>2394013.2061087363</v>
      </c>
      <c r="H54" s="1156">
        <f t="shared" si="2"/>
        <v>-2394013.2061087363</v>
      </c>
      <c r="I54" s="661">
        <f t="shared" si="9"/>
        <v>6.581260371831438</v>
      </c>
      <c r="J54" s="486">
        <f>'MASTER CHART'!$R$7</f>
        <v>0.15</v>
      </c>
      <c r="K54" s="487">
        <f t="shared" si="4"/>
        <v>0.98718905577471561</v>
      </c>
      <c r="L54" s="186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</row>
    <row r="55" spans="1:46" s="143" customFormat="1" ht="14.4" x14ac:dyDescent="0.3">
      <c r="A55" s="692" t="s">
        <v>56</v>
      </c>
      <c r="B55" s="639" t="s">
        <v>56</v>
      </c>
      <c r="C55" s="639">
        <v>0</v>
      </c>
      <c r="D55" s="1138">
        <f t="shared" si="11"/>
        <v>1</v>
      </c>
      <c r="E55" s="699">
        <f t="shared" si="6"/>
        <v>9.9999999999999995E-7</v>
      </c>
      <c r="F55" s="1143">
        <f t="shared" si="8"/>
        <v>4.7070668621878419E-5</v>
      </c>
      <c r="G55" s="1144">
        <f t="shared" si="1"/>
        <v>-0.99995292933137814</v>
      </c>
      <c r="H55" s="1156">
        <f t="shared" si="2"/>
        <v>0.99995292933137814</v>
      </c>
      <c r="I55" s="661">
        <f t="shared" si="9"/>
        <v>-100</v>
      </c>
      <c r="J55" s="486">
        <f>'MASTER CHART'!$R$7</f>
        <v>0.15</v>
      </c>
      <c r="K55" s="487">
        <f t="shared" si="4"/>
        <v>-15</v>
      </c>
      <c r="L55" s="189"/>
      <c r="M55" s="165"/>
      <c r="N55" s="162"/>
      <c r="O55" s="162"/>
      <c r="P55" s="166"/>
      <c r="Q55" s="162"/>
      <c r="R55" s="166"/>
      <c r="S55" s="162"/>
      <c r="T55" s="167"/>
      <c r="U55" s="168"/>
      <c r="V55" s="169"/>
      <c r="W55" s="168"/>
      <c r="X55" s="162"/>
      <c r="Y55" s="162"/>
      <c r="Z55" s="162"/>
      <c r="AA55" s="162"/>
      <c r="AB55" s="162"/>
      <c r="AC55" s="162"/>
      <c r="AD55" s="162"/>
      <c r="AE55" s="162"/>
      <c r="AF55" s="170"/>
      <c r="AG55" s="162"/>
      <c r="AH55" s="162"/>
      <c r="AI55" s="162"/>
      <c r="AJ55" s="162"/>
      <c r="AK55" s="162"/>
      <c r="AL55" s="162"/>
      <c r="AM55" s="162"/>
      <c r="AN55" s="163"/>
      <c r="AO55" s="171"/>
      <c r="AP55" s="171"/>
      <c r="AQ55" s="171"/>
      <c r="AR55" s="171"/>
      <c r="AS55" s="171"/>
      <c r="AT55" s="171"/>
    </row>
    <row r="56" spans="1:46" ht="14.4" x14ac:dyDescent="0.3">
      <c r="A56" s="691" t="s">
        <v>151</v>
      </c>
      <c r="B56" s="639" t="s">
        <v>151</v>
      </c>
      <c r="C56" s="1138">
        <v>6069000000</v>
      </c>
      <c r="D56" s="1138">
        <f t="shared" si="11"/>
        <v>6069000000</v>
      </c>
      <c r="E56" s="699">
        <f t="shared" si="6"/>
        <v>6069</v>
      </c>
      <c r="F56" s="1143">
        <f t="shared" si="8"/>
        <v>285671.88786618016</v>
      </c>
      <c r="G56" s="1144">
        <f t="shared" si="1"/>
        <v>285670.88786618016</v>
      </c>
      <c r="H56" s="1156">
        <f t="shared" si="2"/>
        <v>-285670.88786618016</v>
      </c>
      <c r="I56" s="661">
        <f t="shared" si="9"/>
        <v>0.78532335949620513</v>
      </c>
      <c r="J56" s="486">
        <f>'MASTER CHART'!$R$7</f>
        <v>0.15</v>
      </c>
      <c r="K56" s="487">
        <f t="shared" si="4"/>
        <v>0.11779850392443077</v>
      </c>
      <c r="L56" s="190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69"/>
      <c r="AH56" s="269"/>
      <c r="AI56" s="269"/>
      <c r="AJ56" s="269"/>
      <c r="AK56" s="269"/>
      <c r="AL56" s="269"/>
      <c r="AM56" s="269"/>
      <c r="AN56" s="269"/>
      <c r="AO56" s="269"/>
      <c r="AP56" s="269"/>
      <c r="AQ56" s="269"/>
      <c r="AR56" s="269"/>
      <c r="AS56" s="269"/>
      <c r="AT56" s="269"/>
    </row>
    <row r="57" spans="1:46" ht="14.4" x14ac:dyDescent="0.3">
      <c r="A57" s="691" t="s">
        <v>152</v>
      </c>
      <c r="B57" s="639" t="s">
        <v>152</v>
      </c>
      <c r="C57" s="639">
        <v>0</v>
      </c>
      <c r="D57" s="1138">
        <f t="shared" si="11"/>
        <v>1</v>
      </c>
      <c r="E57" s="699">
        <f t="shared" si="6"/>
        <v>9.9999999999999995E-7</v>
      </c>
      <c r="F57" s="1143">
        <f t="shared" si="8"/>
        <v>4.7070668621878419E-5</v>
      </c>
      <c r="G57" s="1144">
        <f t="shared" si="1"/>
        <v>-0.99995292933137814</v>
      </c>
      <c r="H57" s="1156">
        <f t="shared" si="2"/>
        <v>0.99995292933137814</v>
      </c>
      <c r="I57" s="661">
        <f t="shared" si="9"/>
        <v>-100</v>
      </c>
      <c r="J57" s="486">
        <f>'MASTER CHART'!$R$7</f>
        <v>0.15</v>
      </c>
      <c r="K57" s="487">
        <f t="shared" si="4"/>
        <v>-15</v>
      </c>
      <c r="L57" s="190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269"/>
      <c r="AA57" s="269"/>
      <c r="AB57" s="269"/>
      <c r="AC57" s="269"/>
      <c r="AD57" s="269"/>
      <c r="AE57" s="269"/>
      <c r="AF57" s="269"/>
      <c r="AG57" s="269"/>
      <c r="AH57" s="269"/>
      <c r="AI57" s="269"/>
      <c r="AJ57" s="269"/>
      <c r="AK57" s="269"/>
      <c r="AL57" s="269"/>
      <c r="AM57" s="269"/>
      <c r="AN57" s="269"/>
      <c r="AO57" s="269"/>
      <c r="AP57" s="269"/>
      <c r="AQ57" s="269"/>
      <c r="AR57" s="269"/>
      <c r="AS57" s="269"/>
      <c r="AT57" s="269"/>
    </row>
    <row r="58" spans="1:46" ht="14.4" x14ac:dyDescent="0.3">
      <c r="A58" s="692" t="s">
        <v>153</v>
      </c>
      <c r="B58" s="639" t="s">
        <v>153</v>
      </c>
      <c r="C58" s="639">
        <v>0</v>
      </c>
      <c r="D58" s="1138">
        <f t="shared" si="11"/>
        <v>1</v>
      </c>
      <c r="E58" s="699">
        <f t="shared" si="6"/>
        <v>9.9999999999999995E-7</v>
      </c>
      <c r="F58" s="1143">
        <f t="shared" si="8"/>
        <v>4.7070668621878419E-5</v>
      </c>
      <c r="G58" s="1144">
        <f t="shared" si="1"/>
        <v>-0.99995292933137814</v>
      </c>
      <c r="H58" s="1156">
        <f t="shared" si="2"/>
        <v>0.99995292933137814</v>
      </c>
      <c r="I58" s="661">
        <f t="shared" si="9"/>
        <v>-100</v>
      </c>
      <c r="J58" s="486">
        <f>'MASTER CHART'!$R$7</f>
        <v>0.15</v>
      </c>
      <c r="K58" s="487">
        <f t="shared" si="4"/>
        <v>-15</v>
      </c>
    </row>
    <row r="59" spans="1:46" ht="14.4" x14ac:dyDescent="0.3">
      <c r="A59" s="692" t="s">
        <v>154</v>
      </c>
      <c r="B59" s="639" t="s">
        <v>154</v>
      </c>
      <c r="C59" s="639">
        <v>0</v>
      </c>
      <c r="D59" s="1138">
        <f t="shared" si="11"/>
        <v>1</v>
      </c>
      <c r="E59" s="699">
        <f t="shared" si="6"/>
        <v>9.9999999999999995E-7</v>
      </c>
      <c r="F59" s="1143">
        <f t="shared" si="8"/>
        <v>4.7070668621878419E-5</v>
      </c>
      <c r="G59" s="1144">
        <f t="shared" si="1"/>
        <v>-0.99995292933137814</v>
      </c>
      <c r="H59" s="1156">
        <f t="shared" si="2"/>
        <v>0.99995292933137814</v>
      </c>
      <c r="I59" s="661">
        <f t="shared" si="9"/>
        <v>-100</v>
      </c>
      <c r="J59" s="486">
        <f>'MASTER CHART'!$R$7</f>
        <v>0.15</v>
      </c>
      <c r="K59" s="487">
        <f t="shared" si="4"/>
        <v>-15</v>
      </c>
    </row>
    <row r="60" spans="1:46" ht="14.4" x14ac:dyDescent="0.3">
      <c r="A60" s="691" t="s">
        <v>155</v>
      </c>
      <c r="B60" s="639" t="s">
        <v>155</v>
      </c>
      <c r="C60" s="639">
        <v>0</v>
      </c>
      <c r="D60" s="1138">
        <f t="shared" si="11"/>
        <v>1</v>
      </c>
      <c r="E60" s="699">
        <f t="shared" si="6"/>
        <v>9.9999999999999995E-7</v>
      </c>
      <c r="F60" s="1143">
        <f t="shared" si="8"/>
        <v>4.7070668621878419E-5</v>
      </c>
      <c r="G60" s="1144">
        <f t="shared" si="1"/>
        <v>-0.99995292933137814</v>
      </c>
      <c r="H60" s="1156">
        <f t="shared" si="2"/>
        <v>0.99995292933137814</v>
      </c>
      <c r="I60" s="661">
        <f t="shared" si="9"/>
        <v>-100</v>
      </c>
      <c r="J60" s="486">
        <f>'MASTER CHART'!$R$7</f>
        <v>0.15</v>
      </c>
      <c r="K60" s="487">
        <f t="shared" si="4"/>
        <v>-15</v>
      </c>
    </row>
    <row r="61" spans="1:46" ht="14.4" x14ac:dyDescent="0.3">
      <c r="A61" s="692" t="s">
        <v>57</v>
      </c>
      <c r="B61" s="639" t="s">
        <v>57</v>
      </c>
      <c r="C61" s="1138">
        <v>16990000</v>
      </c>
      <c r="D61" s="1138">
        <f t="shared" si="11"/>
        <v>16990000</v>
      </c>
      <c r="E61" s="699">
        <f t="shared" si="6"/>
        <v>16.989999999999998</v>
      </c>
      <c r="F61" s="1143">
        <f t="shared" si="8"/>
        <v>799.73065988571432</v>
      </c>
      <c r="G61" s="1144">
        <f t="shared" si="1"/>
        <v>798.73065988571432</v>
      </c>
      <c r="H61" s="1156">
        <f t="shared" si="2"/>
        <v>-798.73065988571432</v>
      </c>
      <c r="I61" s="661">
        <f t="shared" si="9"/>
        <v>2.1957499759230098E-3</v>
      </c>
      <c r="J61" s="486">
        <f>'MASTER CHART'!$R$7</f>
        <v>0.15</v>
      </c>
      <c r="K61" s="487">
        <f t="shared" si="4"/>
        <v>3.2936249638845148E-4</v>
      </c>
    </row>
    <row r="62" spans="1:46" ht="14.4" x14ac:dyDescent="0.3">
      <c r="A62" s="692" t="s">
        <v>156</v>
      </c>
      <c r="B62" s="639" t="s">
        <v>156</v>
      </c>
      <c r="C62" s="639">
        <v>0</v>
      </c>
      <c r="D62" s="1138">
        <f t="shared" si="11"/>
        <v>1</v>
      </c>
      <c r="E62" s="699">
        <f t="shared" si="6"/>
        <v>9.9999999999999995E-7</v>
      </c>
      <c r="F62" s="1143">
        <f t="shared" si="8"/>
        <v>4.7070668621878419E-5</v>
      </c>
      <c r="G62" s="1144">
        <f t="shared" si="1"/>
        <v>-0.99995292933137814</v>
      </c>
      <c r="H62" s="1156">
        <f t="shared" si="2"/>
        <v>0.99995292933137814</v>
      </c>
      <c r="I62" s="661">
        <f t="shared" si="9"/>
        <v>-100</v>
      </c>
      <c r="J62" s="486">
        <f>'MASTER CHART'!$R$7</f>
        <v>0.15</v>
      </c>
      <c r="K62" s="487">
        <f t="shared" si="4"/>
        <v>-15</v>
      </c>
    </row>
    <row r="63" spans="1:46" ht="14.4" x14ac:dyDescent="0.3">
      <c r="A63" s="692" t="s">
        <v>157</v>
      </c>
      <c r="B63" s="639" t="s">
        <v>157</v>
      </c>
      <c r="C63" s="1138">
        <v>401000000</v>
      </c>
      <c r="D63" s="1138">
        <f t="shared" si="11"/>
        <v>401000000</v>
      </c>
      <c r="E63" s="699">
        <f t="shared" si="6"/>
        <v>401</v>
      </c>
      <c r="F63" s="1143">
        <f t="shared" si="8"/>
        <v>18875.338117373245</v>
      </c>
      <c r="G63" s="1144">
        <f t="shared" si="1"/>
        <v>18874.338117373245</v>
      </c>
      <c r="H63" s="1156">
        <f t="shared" si="2"/>
        <v>-18874.338117373245</v>
      </c>
      <c r="I63" s="661">
        <f t="shared" si="9"/>
        <v>5.1886486331593852E-2</v>
      </c>
      <c r="J63" s="486">
        <f>'MASTER CHART'!$R$7</f>
        <v>0.15</v>
      </c>
      <c r="K63" s="487">
        <f t="shared" si="4"/>
        <v>7.7829729497390773E-3</v>
      </c>
    </row>
    <row r="64" spans="1:46" ht="14.4" x14ac:dyDescent="0.3">
      <c r="A64" s="692" t="s">
        <v>158</v>
      </c>
      <c r="B64" s="639" t="s">
        <v>158</v>
      </c>
      <c r="C64" s="1138">
        <v>7363000</v>
      </c>
      <c r="D64" s="1138">
        <f t="shared" si="11"/>
        <v>7363000</v>
      </c>
      <c r="E64" s="699">
        <f t="shared" si="6"/>
        <v>7.3630000000000004</v>
      </c>
      <c r="F64" s="1143">
        <f t="shared" si="8"/>
        <v>346.58133306289079</v>
      </c>
      <c r="G64" s="1144">
        <f t="shared" si="1"/>
        <v>345.58133306289079</v>
      </c>
      <c r="H64" s="1156">
        <f t="shared" si="2"/>
        <v>-345.58133306289079</v>
      </c>
      <c r="I64" s="661">
        <f t="shared" si="9"/>
        <v>9.5002012801268692E-4</v>
      </c>
      <c r="J64" s="486">
        <f>'MASTER CHART'!$R$7</f>
        <v>0.15</v>
      </c>
      <c r="K64" s="487">
        <f t="shared" si="4"/>
        <v>1.4250301920190302E-4</v>
      </c>
    </row>
    <row r="65" spans="1:23" ht="14.4" x14ac:dyDescent="0.3">
      <c r="A65" s="691" t="s">
        <v>58</v>
      </c>
      <c r="B65" s="639" t="s">
        <v>58</v>
      </c>
      <c r="C65" s="1138">
        <v>7900000000</v>
      </c>
      <c r="D65" s="1138">
        <f t="shared" si="11"/>
        <v>7900000000</v>
      </c>
      <c r="E65" s="699">
        <f t="shared" si="6"/>
        <v>7900</v>
      </c>
      <c r="F65" s="1143">
        <f t="shared" si="8"/>
        <v>371858.28211283952</v>
      </c>
      <c r="G65" s="1144">
        <f t="shared" si="1"/>
        <v>371857.28211283952</v>
      </c>
      <c r="H65" s="1156">
        <f t="shared" si="2"/>
        <v>-371857.28211283952</v>
      </c>
      <c r="I65" s="661">
        <f t="shared" si="9"/>
        <v>1.0222540078314915</v>
      </c>
      <c r="J65" s="486">
        <f>'MASTER CHART'!$R$7</f>
        <v>0.15</v>
      </c>
      <c r="K65" s="487">
        <f t="shared" si="4"/>
        <v>0.15333810117472371</v>
      </c>
    </row>
    <row r="66" spans="1:23" ht="14.4" x14ac:dyDescent="0.3">
      <c r="A66" s="692" t="s">
        <v>159</v>
      </c>
      <c r="B66" s="639" t="s">
        <v>159</v>
      </c>
      <c r="C66" s="1138">
        <v>914400000</v>
      </c>
      <c r="D66" s="1138">
        <f t="shared" si="11"/>
        <v>914400000</v>
      </c>
      <c r="E66" s="699">
        <f t="shared" si="6"/>
        <v>914.4</v>
      </c>
      <c r="F66" s="1143">
        <f t="shared" si="8"/>
        <v>43041.419387845628</v>
      </c>
      <c r="G66" s="1144">
        <f t="shared" si="1"/>
        <v>43040.419387845628</v>
      </c>
      <c r="H66" s="1156">
        <f t="shared" si="2"/>
        <v>-43040.419387845628</v>
      </c>
      <c r="I66" s="661">
        <f t="shared" si="9"/>
        <v>0.11832023556989862</v>
      </c>
      <c r="J66" s="486">
        <f>'MASTER CHART'!$R$7</f>
        <v>0.15</v>
      </c>
      <c r="K66" s="487">
        <f t="shared" si="4"/>
        <v>1.7748035335484792E-2</v>
      </c>
    </row>
    <row r="67" spans="1:23" ht="14.4" x14ac:dyDescent="0.3">
      <c r="A67" s="691" t="s">
        <v>160</v>
      </c>
      <c r="B67" s="639" t="s">
        <v>160</v>
      </c>
      <c r="C67" s="639">
        <v>0</v>
      </c>
      <c r="D67" s="1138">
        <f t="shared" si="11"/>
        <v>1</v>
      </c>
      <c r="E67" s="699">
        <f t="shared" si="6"/>
        <v>9.9999999999999995E-7</v>
      </c>
      <c r="F67" s="1143">
        <f t="shared" si="8"/>
        <v>4.7070668621878419E-5</v>
      </c>
      <c r="G67" s="1144">
        <f t="shared" si="1"/>
        <v>-0.99995292933137814</v>
      </c>
      <c r="H67" s="1156">
        <f t="shared" si="2"/>
        <v>0.99995292933137814</v>
      </c>
      <c r="I67" s="661">
        <f t="shared" si="9"/>
        <v>-100</v>
      </c>
      <c r="J67" s="486">
        <f>'MASTER CHART'!$R$7</f>
        <v>0.15</v>
      </c>
      <c r="K67" s="487">
        <f t="shared" si="4"/>
        <v>-15</v>
      </c>
    </row>
    <row r="68" spans="1:23" ht="14.4" x14ac:dyDescent="0.3">
      <c r="A68" s="692" t="s">
        <v>59</v>
      </c>
      <c r="B68" s="639" t="s">
        <v>59</v>
      </c>
      <c r="C68" s="1138">
        <v>8000000</v>
      </c>
      <c r="D68" s="1138">
        <f t="shared" si="11"/>
        <v>8000000</v>
      </c>
      <c r="E68" s="699">
        <f t="shared" si="6"/>
        <v>8</v>
      </c>
      <c r="F68" s="1143">
        <f t="shared" si="8"/>
        <v>376.56534897502735</v>
      </c>
      <c r="G68" s="1144">
        <f t="shared" ref="G68:G131" si="12">IF(D68=0,0,F68-1)</f>
        <v>375.56534897502735</v>
      </c>
      <c r="H68" s="1156">
        <f t="shared" ref="H68:H131" si="13">(G68*-1)</f>
        <v>-375.56534897502735</v>
      </c>
      <c r="I68" s="661">
        <f t="shared" ref="I68:I99" si="14">(IF(G68&lt;0,G68/$H$184*-100,G68/$G$183*100))</f>
        <v>1.0324476665105446E-3</v>
      </c>
      <c r="J68" s="486">
        <f>'MASTER CHART'!$R$7</f>
        <v>0.15</v>
      </c>
      <c r="K68" s="487">
        <f t="shared" ref="K68:K131" si="15">(I68*J68)</f>
        <v>1.5486714997658168E-4</v>
      </c>
    </row>
    <row r="69" spans="1:23" ht="14.4" x14ac:dyDescent="0.3">
      <c r="A69" s="692" t="s">
        <v>115</v>
      </c>
      <c r="B69" s="639" t="s">
        <v>115</v>
      </c>
      <c r="C69" s="639">
        <v>0</v>
      </c>
      <c r="D69" s="1138">
        <f t="shared" si="11"/>
        <v>1</v>
      </c>
      <c r="E69" s="699">
        <f t="shared" si="6"/>
        <v>9.9999999999999995E-7</v>
      </c>
      <c r="F69" s="1143">
        <f t="shared" si="8"/>
        <v>4.7070668621878419E-5</v>
      </c>
      <c r="G69" s="1144">
        <f t="shared" si="12"/>
        <v>-0.99995292933137814</v>
      </c>
      <c r="H69" s="1156">
        <f t="shared" si="13"/>
        <v>0.99995292933137814</v>
      </c>
      <c r="I69" s="661">
        <f t="shared" si="14"/>
        <v>-100</v>
      </c>
      <c r="J69" s="486">
        <f>'MASTER CHART'!$R$7</f>
        <v>0.15</v>
      </c>
      <c r="K69" s="487">
        <f t="shared" si="15"/>
        <v>-15</v>
      </c>
    </row>
    <row r="70" spans="1:23" ht="14.4" x14ac:dyDescent="0.3">
      <c r="A70" s="691" t="s">
        <v>60</v>
      </c>
      <c r="B70" s="639" t="s">
        <v>60</v>
      </c>
      <c r="C70" s="639">
        <v>0</v>
      </c>
      <c r="D70" s="1138">
        <f t="shared" si="11"/>
        <v>1</v>
      </c>
      <c r="E70" s="699">
        <f t="shared" ref="E70:E133" si="16">D70/1000000</f>
        <v>9.9999999999999995E-7</v>
      </c>
      <c r="F70" s="1143">
        <f t="shared" si="8"/>
        <v>4.7070668621878419E-5</v>
      </c>
      <c r="G70" s="1144">
        <f t="shared" si="12"/>
        <v>-0.99995292933137814</v>
      </c>
      <c r="H70" s="1156">
        <f t="shared" si="13"/>
        <v>0.99995292933137814</v>
      </c>
      <c r="I70" s="661">
        <f t="shared" si="14"/>
        <v>-100</v>
      </c>
      <c r="J70" s="486">
        <f>'MASTER CHART'!$R$7</f>
        <v>0.15</v>
      </c>
      <c r="K70" s="487">
        <f t="shared" si="15"/>
        <v>-15</v>
      </c>
    </row>
    <row r="71" spans="1:23" ht="14.4" x14ac:dyDescent="0.3">
      <c r="A71" s="692" t="s">
        <v>161</v>
      </c>
      <c r="B71" s="639" t="s">
        <v>161</v>
      </c>
      <c r="C71" s="639">
        <v>0</v>
      </c>
      <c r="D71" s="1138">
        <f t="shared" si="11"/>
        <v>1</v>
      </c>
      <c r="E71" s="699">
        <f t="shared" si="16"/>
        <v>9.9999999999999995E-7</v>
      </c>
      <c r="F71" s="1143">
        <f t="shared" si="8"/>
        <v>4.7070668621878419E-5</v>
      </c>
      <c r="G71" s="1144">
        <f t="shared" si="12"/>
        <v>-0.99995292933137814</v>
      </c>
      <c r="H71" s="1156">
        <f t="shared" si="13"/>
        <v>0.99995292933137814</v>
      </c>
      <c r="I71" s="661">
        <f t="shared" si="14"/>
        <v>-100</v>
      </c>
      <c r="J71" s="486">
        <f>'MASTER CHART'!$R$7</f>
        <v>0.15</v>
      </c>
      <c r="K71" s="487">
        <f t="shared" si="15"/>
        <v>-15</v>
      </c>
    </row>
    <row r="72" spans="1:23" ht="14.4" x14ac:dyDescent="0.3">
      <c r="A72" s="692" t="s">
        <v>162</v>
      </c>
      <c r="B72" s="639" t="s">
        <v>162</v>
      </c>
      <c r="C72" s="639">
        <v>0</v>
      </c>
      <c r="D72" s="1138">
        <f t="shared" si="11"/>
        <v>1</v>
      </c>
      <c r="E72" s="699">
        <f t="shared" si="16"/>
        <v>9.9999999999999995E-7</v>
      </c>
      <c r="F72" s="1143">
        <f t="shared" si="8"/>
        <v>4.7070668621878419E-5</v>
      </c>
      <c r="G72" s="1144">
        <f t="shared" si="12"/>
        <v>-0.99995292933137814</v>
      </c>
      <c r="H72" s="1156">
        <f t="shared" si="13"/>
        <v>0.99995292933137814</v>
      </c>
      <c r="I72" s="661">
        <f t="shared" si="14"/>
        <v>-100</v>
      </c>
      <c r="J72" s="486">
        <f>'MASTER CHART'!$R$7</f>
        <v>0.15</v>
      </c>
      <c r="K72" s="487">
        <f t="shared" si="15"/>
        <v>-15</v>
      </c>
    </row>
    <row r="73" spans="1:23" ht="14.4" x14ac:dyDescent="0.3">
      <c r="A73" s="691" t="s">
        <v>116</v>
      </c>
      <c r="B73" s="639" t="s">
        <v>116</v>
      </c>
      <c r="C73" s="639">
        <v>0</v>
      </c>
      <c r="D73" s="1138">
        <f t="shared" si="11"/>
        <v>1</v>
      </c>
      <c r="E73" s="699">
        <f t="shared" si="16"/>
        <v>9.9999999999999995E-7</v>
      </c>
      <c r="F73" s="1143">
        <f t="shared" si="8"/>
        <v>4.7070668621878419E-5</v>
      </c>
      <c r="G73" s="1144">
        <f t="shared" si="12"/>
        <v>-0.99995292933137814</v>
      </c>
      <c r="H73" s="1156">
        <f t="shared" si="13"/>
        <v>0.99995292933137814</v>
      </c>
      <c r="I73" s="661">
        <f t="shared" si="14"/>
        <v>-100</v>
      </c>
      <c r="J73" s="486">
        <f>'MASTER CHART'!$R$7</f>
        <v>0.15</v>
      </c>
      <c r="K73" s="487">
        <f t="shared" si="15"/>
        <v>-15</v>
      </c>
    </row>
    <row r="74" spans="1:23" ht="14.4" x14ac:dyDescent="0.3">
      <c r="A74" s="692" t="s">
        <v>61</v>
      </c>
      <c r="B74" s="639" t="s">
        <v>61</v>
      </c>
      <c r="C74" s="639">
        <v>0</v>
      </c>
      <c r="D74" s="1138">
        <f t="shared" si="11"/>
        <v>1</v>
      </c>
      <c r="E74" s="699">
        <f t="shared" si="16"/>
        <v>9.9999999999999995E-7</v>
      </c>
      <c r="F74" s="1143">
        <f t="shared" si="8"/>
        <v>4.7070668621878419E-5</v>
      </c>
      <c r="G74" s="1144">
        <f t="shared" si="12"/>
        <v>-0.99995292933137814</v>
      </c>
      <c r="H74" s="1156">
        <f t="shared" si="13"/>
        <v>0.99995292933137814</v>
      </c>
      <c r="I74" s="661">
        <f t="shared" si="14"/>
        <v>-100</v>
      </c>
      <c r="J74" s="486">
        <f>'MASTER CHART'!$R$7</f>
        <v>0.15</v>
      </c>
      <c r="K74" s="487">
        <f t="shared" si="15"/>
        <v>-15</v>
      </c>
    </row>
    <row r="75" spans="1:23" ht="14.4" x14ac:dyDescent="0.3">
      <c r="A75" s="691" t="s">
        <v>163</v>
      </c>
      <c r="B75" s="639" t="s">
        <v>62</v>
      </c>
      <c r="C75" s="639">
        <v>0</v>
      </c>
      <c r="D75" s="1138">
        <f t="shared" si="11"/>
        <v>1</v>
      </c>
      <c r="E75" s="699">
        <f t="shared" si="16"/>
        <v>9.9999999999999995E-7</v>
      </c>
      <c r="F75" s="1143">
        <f t="shared" ref="F75:F138" si="17">D75/$E$182</f>
        <v>4.7070668621878419E-5</v>
      </c>
      <c r="G75" s="1144">
        <f t="shared" si="12"/>
        <v>-0.99995292933137814</v>
      </c>
      <c r="H75" s="1156">
        <f t="shared" si="13"/>
        <v>0.99995292933137814</v>
      </c>
      <c r="I75" s="661">
        <f t="shared" si="14"/>
        <v>-100</v>
      </c>
      <c r="J75" s="486">
        <f>'MASTER CHART'!$R$7</f>
        <v>0.15</v>
      </c>
      <c r="K75" s="487">
        <f t="shared" si="15"/>
        <v>-15</v>
      </c>
    </row>
    <row r="76" spans="1:23" ht="14.4" x14ac:dyDescent="0.3">
      <c r="A76" s="692" t="s">
        <v>63</v>
      </c>
      <c r="B76" s="639" t="s">
        <v>63</v>
      </c>
      <c r="C76" s="1138">
        <v>1812000000</v>
      </c>
      <c r="D76" s="1138">
        <f t="shared" si="11"/>
        <v>1812000000</v>
      </c>
      <c r="E76" s="699">
        <f t="shared" si="16"/>
        <v>1812</v>
      </c>
      <c r="F76" s="1143">
        <f t="shared" si="17"/>
        <v>85292.051542843692</v>
      </c>
      <c r="G76" s="1144">
        <f t="shared" si="12"/>
        <v>85291.051542843692</v>
      </c>
      <c r="H76" s="1156">
        <f t="shared" si="13"/>
        <v>-85291.051542843692</v>
      </c>
      <c r="I76" s="661">
        <f t="shared" si="14"/>
        <v>0.23446930708587513</v>
      </c>
      <c r="J76" s="486">
        <f>'MASTER CHART'!$R$7</f>
        <v>0.15</v>
      </c>
      <c r="K76" s="487">
        <f t="shared" si="15"/>
        <v>3.5170396062881269E-2</v>
      </c>
    </row>
    <row r="77" spans="1:23" ht="14.4" x14ac:dyDescent="0.3">
      <c r="A77" s="691" t="s">
        <v>164</v>
      </c>
      <c r="B77" s="639" t="s">
        <v>164</v>
      </c>
      <c r="C77" s="639">
        <v>0</v>
      </c>
      <c r="D77" s="1138">
        <f t="shared" si="11"/>
        <v>1</v>
      </c>
      <c r="E77" s="699">
        <f t="shared" si="16"/>
        <v>9.9999999999999995E-7</v>
      </c>
      <c r="F77" s="1143">
        <f t="shared" si="17"/>
        <v>4.7070668621878419E-5</v>
      </c>
      <c r="G77" s="1144">
        <f t="shared" si="12"/>
        <v>-0.99995292933137814</v>
      </c>
      <c r="H77" s="1156">
        <f t="shared" si="13"/>
        <v>0.99995292933137814</v>
      </c>
      <c r="I77" s="661">
        <f t="shared" si="14"/>
        <v>-100</v>
      </c>
      <c r="J77" s="486">
        <f>'MASTER CHART'!$R$7</f>
        <v>0.15</v>
      </c>
      <c r="K77" s="487">
        <f t="shared" si="15"/>
        <v>-15</v>
      </c>
    </row>
    <row r="78" spans="1:23" ht="14.4" x14ac:dyDescent="0.3">
      <c r="A78" s="692" t="s">
        <v>64</v>
      </c>
      <c r="B78" s="639" t="s">
        <v>64</v>
      </c>
      <c r="C78" s="1138">
        <v>31540000000</v>
      </c>
      <c r="D78" s="1138">
        <f t="shared" si="11"/>
        <v>31540000000</v>
      </c>
      <c r="E78" s="699">
        <f t="shared" si="16"/>
        <v>31540</v>
      </c>
      <c r="F78" s="1143">
        <f t="shared" si="17"/>
        <v>1484608.8883340454</v>
      </c>
      <c r="G78" s="1144">
        <f t="shared" si="12"/>
        <v>1484607.8883340454</v>
      </c>
      <c r="H78" s="1156">
        <f t="shared" si="13"/>
        <v>-1484607.8883340454</v>
      </c>
      <c r="I78" s="661">
        <f t="shared" si="14"/>
        <v>4.0812603031052053</v>
      </c>
      <c r="J78" s="486">
        <f>'MASTER CHART'!$R$7</f>
        <v>0.15</v>
      </c>
      <c r="K78" s="487">
        <f t="shared" si="15"/>
        <v>0.61218904546578079</v>
      </c>
    </row>
    <row r="79" spans="1:23" ht="14.4" x14ac:dyDescent="0.3">
      <c r="A79" s="691" t="s">
        <v>65</v>
      </c>
      <c r="B79" s="639" t="s">
        <v>65</v>
      </c>
      <c r="C79" s="1138">
        <v>72090000000</v>
      </c>
      <c r="D79" s="1138">
        <f t="shared" si="11"/>
        <v>72090000000</v>
      </c>
      <c r="E79" s="699">
        <f t="shared" si="16"/>
        <v>72090</v>
      </c>
      <c r="F79" s="1143">
        <f t="shared" si="17"/>
        <v>3393324.5009512152</v>
      </c>
      <c r="G79" s="1144">
        <f t="shared" si="12"/>
        <v>3393323.5009512152</v>
      </c>
      <c r="H79" s="1156">
        <f t="shared" si="13"/>
        <v>-3393323.5009512152</v>
      </c>
      <c r="I79" s="661">
        <f t="shared" si="14"/>
        <v>9.3284136564617643</v>
      </c>
      <c r="J79" s="486">
        <f>'MASTER CHART'!$R$7</f>
        <v>0.15</v>
      </c>
      <c r="K79" s="487">
        <f t="shared" si="15"/>
        <v>1.3992620484692646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8" customHeight="1" x14ac:dyDescent="0.3">
      <c r="A80" s="692" t="s">
        <v>220</v>
      </c>
      <c r="B80" s="639" t="s">
        <v>220</v>
      </c>
      <c r="C80" s="1138">
        <v>214500000000</v>
      </c>
      <c r="D80" s="1138">
        <f t="shared" si="11"/>
        <v>214500000000</v>
      </c>
      <c r="E80" s="699">
        <f t="shared" si="16"/>
        <v>214500</v>
      </c>
      <c r="F80" s="1143">
        <f t="shared" si="17"/>
        <v>10096658.419392921</v>
      </c>
      <c r="G80" s="1144">
        <f t="shared" si="12"/>
        <v>10096657.419392921</v>
      </c>
      <c r="H80" s="1156">
        <f t="shared" si="13"/>
        <v>-10096657.419392921</v>
      </c>
      <c r="I80" s="661">
        <f t="shared" si="14"/>
        <v>27.756209194106841</v>
      </c>
      <c r="J80" s="486">
        <f>'MASTER CHART'!$R$7</f>
        <v>0.15</v>
      </c>
      <c r="K80" s="487">
        <f t="shared" si="15"/>
        <v>4.1634313791160258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s="113" customFormat="1" ht="14.4" x14ac:dyDescent="0.3">
      <c r="A81" s="691" t="s">
        <v>165</v>
      </c>
      <c r="B81" s="639" t="s">
        <v>165</v>
      </c>
      <c r="C81" s="1138">
        <v>1274000000</v>
      </c>
      <c r="D81" s="1138">
        <f t="shared" ref="D81:D112" si="18">IF(C81=0,1,C81)</f>
        <v>1274000000</v>
      </c>
      <c r="E81" s="699">
        <f t="shared" si="16"/>
        <v>1274</v>
      </c>
      <c r="F81" s="1143">
        <f t="shared" si="17"/>
        <v>59968.031824273108</v>
      </c>
      <c r="G81" s="1144">
        <f t="shared" si="12"/>
        <v>59967.031824273108</v>
      </c>
      <c r="H81" s="1156">
        <f t="shared" si="13"/>
        <v>-59967.031824273108</v>
      </c>
      <c r="I81" s="661">
        <f t="shared" si="14"/>
        <v>0.16485232794639723</v>
      </c>
      <c r="J81" s="486">
        <f>'MASTER CHART'!$R$7</f>
        <v>0.15</v>
      </c>
      <c r="K81" s="487">
        <f t="shared" si="15"/>
        <v>2.4727849191959583E-2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4.4" x14ac:dyDescent="0.3">
      <c r="A82" s="692" t="s">
        <v>66</v>
      </c>
      <c r="B82" s="639" t="s">
        <v>66</v>
      </c>
      <c r="C82" s="1138">
        <v>3511000000</v>
      </c>
      <c r="D82" s="1138">
        <f t="shared" si="18"/>
        <v>3511000000</v>
      </c>
      <c r="E82" s="699">
        <f t="shared" si="16"/>
        <v>3511</v>
      </c>
      <c r="F82" s="1143">
        <f t="shared" si="17"/>
        <v>165265.11753141513</v>
      </c>
      <c r="G82" s="1144">
        <f t="shared" si="12"/>
        <v>165264.11753141513</v>
      </c>
      <c r="H82" s="1156">
        <f t="shared" si="13"/>
        <v>-165264.11753141513</v>
      </c>
      <c r="I82" s="661">
        <f t="shared" si="14"/>
        <v>0.45431920960998845</v>
      </c>
      <c r="J82" s="486">
        <f>'MASTER CHART'!$R$7</f>
        <v>0.15</v>
      </c>
      <c r="K82" s="487">
        <f t="shared" si="15"/>
        <v>6.8147881441498262E-2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s="108" customFormat="1" ht="14.4" x14ac:dyDescent="0.3">
      <c r="A83" s="691" t="s">
        <v>67</v>
      </c>
      <c r="B83" s="639" t="s">
        <v>67</v>
      </c>
      <c r="C83" s="1138">
        <v>9826000000</v>
      </c>
      <c r="D83" s="1138">
        <f t="shared" si="18"/>
        <v>9826000000</v>
      </c>
      <c r="E83" s="699">
        <f t="shared" si="16"/>
        <v>9826</v>
      </c>
      <c r="F83" s="1143">
        <f t="shared" si="17"/>
        <v>462516.38987857738</v>
      </c>
      <c r="G83" s="1144">
        <f t="shared" si="12"/>
        <v>462515.38987857738</v>
      </c>
      <c r="H83" s="1156">
        <f t="shared" si="13"/>
        <v>-462515.38987857738</v>
      </c>
      <c r="I83" s="661">
        <f t="shared" si="14"/>
        <v>1.2714776171672433</v>
      </c>
      <c r="J83" s="486">
        <f>'MASTER CHART'!$R$7</f>
        <v>0.15</v>
      </c>
      <c r="K83" s="487">
        <f t="shared" si="15"/>
        <v>0.19072164257508648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4.4" x14ac:dyDescent="0.3">
      <c r="A84" s="692" t="s">
        <v>68</v>
      </c>
      <c r="B84" s="639" t="s">
        <v>68</v>
      </c>
      <c r="C84" s="1138">
        <v>5550000000</v>
      </c>
      <c r="D84" s="1138">
        <f t="shared" si="18"/>
        <v>5550000000</v>
      </c>
      <c r="E84" s="699">
        <f t="shared" si="16"/>
        <v>5550</v>
      </c>
      <c r="F84" s="1143">
        <f t="shared" si="17"/>
        <v>261242.21085142525</v>
      </c>
      <c r="G84" s="1144">
        <f t="shared" si="12"/>
        <v>261241.21085142525</v>
      </c>
      <c r="H84" s="1156">
        <f t="shared" si="13"/>
        <v>-261241.21085142525</v>
      </c>
      <c r="I84" s="661">
        <f t="shared" si="14"/>
        <v>0.71816497255682032</v>
      </c>
      <c r="J84" s="486">
        <f>'MASTER CHART'!$R$7</f>
        <v>0.15</v>
      </c>
      <c r="K84" s="487">
        <f t="shared" si="15"/>
        <v>0.10772474588352304</v>
      </c>
    </row>
    <row r="85" spans="1:23" ht="14.4" x14ac:dyDescent="0.3">
      <c r="A85" s="691" t="s">
        <v>69</v>
      </c>
      <c r="B85" s="639" t="s">
        <v>69</v>
      </c>
      <c r="C85" s="639">
        <v>0</v>
      </c>
      <c r="D85" s="1138">
        <f t="shared" si="18"/>
        <v>1</v>
      </c>
      <c r="E85" s="699">
        <f t="shared" si="16"/>
        <v>9.9999999999999995E-7</v>
      </c>
      <c r="F85" s="1143">
        <f t="shared" si="17"/>
        <v>4.7070668621878419E-5</v>
      </c>
      <c r="G85" s="1144">
        <f t="shared" si="12"/>
        <v>-0.99995292933137814</v>
      </c>
      <c r="H85" s="1156">
        <f t="shared" si="13"/>
        <v>0.99995292933137814</v>
      </c>
      <c r="I85" s="661">
        <f t="shared" si="14"/>
        <v>-100</v>
      </c>
      <c r="J85" s="486">
        <f>'MASTER CHART'!$R$7</f>
        <v>0.15</v>
      </c>
      <c r="K85" s="487">
        <f t="shared" si="15"/>
        <v>-15</v>
      </c>
    </row>
    <row r="86" spans="1:23" ht="14.4" x14ac:dyDescent="0.3">
      <c r="A86" s="692" t="s">
        <v>70</v>
      </c>
      <c r="B86" s="639" t="s">
        <v>70</v>
      </c>
      <c r="C86" s="1138">
        <v>3058000000</v>
      </c>
      <c r="D86" s="1138">
        <f t="shared" si="18"/>
        <v>3058000000</v>
      </c>
      <c r="E86" s="699">
        <f t="shared" si="16"/>
        <v>3058</v>
      </c>
      <c r="F86" s="1143">
        <f t="shared" si="17"/>
        <v>143942.10464570421</v>
      </c>
      <c r="G86" s="1144">
        <f t="shared" si="12"/>
        <v>143941.10464570421</v>
      </c>
      <c r="H86" s="1156">
        <f t="shared" si="13"/>
        <v>-143941.10464570421</v>
      </c>
      <c r="I86" s="661">
        <f t="shared" si="14"/>
        <v>0.39570119557619016</v>
      </c>
      <c r="J86" s="486">
        <f>'MASTER CHART'!$R$7</f>
        <v>0.15</v>
      </c>
      <c r="K86" s="487">
        <f t="shared" si="15"/>
        <v>5.9355179336428518E-2</v>
      </c>
    </row>
    <row r="87" spans="1:23" ht="14.4" x14ac:dyDescent="0.3">
      <c r="A87" s="691" t="s">
        <v>71</v>
      </c>
      <c r="B87" s="639" t="s">
        <v>71</v>
      </c>
      <c r="C87" s="1138">
        <v>121800000</v>
      </c>
      <c r="D87" s="1138">
        <f t="shared" si="18"/>
        <v>121800000</v>
      </c>
      <c r="E87" s="699">
        <f t="shared" si="16"/>
        <v>121.8</v>
      </c>
      <c r="F87" s="1143">
        <f t="shared" si="17"/>
        <v>5733.2074381447919</v>
      </c>
      <c r="G87" s="1144">
        <f t="shared" si="12"/>
        <v>5732.2074381447919</v>
      </c>
      <c r="H87" s="1156">
        <f t="shared" si="13"/>
        <v>-5732.2074381447919</v>
      </c>
      <c r="I87" s="661">
        <f t="shared" si="14"/>
        <v>1.5758120949173345E-2</v>
      </c>
      <c r="J87" s="486">
        <f>'MASTER CHART'!$R$7</f>
        <v>0.15</v>
      </c>
      <c r="K87" s="487">
        <f t="shared" si="15"/>
        <v>2.3637181423760015E-3</v>
      </c>
    </row>
    <row r="88" spans="1:23" ht="14.4" x14ac:dyDescent="0.3">
      <c r="A88" s="692" t="s">
        <v>166</v>
      </c>
      <c r="B88" s="639" t="s">
        <v>166</v>
      </c>
      <c r="C88" s="1138">
        <v>22410000000</v>
      </c>
      <c r="D88" s="1138">
        <f t="shared" si="18"/>
        <v>22410000000</v>
      </c>
      <c r="E88" s="699">
        <f t="shared" si="16"/>
        <v>22410</v>
      </c>
      <c r="F88" s="1143">
        <f t="shared" si="17"/>
        <v>1054853.6838162953</v>
      </c>
      <c r="G88" s="1144">
        <f t="shared" si="12"/>
        <v>1054852.6838162953</v>
      </c>
      <c r="H88" s="1156">
        <f t="shared" si="13"/>
        <v>-1054852.6838162953</v>
      </c>
      <c r="I88" s="661">
        <f t="shared" si="14"/>
        <v>2.8998420511657375</v>
      </c>
      <c r="J88" s="486">
        <f>'MASTER CHART'!$R$7</f>
        <v>0.15</v>
      </c>
      <c r="K88" s="487">
        <f t="shared" si="15"/>
        <v>0.43497630767486062</v>
      </c>
    </row>
    <row r="89" spans="1:23" ht="14.4" x14ac:dyDescent="0.3">
      <c r="A89" s="691" t="s">
        <v>167</v>
      </c>
      <c r="B89" s="639" t="s">
        <v>167</v>
      </c>
      <c r="C89" s="639">
        <v>0</v>
      </c>
      <c r="D89" s="1138">
        <f t="shared" si="18"/>
        <v>1</v>
      </c>
      <c r="E89" s="699">
        <f t="shared" si="16"/>
        <v>9.9999999999999995E-7</v>
      </c>
      <c r="F89" s="1143">
        <f t="shared" si="17"/>
        <v>4.7070668621878419E-5</v>
      </c>
      <c r="G89" s="1144">
        <f t="shared" si="12"/>
        <v>-0.99995292933137814</v>
      </c>
      <c r="H89" s="1156">
        <f t="shared" si="13"/>
        <v>0.99995292933137814</v>
      </c>
      <c r="I89" s="661">
        <f t="shared" si="14"/>
        <v>-100</v>
      </c>
      <c r="J89" s="486">
        <f>'MASTER CHART'!$R$7</f>
        <v>0.15</v>
      </c>
      <c r="K89" s="487">
        <f t="shared" si="15"/>
        <v>-15</v>
      </c>
    </row>
    <row r="90" spans="1:23" ht="14.4" x14ac:dyDescent="0.3">
      <c r="A90" s="691" t="s">
        <v>72</v>
      </c>
      <c r="B90" s="639" t="s">
        <v>72</v>
      </c>
      <c r="C90" s="1138">
        <v>17100000000</v>
      </c>
      <c r="D90" s="1138">
        <f t="shared" si="18"/>
        <v>17100000000</v>
      </c>
      <c r="E90" s="699">
        <f t="shared" si="16"/>
        <v>17100</v>
      </c>
      <c r="F90" s="1143">
        <f t="shared" si="17"/>
        <v>804908.43343412096</v>
      </c>
      <c r="G90" s="1144">
        <f t="shared" si="12"/>
        <v>804907.43343412096</v>
      </c>
      <c r="H90" s="1156">
        <f t="shared" si="13"/>
        <v>-804907.43343412096</v>
      </c>
      <c r="I90" s="661">
        <f t="shared" si="14"/>
        <v>2.2127302310344596</v>
      </c>
      <c r="J90" s="486">
        <f>'MASTER CHART'!$R$7</f>
        <v>0.15</v>
      </c>
      <c r="K90" s="487">
        <f t="shared" si="15"/>
        <v>0.33190953465516893</v>
      </c>
    </row>
    <row r="91" spans="1:23" ht="14.4" x14ac:dyDescent="0.3">
      <c r="A91" s="692" t="s">
        <v>168</v>
      </c>
      <c r="B91" s="639" t="s">
        <v>168</v>
      </c>
      <c r="C91" s="1138">
        <v>28320000</v>
      </c>
      <c r="D91" s="1138">
        <f t="shared" si="18"/>
        <v>28320000</v>
      </c>
      <c r="E91" s="699">
        <f t="shared" si="16"/>
        <v>28.32</v>
      </c>
      <c r="F91" s="1143">
        <f t="shared" si="17"/>
        <v>1333.0413353715969</v>
      </c>
      <c r="G91" s="1144">
        <f t="shared" si="12"/>
        <v>1332.0413353715969</v>
      </c>
      <c r="H91" s="1156">
        <f t="shared" si="13"/>
        <v>-1332.0413353715969</v>
      </c>
      <c r="I91" s="661">
        <f t="shared" si="14"/>
        <v>3.6618473247153611E-3</v>
      </c>
      <c r="J91" s="486">
        <f>'MASTER CHART'!$R$7</f>
        <v>0.15</v>
      </c>
      <c r="K91" s="487">
        <f t="shared" si="15"/>
        <v>5.4927709870730419E-4</v>
      </c>
    </row>
    <row r="92" spans="1:23" ht="15.6" customHeight="1" x14ac:dyDescent="0.3">
      <c r="A92" s="692" t="s">
        <v>223</v>
      </c>
      <c r="B92" s="639" t="s">
        <v>223</v>
      </c>
      <c r="C92" s="639">
        <v>0</v>
      </c>
      <c r="D92" s="1138">
        <f t="shared" si="18"/>
        <v>1</v>
      </c>
      <c r="E92" s="699">
        <f t="shared" si="16"/>
        <v>9.9999999999999995E-7</v>
      </c>
      <c r="F92" s="1143">
        <f t="shared" si="17"/>
        <v>4.7070668621878419E-5</v>
      </c>
      <c r="G92" s="1144">
        <f t="shared" si="12"/>
        <v>-0.99995292933137814</v>
      </c>
      <c r="H92" s="1156">
        <f t="shared" si="13"/>
        <v>0.99995292933137814</v>
      </c>
      <c r="I92" s="661">
        <f t="shared" si="14"/>
        <v>-100</v>
      </c>
      <c r="J92" s="486">
        <f>'MASTER CHART'!$R$7</f>
        <v>0.15</v>
      </c>
      <c r="K92" s="487">
        <f t="shared" si="15"/>
        <v>-15</v>
      </c>
    </row>
    <row r="93" spans="1:23" ht="14.4" x14ac:dyDescent="0.3">
      <c r="A93" s="691" t="s">
        <v>169</v>
      </c>
      <c r="B93" s="639" t="s">
        <v>169</v>
      </c>
      <c r="C93" s="639">
        <v>0</v>
      </c>
      <c r="D93" s="1138">
        <f t="shared" si="18"/>
        <v>1</v>
      </c>
      <c r="E93" s="699">
        <f t="shared" si="16"/>
        <v>9.9999999999999995E-7</v>
      </c>
      <c r="F93" s="1143">
        <f t="shared" si="17"/>
        <v>4.7070668621878419E-5</v>
      </c>
      <c r="G93" s="1144">
        <f t="shared" si="12"/>
        <v>-0.99995292933137814</v>
      </c>
      <c r="H93" s="1156">
        <f t="shared" si="13"/>
        <v>0.99995292933137814</v>
      </c>
      <c r="I93" s="661">
        <f t="shared" si="14"/>
        <v>-100</v>
      </c>
      <c r="J93" s="486">
        <f>'MASTER CHART'!$R$7</f>
        <v>0.15</v>
      </c>
      <c r="K93" s="487">
        <f t="shared" si="15"/>
        <v>-15</v>
      </c>
    </row>
    <row r="94" spans="1:23" ht="14.4" x14ac:dyDescent="0.3">
      <c r="A94" s="692" t="s">
        <v>73</v>
      </c>
      <c r="B94" s="639" t="s">
        <v>73</v>
      </c>
      <c r="C94" s="639">
        <v>0</v>
      </c>
      <c r="D94" s="1138">
        <f t="shared" si="18"/>
        <v>1</v>
      </c>
      <c r="E94" s="699">
        <f t="shared" si="16"/>
        <v>9.9999999999999995E-7</v>
      </c>
      <c r="F94" s="1143">
        <f t="shared" si="17"/>
        <v>4.7070668621878419E-5</v>
      </c>
      <c r="G94" s="1144">
        <f t="shared" si="12"/>
        <v>-0.99995292933137814</v>
      </c>
      <c r="H94" s="1156">
        <f t="shared" si="13"/>
        <v>0.99995292933137814</v>
      </c>
      <c r="I94" s="661">
        <f t="shared" si="14"/>
        <v>-100</v>
      </c>
      <c r="J94" s="486">
        <f>'MASTER CHART'!$R$7</f>
        <v>0.15</v>
      </c>
      <c r="K94" s="487">
        <f t="shared" si="15"/>
        <v>-15</v>
      </c>
    </row>
    <row r="95" spans="1:23" ht="14.4" x14ac:dyDescent="0.3">
      <c r="A95" s="692" t="s">
        <v>170</v>
      </c>
      <c r="B95" s="639" t="s">
        <v>170</v>
      </c>
      <c r="C95" s="639">
        <v>0</v>
      </c>
      <c r="D95" s="1138">
        <f t="shared" si="18"/>
        <v>1</v>
      </c>
      <c r="E95" s="699">
        <f t="shared" si="16"/>
        <v>9.9999999999999995E-7</v>
      </c>
      <c r="F95" s="1143">
        <f t="shared" si="17"/>
        <v>4.7070668621878419E-5</v>
      </c>
      <c r="G95" s="1144">
        <f t="shared" si="12"/>
        <v>-0.99995292933137814</v>
      </c>
      <c r="H95" s="1156">
        <f t="shared" si="13"/>
        <v>0.99995292933137814</v>
      </c>
      <c r="I95" s="661">
        <f t="shared" si="14"/>
        <v>-100</v>
      </c>
      <c r="J95" s="486">
        <f>'MASTER CHART'!$R$7</f>
        <v>0.15</v>
      </c>
      <c r="K95" s="487">
        <f t="shared" si="15"/>
        <v>-15</v>
      </c>
    </row>
    <row r="96" spans="1:23" ht="14.4" x14ac:dyDescent="0.3">
      <c r="A96" s="691" t="s">
        <v>74</v>
      </c>
      <c r="B96" s="639" t="s">
        <v>74</v>
      </c>
      <c r="C96" s="1138">
        <v>9089000000</v>
      </c>
      <c r="D96" s="1138">
        <f t="shared" si="18"/>
        <v>9089000000</v>
      </c>
      <c r="E96" s="699">
        <f t="shared" si="16"/>
        <v>9089</v>
      </c>
      <c r="F96" s="1143">
        <f t="shared" si="17"/>
        <v>427825.30710425298</v>
      </c>
      <c r="G96" s="1144">
        <f t="shared" si="12"/>
        <v>427824.30710425298</v>
      </c>
      <c r="H96" s="1156">
        <f t="shared" si="13"/>
        <v>-427824.30710425298</v>
      </c>
      <c r="I96" s="661">
        <f t="shared" si="14"/>
        <v>1.1761101197215273</v>
      </c>
      <c r="J96" s="486">
        <f>'MASTER CHART'!$R$7</f>
        <v>0.15</v>
      </c>
      <c r="K96" s="487">
        <f t="shared" si="15"/>
        <v>0.1764165179582291</v>
      </c>
    </row>
    <row r="97" spans="1:11" ht="14.4" x14ac:dyDescent="0.3">
      <c r="A97" s="692" t="s">
        <v>171</v>
      </c>
      <c r="B97" s="639" t="s">
        <v>171</v>
      </c>
      <c r="C97" s="639">
        <v>0</v>
      </c>
      <c r="D97" s="1138">
        <f t="shared" si="18"/>
        <v>1</v>
      </c>
      <c r="E97" s="699">
        <f t="shared" si="16"/>
        <v>9.9999999999999995E-7</v>
      </c>
      <c r="F97" s="1143">
        <f t="shared" si="17"/>
        <v>4.7070668621878419E-5</v>
      </c>
      <c r="G97" s="1144">
        <f t="shared" si="12"/>
        <v>-0.99995292933137814</v>
      </c>
      <c r="H97" s="1156">
        <f t="shared" si="13"/>
        <v>0.99995292933137814</v>
      </c>
      <c r="I97" s="661">
        <f t="shared" si="14"/>
        <v>-100</v>
      </c>
      <c r="J97" s="486">
        <f>'MASTER CHART'!$R$7</f>
        <v>0.15</v>
      </c>
      <c r="K97" s="487">
        <f t="shared" si="15"/>
        <v>-15</v>
      </c>
    </row>
    <row r="98" spans="1:11" ht="14.4" x14ac:dyDescent="0.3">
      <c r="A98" s="691" t="s">
        <v>172</v>
      </c>
      <c r="B98" s="639" t="s">
        <v>172</v>
      </c>
      <c r="C98" s="639">
        <v>0</v>
      </c>
      <c r="D98" s="1138">
        <f t="shared" si="18"/>
        <v>1</v>
      </c>
      <c r="E98" s="699">
        <f t="shared" si="16"/>
        <v>9.9999999999999995E-7</v>
      </c>
      <c r="F98" s="1143">
        <f t="shared" si="17"/>
        <v>4.7070668621878419E-5</v>
      </c>
      <c r="G98" s="1144">
        <f t="shared" si="12"/>
        <v>-0.99995292933137814</v>
      </c>
      <c r="H98" s="1156">
        <f t="shared" si="13"/>
        <v>0.99995292933137814</v>
      </c>
      <c r="I98" s="661">
        <f t="shared" si="14"/>
        <v>-100</v>
      </c>
      <c r="J98" s="486">
        <f>'MASTER CHART'!$R$7</f>
        <v>0.15</v>
      </c>
      <c r="K98" s="487">
        <f t="shared" si="15"/>
        <v>-15</v>
      </c>
    </row>
    <row r="99" spans="1:11" ht="14.4" x14ac:dyDescent="0.3">
      <c r="A99" s="692" t="s">
        <v>173</v>
      </c>
      <c r="B99" s="639" t="s">
        <v>224</v>
      </c>
      <c r="C99" s="639">
        <v>0</v>
      </c>
      <c r="D99" s="1138">
        <f t="shared" si="18"/>
        <v>1</v>
      </c>
      <c r="E99" s="699">
        <f t="shared" si="16"/>
        <v>9.9999999999999995E-7</v>
      </c>
      <c r="F99" s="1143">
        <f t="shared" si="17"/>
        <v>4.7070668621878419E-5</v>
      </c>
      <c r="G99" s="1144">
        <f t="shared" si="12"/>
        <v>-0.99995292933137814</v>
      </c>
      <c r="H99" s="1156">
        <f t="shared" si="13"/>
        <v>0.99995292933137814</v>
      </c>
      <c r="I99" s="661">
        <f t="shared" si="14"/>
        <v>-100</v>
      </c>
      <c r="J99" s="486">
        <f>'MASTER CHART'!$R$7</f>
        <v>0.15</v>
      </c>
      <c r="K99" s="487">
        <f t="shared" si="15"/>
        <v>-15</v>
      </c>
    </row>
    <row r="100" spans="1:11" ht="14.4" x14ac:dyDescent="0.3">
      <c r="A100" s="691" t="s">
        <v>174</v>
      </c>
      <c r="B100" s="639" t="s">
        <v>174</v>
      </c>
      <c r="C100" s="639">
        <v>0</v>
      </c>
      <c r="D100" s="1138">
        <f t="shared" si="18"/>
        <v>1</v>
      </c>
      <c r="E100" s="699">
        <f t="shared" si="16"/>
        <v>9.9999999999999995E-7</v>
      </c>
      <c r="F100" s="1143">
        <f t="shared" si="17"/>
        <v>4.7070668621878419E-5</v>
      </c>
      <c r="G100" s="1144">
        <f t="shared" si="12"/>
        <v>-0.99995292933137814</v>
      </c>
      <c r="H100" s="1156">
        <f t="shared" si="13"/>
        <v>0.99995292933137814</v>
      </c>
      <c r="I100" s="661">
        <f t="shared" ref="I100:I131" si="19">(IF(G100&lt;0,G100/$H$184*-100,G100/$G$183*100))</f>
        <v>-100</v>
      </c>
      <c r="J100" s="486">
        <f>'MASTER CHART'!$R$7</f>
        <v>0.15</v>
      </c>
      <c r="K100" s="487">
        <f t="shared" si="15"/>
        <v>-15</v>
      </c>
    </row>
    <row r="101" spans="1:11" ht="14.4" x14ac:dyDescent="0.3">
      <c r="A101" s="692" t="s">
        <v>175</v>
      </c>
      <c r="B101" s="639" t="s">
        <v>175</v>
      </c>
      <c r="C101" s="639">
        <v>0</v>
      </c>
      <c r="D101" s="1138">
        <f t="shared" si="18"/>
        <v>1</v>
      </c>
      <c r="E101" s="699">
        <f t="shared" si="16"/>
        <v>9.9999999999999995E-7</v>
      </c>
      <c r="F101" s="1143">
        <f t="shared" si="17"/>
        <v>4.7070668621878419E-5</v>
      </c>
      <c r="G101" s="1144">
        <f t="shared" si="12"/>
        <v>-0.99995292933137814</v>
      </c>
      <c r="H101" s="1156">
        <f t="shared" si="13"/>
        <v>0.99995292933137814</v>
      </c>
      <c r="I101" s="661">
        <f t="shared" si="19"/>
        <v>-100</v>
      </c>
      <c r="J101" s="486">
        <f>'MASTER CHART'!$R$7</f>
        <v>0.15</v>
      </c>
      <c r="K101" s="487">
        <f t="shared" si="15"/>
        <v>-15</v>
      </c>
    </row>
    <row r="102" spans="1:11" ht="14.4" x14ac:dyDescent="0.3">
      <c r="A102" s="691" t="s">
        <v>75</v>
      </c>
      <c r="B102" s="639" t="s">
        <v>75</v>
      </c>
      <c r="C102" s="1138">
        <v>69490000000</v>
      </c>
      <c r="D102" s="1138">
        <f t="shared" si="18"/>
        <v>69490000000</v>
      </c>
      <c r="E102" s="699">
        <f t="shared" si="16"/>
        <v>69490</v>
      </c>
      <c r="F102" s="1143">
        <f t="shared" si="17"/>
        <v>3270940.7625343315</v>
      </c>
      <c r="G102" s="1144">
        <f t="shared" si="12"/>
        <v>3270939.7625343315</v>
      </c>
      <c r="H102" s="1156">
        <f t="shared" si="13"/>
        <v>-3270939.7625343315</v>
      </c>
      <c r="I102" s="661">
        <f t="shared" si="19"/>
        <v>8.9919747238174494</v>
      </c>
      <c r="J102" s="486">
        <f>'MASTER CHART'!$R$7</f>
        <v>0.15</v>
      </c>
      <c r="K102" s="487">
        <f t="shared" si="15"/>
        <v>1.3487962085726173</v>
      </c>
    </row>
    <row r="103" spans="1:11" ht="14.4" x14ac:dyDescent="0.3">
      <c r="A103" s="691" t="s">
        <v>176</v>
      </c>
      <c r="B103" s="639" t="s">
        <v>176</v>
      </c>
      <c r="C103" s="639">
        <v>0</v>
      </c>
      <c r="D103" s="1138">
        <f t="shared" si="18"/>
        <v>1</v>
      </c>
      <c r="E103" s="699">
        <f t="shared" si="16"/>
        <v>9.9999999999999995E-7</v>
      </c>
      <c r="F103" s="1143">
        <f t="shared" si="17"/>
        <v>4.7070668621878419E-5</v>
      </c>
      <c r="G103" s="1144">
        <f t="shared" si="12"/>
        <v>-0.99995292933137814</v>
      </c>
      <c r="H103" s="1156">
        <f t="shared" si="13"/>
        <v>0.99995292933137814</v>
      </c>
      <c r="I103" s="661">
        <f t="shared" si="19"/>
        <v>-100</v>
      </c>
      <c r="J103" s="486">
        <f>'MASTER CHART'!$R$7</f>
        <v>0.15</v>
      </c>
      <c r="K103" s="487">
        <f t="shared" si="15"/>
        <v>-15</v>
      </c>
    </row>
    <row r="104" spans="1:11" ht="14.4" x14ac:dyDescent="0.3">
      <c r="A104" s="692" t="s">
        <v>177</v>
      </c>
      <c r="B104" s="639" t="s">
        <v>177</v>
      </c>
      <c r="C104" s="639">
        <v>0</v>
      </c>
      <c r="D104" s="1138">
        <f t="shared" si="18"/>
        <v>1</v>
      </c>
      <c r="E104" s="699">
        <f t="shared" si="16"/>
        <v>9.9999999999999995E-7</v>
      </c>
      <c r="F104" s="1143">
        <f t="shared" si="17"/>
        <v>4.7070668621878419E-5</v>
      </c>
      <c r="G104" s="1144">
        <f t="shared" si="12"/>
        <v>-0.99995292933137814</v>
      </c>
      <c r="H104" s="1156">
        <f t="shared" si="13"/>
        <v>0.99995292933137814</v>
      </c>
      <c r="I104" s="661">
        <f t="shared" si="19"/>
        <v>-100</v>
      </c>
      <c r="J104" s="486">
        <f>'MASTER CHART'!$R$7</f>
        <v>0.15</v>
      </c>
      <c r="K104" s="487">
        <f t="shared" si="15"/>
        <v>-15</v>
      </c>
    </row>
    <row r="105" spans="1:11" ht="14.4" x14ac:dyDescent="0.3">
      <c r="A105" s="691" t="s">
        <v>178</v>
      </c>
      <c r="B105" s="639" t="s">
        <v>178</v>
      </c>
      <c r="C105" s="639">
        <v>0</v>
      </c>
      <c r="D105" s="1138">
        <f t="shared" si="18"/>
        <v>1</v>
      </c>
      <c r="E105" s="699">
        <f t="shared" si="16"/>
        <v>9.9999999999999995E-7</v>
      </c>
      <c r="F105" s="1143">
        <f t="shared" si="17"/>
        <v>4.7070668621878419E-5</v>
      </c>
      <c r="G105" s="1144">
        <f t="shared" si="12"/>
        <v>-0.99995292933137814</v>
      </c>
      <c r="H105" s="1156">
        <f t="shared" si="13"/>
        <v>0.99995292933137814</v>
      </c>
      <c r="I105" s="661">
        <f t="shared" si="19"/>
        <v>-100</v>
      </c>
      <c r="J105" s="486">
        <f>'MASTER CHART'!$R$7</f>
        <v>0.15</v>
      </c>
      <c r="K105" s="487">
        <f t="shared" si="15"/>
        <v>-15</v>
      </c>
    </row>
    <row r="106" spans="1:11" ht="14.4" x14ac:dyDescent="0.3">
      <c r="A106" s="692" t="s">
        <v>179</v>
      </c>
      <c r="B106" s="639" t="s">
        <v>179</v>
      </c>
      <c r="C106" s="639">
        <v>0</v>
      </c>
      <c r="D106" s="1138">
        <f t="shared" si="18"/>
        <v>1</v>
      </c>
      <c r="E106" s="699">
        <f t="shared" si="16"/>
        <v>9.9999999999999995E-7</v>
      </c>
      <c r="F106" s="1143">
        <f t="shared" si="17"/>
        <v>4.7070668621878419E-5</v>
      </c>
      <c r="G106" s="1144">
        <f t="shared" si="12"/>
        <v>-0.99995292933137814</v>
      </c>
      <c r="H106" s="1156">
        <f t="shared" si="13"/>
        <v>0.99995292933137814</v>
      </c>
      <c r="I106" s="661">
        <f t="shared" si="19"/>
        <v>-100</v>
      </c>
      <c r="J106" s="486">
        <f>'MASTER CHART'!$R$7</f>
        <v>0.15</v>
      </c>
      <c r="K106" s="487">
        <f t="shared" si="15"/>
        <v>-15</v>
      </c>
    </row>
    <row r="107" spans="1:11" ht="14.4" x14ac:dyDescent="0.3">
      <c r="A107" s="691" t="s">
        <v>119</v>
      </c>
      <c r="B107" s="639" t="s">
        <v>119</v>
      </c>
      <c r="C107" s="639">
        <v>0</v>
      </c>
      <c r="D107" s="1138">
        <f t="shared" si="18"/>
        <v>1</v>
      </c>
      <c r="E107" s="699">
        <f t="shared" si="16"/>
        <v>9.9999999999999995E-7</v>
      </c>
      <c r="F107" s="1143">
        <f t="shared" si="17"/>
        <v>4.7070668621878419E-5</v>
      </c>
      <c r="G107" s="1144">
        <f t="shared" si="12"/>
        <v>-0.99995292933137814</v>
      </c>
      <c r="H107" s="1156">
        <f t="shared" si="13"/>
        <v>0.99995292933137814</v>
      </c>
      <c r="I107" s="661">
        <f t="shared" si="19"/>
        <v>-100</v>
      </c>
      <c r="J107" s="486">
        <f>'MASTER CHART'!$R$7</f>
        <v>0.15</v>
      </c>
      <c r="K107" s="487">
        <f t="shared" si="15"/>
        <v>-15</v>
      </c>
    </row>
    <row r="108" spans="1:11" ht="14.4" x14ac:dyDescent="0.3">
      <c r="A108" s="691" t="s">
        <v>76</v>
      </c>
      <c r="B108" s="639" t="s">
        <v>76</v>
      </c>
      <c r="C108" s="1138">
        <v>31570000000</v>
      </c>
      <c r="D108" s="1138">
        <f t="shared" si="18"/>
        <v>31570000000</v>
      </c>
      <c r="E108" s="699">
        <f t="shared" si="16"/>
        <v>31570</v>
      </c>
      <c r="F108" s="1143">
        <f t="shared" si="17"/>
        <v>1486021.0083927016</v>
      </c>
      <c r="G108" s="1144">
        <f t="shared" si="12"/>
        <v>1486020.0083927016</v>
      </c>
      <c r="H108" s="1156">
        <f t="shared" si="13"/>
        <v>-1486020.0083927016</v>
      </c>
      <c r="I108" s="661">
        <f t="shared" si="19"/>
        <v>4.0851422907895625</v>
      </c>
      <c r="J108" s="486">
        <f>'MASTER CHART'!$R$7</f>
        <v>0.15</v>
      </c>
      <c r="K108" s="487">
        <f t="shared" si="15"/>
        <v>0.61277134361843433</v>
      </c>
    </row>
    <row r="109" spans="1:11" ht="14.4" x14ac:dyDescent="0.3">
      <c r="A109" s="691" t="s">
        <v>180</v>
      </c>
      <c r="B109" s="639" t="s">
        <v>180</v>
      </c>
      <c r="C109" s="639">
        <v>0</v>
      </c>
      <c r="D109" s="1138">
        <f t="shared" si="18"/>
        <v>1</v>
      </c>
      <c r="E109" s="699">
        <f t="shared" si="16"/>
        <v>9.9999999999999995E-7</v>
      </c>
      <c r="F109" s="1143">
        <f t="shared" si="17"/>
        <v>4.7070668621878419E-5</v>
      </c>
      <c r="G109" s="1144">
        <f t="shared" si="12"/>
        <v>-0.99995292933137814</v>
      </c>
      <c r="H109" s="1156">
        <f t="shared" si="13"/>
        <v>0.99995292933137814</v>
      </c>
      <c r="I109" s="661">
        <f t="shared" si="19"/>
        <v>-100</v>
      </c>
      <c r="J109" s="486">
        <f>'MASTER CHART'!$R$7</f>
        <v>0.15</v>
      </c>
      <c r="K109" s="487">
        <f t="shared" si="15"/>
        <v>-15</v>
      </c>
    </row>
    <row r="110" spans="1:11" ht="14.4" x14ac:dyDescent="0.3">
      <c r="A110" s="692" t="s">
        <v>181</v>
      </c>
      <c r="B110" s="639" t="s">
        <v>181</v>
      </c>
      <c r="C110" s="639">
        <v>0</v>
      </c>
      <c r="D110" s="1138">
        <f t="shared" si="18"/>
        <v>1</v>
      </c>
      <c r="E110" s="699">
        <f t="shared" si="16"/>
        <v>9.9999999999999995E-7</v>
      </c>
      <c r="F110" s="1143">
        <f t="shared" si="17"/>
        <v>4.7070668621878419E-5</v>
      </c>
      <c r="G110" s="1144">
        <f t="shared" si="12"/>
        <v>-0.99995292933137814</v>
      </c>
      <c r="H110" s="1156">
        <f t="shared" si="13"/>
        <v>0.99995292933137814</v>
      </c>
      <c r="I110" s="661">
        <f t="shared" si="19"/>
        <v>-100</v>
      </c>
      <c r="J110" s="486">
        <f>'MASTER CHART'!$R$7</f>
        <v>0.15</v>
      </c>
      <c r="K110" s="487">
        <f t="shared" si="15"/>
        <v>-15</v>
      </c>
    </row>
    <row r="111" spans="1:11" ht="14.4" x14ac:dyDescent="0.3">
      <c r="A111" s="692" t="s">
        <v>77</v>
      </c>
      <c r="B111" s="639" t="s">
        <v>77</v>
      </c>
      <c r="C111" s="1138">
        <v>87780000</v>
      </c>
      <c r="D111" s="1138">
        <f t="shared" si="18"/>
        <v>87780000</v>
      </c>
      <c r="E111" s="699">
        <f t="shared" si="16"/>
        <v>87.78</v>
      </c>
      <c r="F111" s="1143">
        <f t="shared" si="17"/>
        <v>4131.8632916284878</v>
      </c>
      <c r="G111" s="1144">
        <f t="shared" si="12"/>
        <v>4130.8632916284878</v>
      </c>
      <c r="H111" s="1156">
        <f t="shared" si="13"/>
        <v>-4130.8632916284878</v>
      </c>
      <c r="I111" s="661">
        <f t="shared" si="19"/>
        <v>1.1355946915111935E-2</v>
      </c>
      <c r="J111" s="486">
        <f>'MASTER CHART'!$R$7</f>
        <v>0.15</v>
      </c>
      <c r="K111" s="487">
        <f t="shared" si="15"/>
        <v>1.7033920372667901E-3</v>
      </c>
    </row>
    <row r="112" spans="1:11" ht="14.4" x14ac:dyDescent="0.3">
      <c r="A112" s="691" t="s">
        <v>182</v>
      </c>
      <c r="B112" s="639" t="s">
        <v>182</v>
      </c>
      <c r="C112" s="1138">
        <v>6003000000</v>
      </c>
      <c r="D112" s="1138">
        <f t="shared" si="18"/>
        <v>6003000000</v>
      </c>
      <c r="E112" s="699">
        <f t="shared" si="16"/>
        <v>6003</v>
      </c>
      <c r="F112" s="1143">
        <f t="shared" si="17"/>
        <v>282565.22373713617</v>
      </c>
      <c r="G112" s="1144">
        <f t="shared" si="12"/>
        <v>282564.22373713617</v>
      </c>
      <c r="H112" s="1156">
        <f t="shared" si="13"/>
        <v>-282564.22373713617</v>
      </c>
      <c r="I112" s="661">
        <f t="shared" si="19"/>
        <v>0.77678298659061862</v>
      </c>
      <c r="J112" s="486">
        <f>'MASTER CHART'!$R$7</f>
        <v>0.15</v>
      </c>
      <c r="K112" s="487">
        <f t="shared" si="15"/>
        <v>0.11651744798859279</v>
      </c>
    </row>
    <row r="113" spans="1:11" ht="14.4" x14ac:dyDescent="0.3">
      <c r="A113" s="692" t="s">
        <v>183</v>
      </c>
      <c r="B113" s="1139" t="s">
        <v>216</v>
      </c>
      <c r="C113" s="1140">
        <v>18410000000</v>
      </c>
      <c r="D113" s="1138">
        <f t="shared" ref="D113:D115" si="20">IF(C113=0,1,C113)</f>
        <v>18410000000</v>
      </c>
      <c r="E113" s="699">
        <f t="shared" si="16"/>
        <v>18410</v>
      </c>
      <c r="F113" s="1143">
        <f t="shared" si="17"/>
        <v>866571.00932878174</v>
      </c>
      <c r="G113" s="1144">
        <f t="shared" si="12"/>
        <v>866570.00932878174</v>
      </c>
      <c r="H113" s="1156">
        <f t="shared" si="13"/>
        <v>-866570.00932878174</v>
      </c>
      <c r="I113" s="661">
        <f t="shared" si="19"/>
        <v>2.3822436932514042</v>
      </c>
      <c r="J113" s="486">
        <f>'MASTER CHART'!$R$7</f>
        <v>0.15</v>
      </c>
      <c r="K113" s="487">
        <f t="shared" si="15"/>
        <v>0.35733655398771064</v>
      </c>
    </row>
    <row r="114" spans="1:11" ht="14.4" x14ac:dyDescent="0.3">
      <c r="A114" s="691" t="s">
        <v>184</v>
      </c>
      <c r="B114" s="639" t="s">
        <v>184</v>
      </c>
      <c r="C114" s="639">
        <v>0</v>
      </c>
      <c r="D114" s="1138">
        <f t="shared" si="20"/>
        <v>1</v>
      </c>
      <c r="E114" s="699">
        <f t="shared" si="16"/>
        <v>9.9999999999999995E-7</v>
      </c>
      <c r="F114" s="1143">
        <f t="shared" si="17"/>
        <v>4.7070668621878419E-5</v>
      </c>
      <c r="G114" s="1144">
        <f t="shared" si="12"/>
        <v>-0.99995292933137814</v>
      </c>
      <c r="H114" s="1156">
        <f t="shared" si="13"/>
        <v>0.99995292933137814</v>
      </c>
      <c r="I114" s="661">
        <f t="shared" si="19"/>
        <v>-100</v>
      </c>
      <c r="J114" s="486">
        <f>'MASTER CHART'!$R$7</f>
        <v>0.15</v>
      </c>
      <c r="K114" s="487">
        <f t="shared" si="15"/>
        <v>-15</v>
      </c>
    </row>
    <row r="115" spans="1:11" ht="14.4" x14ac:dyDescent="0.3">
      <c r="A115" s="691" t="s">
        <v>185</v>
      </c>
      <c r="B115" s="639" t="s">
        <v>185</v>
      </c>
      <c r="C115" s="639">
        <v>0</v>
      </c>
      <c r="D115" s="1138">
        <f t="shared" si="20"/>
        <v>1</v>
      </c>
      <c r="E115" s="699">
        <f t="shared" si="16"/>
        <v>9.9999999999999995E-7</v>
      </c>
      <c r="F115" s="1143">
        <f t="shared" si="17"/>
        <v>4.7070668621878419E-5</v>
      </c>
      <c r="G115" s="1144">
        <f t="shared" si="12"/>
        <v>-0.99995292933137814</v>
      </c>
      <c r="H115" s="1156">
        <f t="shared" si="13"/>
        <v>0.99995292933137814</v>
      </c>
      <c r="I115" s="661">
        <f t="shared" si="19"/>
        <v>-100</v>
      </c>
      <c r="J115" s="486">
        <f>'MASTER CHART'!$R$7</f>
        <v>0.15</v>
      </c>
      <c r="K115" s="487">
        <f t="shared" si="15"/>
        <v>-15</v>
      </c>
    </row>
    <row r="116" spans="1:11" ht="14.4" x14ac:dyDescent="0.3">
      <c r="A116" s="693" t="s">
        <v>186</v>
      </c>
      <c r="B116" s="1139" t="s">
        <v>458</v>
      </c>
      <c r="C116" s="1139">
        <v>0</v>
      </c>
      <c r="D116" s="1138">
        <f t="shared" ref="D116" si="21">IF(C116=0,1,C116)</f>
        <v>1</v>
      </c>
      <c r="E116" s="699">
        <f t="shared" si="16"/>
        <v>9.9999999999999995E-7</v>
      </c>
      <c r="F116" s="1143">
        <f t="shared" si="17"/>
        <v>4.7070668621878419E-5</v>
      </c>
      <c r="G116" s="1144">
        <f t="shared" si="12"/>
        <v>-0.99995292933137814</v>
      </c>
      <c r="H116" s="1156">
        <f t="shared" si="13"/>
        <v>0.99995292933137814</v>
      </c>
      <c r="I116" s="661">
        <f t="shared" si="19"/>
        <v>-100</v>
      </c>
      <c r="J116" s="486">
        <f>'MASTER CHART'!$R$7</f>
        <v>0.15</v>
      </c>
      <c r="K116" s="487">
        <f t="shared" si="15"/>
        <v>-15</v>
      </c>
    </row>
    <row r="117" spans="1:11" ht="14.4" x14ac:dyDescent="0.3">
      <c r="A117" s="691" t="s">
        <v>78</v>
      </c>
      <c r="B117" s="639" t="s">
        <v>78</v>
      </c>
      <c r="C117" s="1138">
        <v>45330000000</v>
      </c>
      <c r="D117" s="1138">
        <f t="shared" ref="D117:D148" si="22">IF(C117=0,1,C117)</f>
        <v>45330000000</v>
      </c>
      <c r="E117" s="699">
        <f t="shared" si="16"/>
        <v>45330</v>
      </c>
      <c r="F117" s="1143">
        <f t="shared" si="17"/>
        <v>2133713.408629749</v>
      </c>
      <c r="G117" s="1144">
        <f t="shared" si="12"/>
        <v>2133712.408629749</v>
      </c>
      <c r="H117" s="1156">
        <f t="shared" si="13"/>
        <v>-2133712.408629749</v>
      </c>
      <c r="I117" s="661">
        <f t="shared" si="19"/>
        <v>5.8656806420148717</v>
      </c>
      <c r="J117" s="486">
        <f>'MASTER CHART'!$R$7</f>
        <v>0.15</v>
      </c>
      <c r="K117" s="487">
        <f t="shared" si="15"/>
        <v>0.87985209630223071</v>
      </c>
    </row>
    <row r="118" spans="1:11" ht="14.4" x14ac:dyDescent="0.3">
      <c r="A118" s="691" t="s">
        <v>187</v>
      </c>
      <c r="B118" s="639" t="s">
        <v>187</v>
      </c>
      <c r="C118" s="639">
        <v>0</v>
      </c>
      <c r="D118" s="1138">
        <f t="shared" si="22"/>
        <v>1</v>
      </c>
      <c r="E118" s="699">
        <f t="shared" si="16"/>
        <v>9.9999999999999995E-7</v>
      </c>
      <c r="F118" s="1143">
        <f t="shared" si="17"/>
        <v>4.7070668621878419E-5</v>
      </c>
      <c r="G118" s="1144">
        <f t="shared" si="12"/>
        <v>-0.99995292933137814</v>
      </c>
      <c r="H118" s="1156">
        <f t="shared" si="13"/>
        <v>0.99995292933137814</v>
      </c>
      <c r="I118" s="661">
        <f t="shared" si="19"/>
        <v>-100</v>
      </c>
      <c r="J118" s="486">
        <f>'MASTER CHART'!$R$7</f>
        <v>0.15</v>
      </c>
      <c r="K118" s="487">
        <f t="shared" si="15"/>
        <v>-15</v>
      </c>
    </row>
    <row r="119" spans="1:11" ht="14.4" x14ac:dyDescent="0.3">
      <c r="A119" s="692" t="s">
        <v>79</v>
      </c>
      <c r="B119" s="639" t="s">
        <v>79</v>
      </c>
      <c r="C119" s="1138">
        <v>5097000000</v>
      </c>
      <c r="D119" s="1138">
        <f t="shared" si="22"/>
        <v>5097000000</v>
      </c>
      <c r="E119" s="699">
        <f t="shared" si="16"/>
        <v>5097</v>
      </c>
      <c r="F119" s="1143">
        <f t="shared" si="17"/>
        <v>239919.19796571429</v>
      </c>
      <c r="G119" s="1144">
        <f t="shared" si="12"/>
        <v>239918.19796571429</v>
      </c>
      <c r="H119" s="1156">
        <f t="shared" si="13"/>
        <v>-239918.19796571429</v>
      </c>
      <c r="I119" s="661">
        <f t="shared" si="19"/>
        <v>0.65954695852302192</v>
      </c>
      <c r="J119" s="486">
        <f>'MASTER CHART'!$R$7</f>
        <v>0.15</v>
      </c>
      <c r="K119" s="487">
        <f t="shared" si="15"/>
        <v>9.8932043778453285E-2</v>
      </c>
    </row>
    <row r="120" spans="1:11" ht="14.4" x14ac:dyDescent="0.3">
      <c r="A120" s="691" t="s">
        <v>35</v>
      </c>
      <c r="B120" s="639" t="s">
        <v>35</v>
      </c>
      <c r="C120" s="639">
        <v>0</v>
      </c>
      <c r="D120" s="1138">
        <f t="shared" si="22"/>
        <v>1</v>
      </c>
      <c r="E120" s="699">
        <f t="shared" si="16"/>
        <v>9.9999999999999995E-7</v>
      </c>
      <c r="F120" s="1143">
        <f t="shared" si="17"/>
        <v>4.7070668621878419E-5</v>
      </c>
      <c r="G120" s="1144">
        <f t="shared" si="12"/>
        <v>-0.99995292933137814</v>
      </c>
      <c r="H120" s="1156">
        <f t="shared" si="13"/>
        <v>0.99995292933137814</v>
      </c>
      <c r="I120" s="661">
        <f t="shared" si="19"/>
        <v>-100</v>
      </c>
      <c r="J120" s="486">
        <f>'MASTER CHART'!$R$7</f>
        <v>0.15</v>
      </c>
      <c r="K120" s="487">
        <f t="shared" si="15"/>
        <v>-15</v>
      </c>
    </row>
    <row r="121" spans="1:11" ht="14.4" x14ac:dyDescent="0.3">
      <c r="A121" s="692" t="s">
        <v>188</v>
      </c>
      <c r="B121" s="639" t="s">
        <v>188</v>
      </c>
      <c r="C121" s="639">
        <v>0</v>
      </c>
      <c r="D121" s="1138">
        <f t="shared" si="22"/>
        <v>1</v>
      </c>
      <c r="E121" s="699">
        <f t="shared" si="16"/>
        <v>9.9999999999999995E-7</v>
      </c>
      <c r="F121" s="1143">
        <f t="shared" si="17"/>
        <v>4.7070668621878419E-5</v>
      </c>
      <c r="G121" s="1144">
        <f t="shared" si="12"/>
        <v>-0.99995292933137814</v>
      </c>
      <c r="H121" s="1156">
        <f t="shared" si="13"/>
        <v>0.99995292933137814</v>
      </c>
      <c r="I121" s="661">
        <f t="shared" si="19"/>
        <v>-100</v>
      </c>
      <c r="J121" s="486">
        <f>'MASTER CHART'!$R$7</f>
        <v>0.15</v>
      </c>
      <c r="K121" s="487">
        <f t="shared" si="15"/>
        <v>-15</v>
      </c>
    </row>
    <row r="122" spans="1:11" ht="14.4" x14ac:dyDescent="0.3">
      <c r="A122" s="691" t="s">
        <v>189</v>
      </c>
      <c r="B122" s="639" t="s">
        <v>189</v>
      </c>
      <c r="C122" s="1138">
        <v>44480000000</v>
      </c>
      <c r="D122" s="1138">
        <f t="shared" si="22"/>
        <v>44480000000</v>
      </c>
      <c r="E122" s="699">
        <f t="shared" si="16"/>
        <v>44480</v>
      </c>
      <c r="F122" s="1143">
        <f t="shared" si="17"/>
        <v>2093703.3403011521</v>
      </c>
      <c r="G122" s="1144">
        <f t="shared" si="12"/>
        <v>2093702.3403011521</v>
      </c>
      <c r="H122" s="1156">
        <f t="shared" si="13"/>
        <v>-2093702.3403011521</v>
      </c>
      <c r="I122" s="661">
        <f t="shared" si="19"/>
        <v>5.7556909909580751</v>
      </c>
      <c r="J122" s="486">
        <f>'MASTER CHART'!$R$7</f>
        <v>0.15</v>
      </c>
      <c r="K122" s="487">
        <f t="shared" si="15"/>
        <v>0.86335364864371122</v>
      </c>
    </row>
    <row r="123" spans="1:11" ht="14.4" x14ac:dyDescent="0.3">
      <c r="A123" s="691" t="s">
        <v>190</v>
      </c>
      <c r="B123" s="639" t="s">
        <v>190</v>
      </c>
      <c r="C123" s="1138">
        <v>123900000000</v>
      </c>
      <c r="D123" s="1138">
        <f t="shared" si="22"/>
        <v>123900000000</v>
      </c>
      <c r="E123" s="699">
        <f t="shared" si="16"/>
        <v>123900</v>
      </c>
      <c r="F123" s="1143">
        <f t="shared" si="17"/>
        <v>5832055.8422507364</v>
      </c>
      <c r="G123" s="1144">
        <f t="shared" si="12"/>
        <v>5832054.8422507364</v>
      </c>
      <c r="H123" s="1156">
        <f t="shared" si="13"/>
        <v>-5832054.8422507364</v>
      </c>
      <c r="I123" s="661">
        <f t="shared" si="19"/>
        <v>16.032606387347176</v>
      </c>
      <c r="J123" s="486">
        <f>'MASTER CHART'!$R$7</f>
        <v>0.15</v>
      </c>
      <c r="K123" s="487">
        <f t="shared" si="15"/>
        <v>2.4048909581020763</v>
      </c>
    </row>
    <row r="124" spans="1:11" ht="14.4" x14ac:dyDescent="0.3">
      <c r="A124" s="691" t="s">
        <v>36</v>
      </c>
      <c r="B124" s="639" t="s">
        <v>36</v>
      </c>
      <c r="C124" s="1138">
        <v>31230000000</v>
      </c>
      <c r="D124" s="1138">
        <f t="shared" si="22"/>
        <v>31230000000</v>
      </c>
      <c r="E124" s="699">
        <f t="shared" si="16"/>
        <v>31230</v>
      </c>
      <c r="F124" s="1143">
        <f t="shared" si="17"/>
        <v>1470016.981061263</v>
      </c>
      <c r="G124" s="1144">
        <f t="shared" si="12"/>
        <v>1470015.981061263</v>
      </c>
      <c r="H124" s="1156">
        <f t="shared" si="13"/>
        <v>-1470015.981061263</v>
      </c>
      <c r="I124" s="661">
        <f t="shared" si="19"/>
        <v>4.0411464303668438</v>
      </c>
      <c r="J124" s="486">
        <f>'MASTER CHART'!$R$7</f>
        <v>0.15</v>
      </c>
      <c r="K124" s="487">
        <f t="shared" si="15"/>
        <v>0.60617196455502653</v>
      </c>
    </row>
    <row r="125" spans="1:11" ht="14.4" x14ac:dyDescent="0.3">
      <c r="A125" s="692" t="s">
        <v>80</v>
      </c>
      <c r="B125" s="639" t="s">
        <v>80</v>
      </c>
      <c r="C125" s="1138">
        <v>39050000000</v>
      </c>
      <c r="D125" s="1138">
        <f t="shared" si="22"/>
        <v>39050000000</v>
      </c>
      <c r="E125" s="699">
        <f t="shared" si="16"/>
        <v>39050</v>
      </c>
      <c r="F125" s="1143">
        <f t="shared" si="17"/>
        <v>1838109.6096843523</v>
      </c>
      <c r="G125" s="1144">
        <f t="shared" si="12"/>
        <v>1838108.6096843523</v>
      </c>
      <c r="H125" s="1156">
        <f t="shared" si="13"/>
        <v>-1838108.6096843523</v>
      </c>
      <c r="I125" s="661">
        <f t="shared" si="19"/>
        <v>5.0530512200893671</v>
      </c>
      <c r="J125" s="486">
        <f>'MASTER CHART'!$R$7</f>
        <v>0.15</v>
      </c>
      <c r="K125" s="487">
        <f t="shared" si="15"/>
        <v>0.75795768301340505</v>
      </c>
    </row>
    <row r="126" spans="1:11" ht="14.4" x14ac:dyDescent="0.3">
      <c r="A126" s="691" t="s">
        <v>81</v>
      </c>
      <c r="B126" s="639" t="s">
        <v>81</v>
      </c>
      <c r="C126" s="639">
        <v>0</v>
      </c>
      <c r="D126" s="1138">
        <f t="shared" si="22"/>
        <v>1</v>
      </c>
      <c r="E126" s="699">
        <f t="shared" si="16"/>
        <v>9.9999999999999995E-7</v>
      </c>
      <c r="F126" s="1143">
        <f t="shared" si="17"/>
        <v>4.7070668621878419E-5</v>
      </c>
      <c r="G126" s="1144">
        <f t="shared" si="12"/>
        <v>-0.99995292933137814</v>
      </c>
      <c r="H126" s="1156">
        <f t="shared" si="13"/>
        <v>0.99995292933137814</v>
      </c>
      <c r="I126" s="661">
        <f t="shared" si="19"/>
        <v>-100</v>
      </c>
      <c r="J126" s="486">
        <f>'MASTER CHART'!$R$7</f>
        <v>0.15</v>
      </c>
      <c r="K126" s="487">
        <f t="shared" si="15"/>
        <v>-15</v>
      </c>
    </row>
    <row r="127" spans="1:11" ht="14.4" x14ac:dyDescent="0.3">
      <c r="A127" s="692" t="s">
        <v>191</v>
      </c>
      <c r="B127" s="639" t="s">
        <v>191</v>
      </c>
      <c r="C127" s="1138">
        <v>11180000000</v>
      </c>
      <c r="D127" s="1138">
        <f t="shared" si="22"/>
        <v>11180000000</v>
      </c>
      <c r="E127" s="699">
        <f t="shared" si="16"/>
        <v>11180</v>
      </c>
      <c r="F127" s="1143">
        <f t="shared" si="17"/>
        <v>526250.07519260072</v>
      </c>
      <c r="G127" s="1144">
        <f t="shared" si="12"/>
        <v>526249.07519260072</v>
      </c>
      <c r="H127" s="1156">
        <f t="shared" si="13"/>
        <v>-526249.07519260072</v>
      </c>
      <c r="I127" s="661">
        <f t="shared" si="19"/>
        <v>1.4466846613212452</v>
      </c>
      <c r="J127" s="486">
        <f>'MASTER CHART'!$R$7</f>
        <v>0.15</v>
      </c>
      <c r="K127" s="487">
        <f t="shared" si="15"/>
        <v>0.21700269919818677</v>
      </c>
    </row>
    <row r="128" spans="1:11" ht="14.4" x14ac:dyDescent="0.3">
      <c r="A128" s="691" t="s">
        <v>82</v>
      </c>
      <c r="B128" s="639" t="s">
        <v>82</v>
      </c>
      <c r="C128" s="639">
        <v>0</v>
      </c>
      <c r="D128" s="1138">
        <f t="shared" si="22"/>
        <v>1</v>
      </c>
      <c r="E128" s="699">
        <f t="shared" si="16"/>
        <v>9.9999999999999995E-7</v>
      </c>
      <c r="F128" s="1143">
        <f t="shared" si="17"/>
        <v>4.7070668621878419E-5</v>
      </c>
      <c r="G128" s="1144">
        <f t="shared" si="12"/>
        <v>-0.99995292933137814</v>
      </c>
      <c r="H128" s="1156">
        <f t="shared" si="13"/>
        <v>0.99995292933137814</v>
      </c>
      <c r="I128" s="661">
        <f t="shared" si="19"/>
        <v>-100</v>
      </c>
      <c r="J128" s="486">
        <f>'MASTER CHART'!$R$7</f>
        <v>0.15</v>
      </c>
      <c r="K128" s="487">
        <f t="shared" si="15"/>
        <v>-15</v>
      </c>
    </row>
    <row r="129" spans="1:16" ht="14.4" x14ac:dyDescent="0.3">
      <c r="A129" s="692" t="s">
        <v>83</v>
      </c>
      <c r="B129" s="639" t="s">
        <v>83</v>
      </c>
      <c r="C129" s="1138">
        <v>12990000000</v>
      </c>
      <c r="D129" s="1138">
        <f t="shared" si="22"/>
        <v>12990000000</v>
      </c>
      <c r="E129" s="699">
        <f t="shared" si="16"/>
        <v>12990</v>
      </c>
      <c r="F129" s="1143">
        <f t="shared" si="17"/>
        <v>611447.98539820069</v>
      </c>
      <c r="G129" s="1144">
        <f t="shared" si="12"/>
        <v>611446.98539820069</v>
      </c>
      <c r="H129" s="1156">
        <f t="shared" si="13"/>
        <v>-611446.98539820069</v>
      </c>
      <c r="I129" s="661">
        <f t="shared" si="19"/>
        <v>1.6808979182774815</v>
      </c>
      <c r="J129" s="486">
        <f>'MASTER CHART'!$R$7</f>
        <v>0.15</v>
      </c>
      <c r="K129" s="487">
        <f t="shared" si="15"/>
        <v>0.25213468774162223</v>
      </c>
    </row>
    <row r="130" spans="1:16" ht="14.4" x14ac:dyDescent="0.3">
      <c r="A130" s="691" t="s">
        <v>84</v>
      </c>
      <c r="B130" s="639" t="s">
        <v>84</v>
      </c>
      <c r="C130" s="1138">
        <v>3058000000</v>
      </c>
      <c r="D130" s="1138">
        <f t="shared" si="22"/>
        <v>3058000000</v>
      </c>
      <c r="E130" s="699">
        <f t="shared" si="16"/>
        <v>3058</v>
      </c>
      <c r="F130" s="1143">
        <f t="shared" si="17"/>
        <v>143942.10464570421</v>
      </c>
      <c r="G130" s="1144">
        <f t="shared" si="12"/>
        <v>143941.10464570421</v>
      </c>
      <c r="H130" s="1156">
        <f t="shared" si="13"/>
        <v>-143941.10464570421</v>
      </c>
      <c r="I130" s="661">
        <f t="shared" si="19"/>
        <v>0.39570119557619016</v>
      </c>
      <c r="J130" s="486">
        <f>'MASTER CHART'!$R$7</f>
        <v>0.15</v>
      </c>
      <c r="K130" s="487">
        <f t="shared" si="15"/>
        <v>5.9355179336428518E-2</v>
      </c>
    </row>
    <row r="131" spans="1:16" ht="14.4" x14ac:dyDescent="0.3">
      <c r="A131" s="691" t="s">
        <v>85</v>
      </c>
      <c r="B131" s="639" t="s">
        <v>85</v>
      </c>
      <c r="C131" s="1138">
        <v>5748000000</v>
      </c>
      <c r="D131" s="1138">
        <f t="shared" si="22"/>
        <v>5748000000</v>
      </c>
      <c r="E131" s="699">
        <f t="shared" si="16"/>
        <v>5748</v>
      </c>
      <c r="F131" s="1143">
        <f t="shared" si="17"/>
        <v>270562.20323855715</v>
      </c>
      <c r="G131" s="1144">
        <f t="shared" si="12"/>
        <v>270561.20323855715</v>
      </c>
      <c r="H131" s="1156">
        <f t="shared" si="13"/>
        <v>-270561.20323855715</v>
      </c>
      <c r="I131" s="661">
        <f t="shared" si="19"/>
        <v>0.74378609127357975</v>
      </c>
      <c r="J131" s="486">
        <f>'MASTER CHART'!$R$7</f>
        <v>0.15</v>
      </c>
      <c r="K131" s="487">
        <f t="shared" si="15"/>
        <v>0.11156791369103695</v>
      </c>
    </row>
    <row r="132" spans="1:16" ht="14.4" x14ac:dyDescent="0.3">
      <c r="A132" s="692" t="s">
        <v>86</v>
      </c>
      <c r="B132" s="639" t="s">
        <v>86</v>
      </c>
      <c r="C132" s="639">
        <v>0</v>
      </c>
      <c r="D132" s="1138">
        <f t="shared" si="22"/>
        <v>1</v>
      </c>
      <c r="E132" s="699">
        <f t="shared" si="16"/>
        <v>9.9999999999999995E-7</v>
      </c>
      <c r="F132" s="1143">
        <f t="shared" si="17"/>
        <v>4.7070668621878419E-5</v>
      </c>
      <c r="G132" s="1144">
        <f t="shared" ref="G132:G174" si="23">IF(D132=0,0,F132-1)</f>
        <v>-0.99995292933137814</v>
      </c>
      <c r="H132" s="1156">
        <f t="shared" ref="H132:H177" si="24">(G132*-1)</f>
        <v>0.99995292933137814</v>
      </c>
      <c r="I132" s="661">
        <f t="shared" ref="I132:I163" si="25">(IF(G132&lt;0,G132/$H$184*-100,G132/$G$183*100))</f>
        <v>-100</v>
      </c>
      <c r="J132" s="486">
        <f>'MASTER CHART'!$R$7</f>
        <v>0.15</v>
      </c>
      <c r="K132" s="487">
        <f t="shared" ref="K132:K177" si="26">(I132*J132)</f>
        <v>-15</v>
      </c>
    </row>
    <row r="133" spans="1:16" s="143" customFormat="1" ht="14.4" x14ac:dyDescent="0.3">
      <c r="A133" s="694" t="s">
        <v>226</v>
      </c>
      <c r="B133" s="639" t="s">
        <v>226</v>
      </c>
      <c r="C133" s="639">
        <v>0</v>
      </c>
      <c r="D133" s="1138">
        <f t="shared" si="22"/>
        <v>1</v>
      </c>
      <c r="E133" s="699">
        <f t="shared" si="16"/>
        <v>9.9999999999999995E-7</v>
      </c>
      <c r="F133" s="1143">
        <f t="shared" si="17"/>
        <v>4.7070668621878419E-5</v>
      </c>
      <c r="G133" s="1144">
        <f t="shared" si="23"/>
        <v>-0.99995292933137814</v>
      </c>
      <c r="H133" s="1169">
        <f t="shared" si="24"/>
        <v>0.99995292933137814</v>
      </c>
      <c r="I133" s="661">
        <f t="shared" si="25"/>
        <v>-100</v>
      </c>
      <c r="J133" s="486">
        <f>'MASTER CHART'!$R$7</f>
        <v>0.15</v>
      </c>
      <c r="K133" s="490">
        <f t="shared" si="26"/>
        <v>-15</v>
      </c>
      <c r="L133" s="144"/>
      <c r="M133" s="144"/>
      <c r="N133" s="144"/>
      <c r="O133" s="144"/>
      <c r="P133" s="144"/>
    </row>
    <row r="134" spans="1:16" ht="14.4" x14ac:dyDescent="0.3">
      <c r="A134" s="691" t="s">
        <v>87</v>
      </c>
      <c r="B134" s="639" t="s">
        <v>87</v>
      </c>
      <c r="C134" s="1138">
        <v>166400000000</v>
      </c>
      <c r="D134" s="1138">
        <f t="shared" si="22"/>
        <v>166400000000</v>
      </c>
      <c r="E134" s="699">
        <f t="shared" ref="E134:E177" si="27">D134/1000000</f>
        <v>166400</v>
      </c>
      <c r="F134" s="1143">
        <f t="shared" si="17"/>
        <v>7832559.258680569</v>
      </c>
      <c r="G134" s="1144">
        <f t="shared" si="23"/>
        <v>7832558.258680569</v>
      </c>
      <c r="H134" s="1156">
        <f t="shared" si="24"/>
        <v>-7832558.258680569</v>
      </c>
      <c r="I134" s="661">
        <f t="shared" si="25"/>
        <v>21.532088940186974</v>
      </c>
      <c r="J134" s="486">
        <f>'MASTER CHART'!$R$7</f>
        <v>0.15</v>
      </c>
      <c r="K134" s="487">
        <f t="shared" si="26"/>
        <v>3.2298133410280458</v>
      </c>
    </row>
    <row r="135" spans="1:16" ht="14.4" x14ac:dyDescent="0.3">
      <c r="A135" s="692" t="s">
        <v>192</v>
      </c>
      <c r="B135" s="639" t="s">
        <v>222</v>
      </c>
      <c r="C135" s="1138">
        <v>339800000</v>
      </c>
      <c r="D135" s="1138">
        <f t="shared" si="22"/>
        <v>339800000</v>
      </c>
      <c r="E135" s="699">
        <f t="shared" si="27"/>
        <v>339.8</v>
      </c>
      <c r="F135" s="1143">
        <f t="shared" si="17"/>
        <v>15994.613197714287</v>
      </c>
      <c r="G135" s="1144">
        <f t="shared" si="23"/>
        <v>15993.613197714287</v>
      </c>
      <c r="H135" s="1156">
        <f t="shared" si="24"/>
        <v>-15993.613197714287</v>
      </c>
      <c r="I135" s="661">
        <f t="shared" si="25"/>
        <v>4.3967231455504546E-2</v>
      </c>
      <c r="J135" s="486">
        <f>'MASTER CHART'!$R$7</f>
        <v>0.15</v>
      </c>
      <c r="K135" s="487">
        <f t="shared" si="26"/>
        <v>6.5950847183256821E-3</v>
      </c>
    </row>
    <row r="136" spans="1:16" ht="14.4" x14ac:dyDescent="0.3">
      <c r="A136" s="693" t="s">
        <v>193</v>
      </c>
      <c r="B136" s="639" t="s">
        <v>225</v>
      </c>
      <c r="C136" s="1138">
        <v>11330000</v>
      </c>
      <c r="D136" s="1138">
        <f t="shared" si="22"/>
        <v>11330000</v>
      </c>
      <c r="E136" s="699">
        <f t="shared" si="27"/>
        <v>11.33</v>
      </c>
      <c r="F136" s="1143">
        <f t="shared" si="17"/>
        <v>533.31067548588248</v>
      </c>
      <c r="G136" s="1144">
        <f t="shared" si="23"/>
        <v>532.31067548588248</v>
      </c>
      <c r="H136" s="1156">
        <f t="shared" si="24"/>
        <v>-532.31067548588248</v>
      </c>
      <c r="I136" s="661">
        <f t="shared" si="25"/>
        <v>1.4633482994742275E-3</v>
      </c>
      <c r="J136" s="486">
        <f>'MASTER CHART'!$R$7</f>
        <v>0.15</v>
      </c>
      <c r="K136" s="487">
        <f t="shared" si="26"/>
        <v>2.1950224492113413E-4</v>
      </c>
    </row>
    <row r="137" spans="1:16" ht="14.4" x14ac:dyDescent="0.3">
      <c r="A137" s="692" t="s">
        <v>88</v>
      </c>
      <c r="B137" s="639" t="s">
        <v>88</v>
      </c>
      <c r="C137" s="1138">
        <v>10870000000</v>
      </c>
      <c r="D137" s="1138">
        <f t="shared" si="22"/>
        <v>10870000000</v>
      </c>
      <c r="E137" s="699">
        <f t="shared" si="27"/>
        <v>10870</v>
      </c>
      <c r="F137" s="1143">
        <f t="shared" si="17"/>
        <v>511658.16791981843</v>
      </c>
      <c r="G137" s="1144">
        <f t="shared" si="23"/>
        <v>511657.16791981843</v>
      </c>
      <c r="H137" s="1156">
        <f t="shared" si="24"/>
        <v>-511657.16791981843</v>
      </c>
      <c r="I137" s="661">
        <f t="shared" si="25"/>
        <v>1.4065707885828844</v>
      </c>
      <c r="J137" s="486">
        <f>'MASTER CHART'!$R$7</f>
        <v>0.15</v>
      </c>
      <c r="K137" s="487">
        <f t="shared" si="26"/>
        <v>0.21098561828743265</v>
      </c>
    </row>
    <row r="138" spans="1:16" ht="14.4" x14ac:dyDescent="0.3">
      <c r="A138" s="691" t="s">
        <v>194</v>
      </c>
      <c r="B138" s="639" t="s">
        <v>89</v>
      </c>
      <c r="C138" s="1138">
        <v>665600000000</v>
      </c>
      <c r="D138" s="1138">
        <f t="shared" si="22"/>
        <v>665600000000</v>
      </c>
      <c r="E138" s="699">
        <f t="shared" si="27"/>
        <v>665600</v>
      </c>
      <c r="F138" s="1143">
        <f t="shared" si="17"/>
        <v>31330237.034722276</v>
      </c>
      <c r="G138" s="1144">
        <f t="shared" si="23"/>
        <v>31330236.034722276</v>
      </c>
      <c r="H138" s="1156">
        <f t="shared" si="24"/>
        <v>-31330236.034722276</v>
      </c>
      <c r="I138" s="661">
        <f t="shared" si="25"/>
        <v>86.128364007895854</v>
      </c>
      <c r="J138" s="486">
        <f>'MASTER CHART'!$R$7</f>
        <v>0.15</v>
      </c>
      <c r="K138" s="487">
        <f t="shared" si="26"/>
        <v>12.919254601184377</v>
      </c>
    </row>
    <row r="139" spans="1:16" ht="14.4" x14ac:dyDescent="0.3">
      <c r="A139" s="692" t="s">
        <v>195</v>
      </c>
      <c r="B139" s="639" t="s">
        <v>195</v>
      </c>
      <c r="C139" s="639">
        <v>0</v>
      </c>
      <c r="D139" s="1138">
        <f t="shared" si="22"/>
        <v>1</v>
      </c>
      <c r="E139" s="699">
        <f t="shared" si="27"/>
        <v>9.9999999999999995E-7</v>
      </c>
      <c r="F139" s="1143">
        <f t="shared" ref="F139:F177" si="28">D139/$E$182</f>
        <v>4.7070668621878419E-5</v>
      </c>
      <c r="G139" s="1144">
        <f t="shared" si="23"/>
        <v>-0.99995292933137814</v>
      </c>
      <c r="H139" s="1156">
        <f t="shared" si="24"/>
        <v>0.99995292933137814</v>
      </c>
      <c r="I139" s="661">
        <f t="shared" si="25"/>
        <v>-100</v>
      </c>
      <c r="J139" s="486">
        <f>'MASTER CHART'!$R$7</f>
        <v>0.15</v>
      </c>
      <c r="K139" s="487">
        <f t="shared" si="26"/>
        <v>-15</v>
      </c>
    </row>
    <row r="140" spans="1:16" ht="14.4" x14ac:dyDescent="0.3">
      <c r="A140" s="692" t="s">
        <v>196</v>
      </c>
      <c r="B140" s="639" t="s">
        <v>196</v>
      </c>
      <c r="C140" s="639">
        <v>0</v>
      </c>
      <c r="D140" s="1138">
        <f t="shared" si="22"/>
        <v>1</v>
      </c>
      <c r="E140" s="699">
        <f t="shared" si="27"/>
        <v>9.9999999999999995E-7</v>
      </c>
      <c r="F140" s="1143">
        <f t="shared" si="28"/>
        <v>4.7070668621878419E-5</v>
      </c>
      <c r="G140" s="1144">
        <f t="shared" si="23"/>
        <v>-0.99995292933137814</v>
      </c>
      <c r="H140" s="1156">
        <f t="shared" si="24"/>
        <v>0.99995292933137814</v>
      </c>
      <c r="I140" s="661">
        <f t="shared" si="25"/>
        <v>-100</v>
      </c>
      <c r="J140" s="486">
        <f>'MASTER CHART'!$R$7</f>
        <v>0.15</v>
      </c>
      <c r="K140" s="487">
        <f t="shared" si="26"/>
        <v>-15</v>
      </c>
    </row>
    <row r="141" spans="1:16" ht="14.4" x14ac:dyDescent="0.3">
      <c r="A141" s="691" t="s">
        <v>197</v>
      </c>
      <c r="B141" s="639" t="s">
        <v>197</v>
      </c>
      <c r="C141" s="639">
        <v>0</v>
      </c>
      <c r="D141" s="1138">
        <f t="shared" si="22"/>
        <v>1</v>
      </c>
      <c r="E141" s="699">
        <f t="shared" si="27"/>
        <v>9.9999999999999995E-7</v>
      </c>
      <c r="F141" s="1143">
        <f t="shared" si="28"/>
        <v>4.7070668621878419E-5</v>
      </c>
      <c r="G141" s="1144">
        <f t="shared" si="23"/>
        <v>-0.99995292933137814</v>
      </c>
      <c r="H141" s="1156">
        <f t="shared" si="24"/>
        <v>0.99995292933137814</v>
      </c>
      <c r="I141" s="661">
        <f t="shared" si="25"/>
        <v>-100</v>
      </c>
      <c r="J141" s="486">
        <f>'MASTER CHART'!$R$7</f>
        <v>0.15</v>
      </c>
      <c r="K141" s="487">
        <f t="shared" si="26"/>
        <v>-15</v>
      </c>
    </row>
    <row r="142" spans="1:16" ht="17.399999999999999" customHeight="1" x14ac:dyDescent="0.3">
      <c r="A142" s="692" t="s">
        <v>233</v>
      </c>
      <c r="B142" s="639" t="s">
        <v>198</v>
      </c>
      <c r="C142" s="639">
        <v>0</v>
      </c>
      <c r="D142" s="1138">
        <f t="shared" si="22"/>
        <v>1</v>
      </c>
      <c r="E142" s="699">
        <f t="shared" si="27"/>
        <v>9.9999999999999995E-7</v>
      </c>
      <c r="F142" s="1143">
        <f t="shared" si="28"/>
        <v>4.7070668621878419E-5</v>
      </c>
      <c r="G142" s="1144">
        <f t="shared" si="23"/>
        <v>-0.99995292933137814</v>
      </c>
      <c r="H142" s="1156">
        <f t="shared" si="24"/>
        <v>0.99995292933137814</v>
      </c>
      <c r="I142" s="661">
        <f t="shared" si="25"/>
        <v>-100</v>
      </c>
      <c r="J142" s="486">
        <f>'MASTER CHART'!$R$7</f>
        <v>0.15</v>
      </c>
      <c r="K142" s="487">
        <f t="shared" si="26"/>
        <v>-15</v>
      </c>
    </row>
    <row r="143" spans="1:16" ht="14.4" x14ac:dyDescent="0.3">
      <c r="A143" s="691" t="s">
        <v>90</v>
      </c>
      <c r="B143" s="639" t="s">
        <v>90</v>
      </c>
      <c r="C143" s="1138">
        <v>109300000000</v>
      </c>
      <c r="D143" s="1138">
        <f t="shared" si="22"/>
        <v>109300000000</v>
      </c>
      <c r="E143" s="699">
        <f t="shared" si="27"/>
        <v>109300</v>
      </c>
      <c r="F143" s="1143">
        <f t="shared" si="28"/>
        <v>5144824.0803713109</v>
      </c>
      <c r="G143" s="1144">
        <f t="shared" si="23"/>
        <v>5144823.0803713109</v>
      </c>
      <c r="H143" s="1156">
        <f t="shared" si="24"/>
        <v>-5144823.0803713109</v>
      </c>
      <c r="I143" s="661">
        <f t="shared" si="25"/>
        <v>14.143372380959857</v>
      </c>
      <c r="J143" s="486">
        <f>'MASTER CHART'!$R$7</f>
        <v>0.15</v>
      </c>
      <c r="K143" s="487">
        <f t="shared" si="26"/>
        <v>2.1215058571439784</v>
      </c>
    </row>
    <row r="144" spans="1:16" ht="14.4" x14ac:dyDescent="0.3">
      <c r="A144" s="692" t="s">
        <v>199</v>
      </c>
      <c r="B144" s="639" t="s">
        <v>199</v>
      </c>
      <c r="C144" s="1138">
        <v>59460000</v>
      </c>
      <c r="D144" s="1138">
        <f t="shared" si="22"/>
        <v>59460000</v>
      </c>
      <c r="E144" s="699">
        <f t="shared" si="27"/>
        <v>59.46</v>
      </c>
      <c r="F144" s="1143">
        <f t="shared" si="28"/>
        <v>2798.8219562568911</v>
      </c>
      <c r="G144" s="1144">
        <f t="shared" si="23"/>
        <v>2797.8219562568911</v>
      </c>
      <c r="H144" s="1156">
        <f t="shared" si="24"/>
        <v>-2797.8219562568911</v>
      </c>
      <c r="I144" s="661">
        <f t="shared" si="25"/>
        <v>7.6913505410784516E-3</v>
      </c>
      <c r="J144" s="486">
        <f>'MASTER CHART'!$R$7</f>
        <v>0.15</v>
      </c>
      <c r="K144" s="487">
        <f t="shared" si="26"/>
        <v>1.1537025811617677E-3</v>
      </c>
    </row>
    <row r="145" spans="1:11" ht="14.4" x14ac:dyDescent="0.3">
      <c r="A145" s="691" t="s">
        <v>200</v>
      </c>
      <c r="B145" s="639" t="s">
        <v>200</v>
      </c>
      <c r="C145" s="1138">
        <v>509700000</v>
      </c>
      <c r="D145" s="1138">
        <f t="shared" si="22"/>
        <v>509700000</v>
      </c>
      <c r="E145" s="699">
        <f t="shared" si="27"/>
        <v>509.7</v>
      </c>
      <c r="F145" s="1143">
        <f t="shared" si="28"/>
        <v>23991.91979657143</v>
      </c>
      <c r="G145" s="1144">
        <f t="shared" si="23"/>
        <v>23990.91979657143</v>
      </c>
      <c r="H145" s="1156">
        <f t="shared" si="24"/>
        <v>-23990.91979657143</v>
      </c>
      <c r="I145" s="661">
        <f t="shared" si="25"/>
        <v>6.595222170791587E-2</v>
      </c>
      <c r="J145" s="486">
        <f>'MASTER CHART'!$R$7</f>
        <v>0.15</v>
      </c>
      <c r="K145" s="487">
        <f t="shared" si="26"/>
        <v>9.8928332561873805E-3</v>
      </c>
    </row>
    <row r="146" spans="1:11" ht="14.4" x14ac:dyDescent="0.3">
      <c r="A146" s="692" t="s">
        <v>91</v>
      </c>
      <c r="B146" s="639" t="s">
        <v>91</v>
      </c>
      <c r="C146" s="639">
        <v>0</v>
      </c>
      <c r="D146" s="1138">
        <f t="shared" si="22"/>
        <v>1</v>
      </c>
      <c r="E146" s="699">
        <f t="shared" si="27"/>
        <v>9.9999999999999995E-7</v>
      </c>
      <c r="F146" s="1143">
        <f t="shared" si="28"/>
        <v>4.7070668621878419E-5</v>
      </c>
      <c r="G146" s="1144">
        <f t="shared" si="23"/>
        <v>-0.99995292933137814</v>
      </c>
      <c r="H146" s="1156">
        <f t="shared" si="24"/>
        <v>0.99995292933137814</v>
      </c>
      <c r="I146" s="661">
        <f t="shared" si="25"/>
        <v>-100</v>
      </c>
      <c r="J146" s="486">
        <f>'MASTER CHART'!$R$7</f>
        <v>0.15</v>
      </c>
      <c r="K146" s="487">
        <f t="shared" si="26"/>
        <v>-15</v>
      </c>
    </row>
    <row r="147" spans="1:11" ht="14.4" x14ac:dyDescent="0.3">
      <c r="A147" s="691" t="s">
        <v>92</v>
      </c>
      <c r="B147" s="639" t="s">
        <v>92</v>
      </c>
      <c r="C147" s="1138">
        <v>104800000</v>
      </c>
      <c r="D147" s="1138">
        <f t="shared" si="22"/>
        <v>104800000</v>
      </c>
      <c r="E147" s="699">
        <f t="shared" si="27"/>
        <v>104.8</v>
      </c>
      <c r="F147" s="1143">
        <f t="shared" si="28"/>
        <v>4933.0060715728587</v>
      </c>
      <c r="G147" s="1144">
        <f t="shared" si="23"/>
        <v>4932.0060715728587</v>
      </c>
      <c r="H147" s="1156">
        <f t="shared" si="24"/>
        <v>-4932.0060715728587</v>
      </c>
      <c r="I147" s="661">
        <f t="shared" si="25"/>
        <v>1.3558327928037427E-2</v>
      </c>
      <c r="J147" s="486">
        <f>'MASTER CHART'!$R$7</f>
        <v>0.15</v>
      </c>
      <c r="K147" s="487">
        <f t="shared" si="26"/>
        <v>2.0337491892056139E-3</v>
      </c>
    </row>
    <row r="148" spans="1:11" ht="14.4" x14ac:dyDescent="0.3">
      <c r="A148" s="692" t="s">
        <v>93</v>
      </c>
      <c r="B148" s="639" t="s">
        <v>93</v>
      </c>
      <c r="C148" s="1138">
        <v>8000000</v>
      </c>
      <c r="D148" s="1138">
        <f t="shared" si="22"/>
        <v>8000000</v>
      </c>
      <c r="E148" s="699">
        <f t="shared" si="27"/>
        <v>8</v>
      </c>
      <c r="F148" s="1143">
        <f t="shared" si="28"/>
        <v>376.56534897502735</v>
      </c>
      <c r="G148" s="1144">
        <f t="shared" si="23"/>
        <v>375.56534897502735</v>
      </c>
      <c r="H148" s="1156">
        <f t="shared" si="24"/>
        <v>-375.56534897502735</v>
      </c>
      <c r="I148" s="661">
        <f t="shared" si="25"/>
        <v>1.0324476665105446E-3</v>
      </c>
      <c r="J148" s="486">
        <f>'MASTER CHART'!$R$7</f>
        <v>0.15</v>
      </c>
      <c r="K148" s="487">
        <f t="shared" si="26"/>
        <v>1.5486714997658168E-4</v>
      </c>
    </row>
    <row r="149" spans="1:11" ht="14.4" x14ac:dyDescent="0.3">
      <c r="A149" s="691" t="s">
        <v>94</v>
      </c>
      <c r="B149" s="639" t="s">
        <v>94</v>
      </c>
      <c r="C149" s="1138">
        <v>906100000</v>
      </c>
      <c r="D149" s="1138">
        <f t="shared" ref="D149:D177" si="29">IF(C149=0,1,C149)</f>
        <v>906100000</v>
      </c>
      <c r="E149" s="699">
        <f t="shared" si="27"/>
        <v>906.1</v>
      </c>
      <c r="F149" s="1143">
        <f t="shared" si="28"/>
        <v>42650.732838284035</v>
      </c>
      <c r="G149" s="1144">
        <f t="shared" si="23"/>
        <v>42649.732838284035</v>
      </c>
      <c r="H149" s="1156">
        <f t="shared" si="24"/>
        <v>-42649.732838284035</v>
      </c>
      <c r="I149" s="661">
        <f t="shared" si="25"/>
        <v>0.11724621897722637</v>
      </c>
      <c r="J149" s="486">
        <f>'MASTER CHART'!$R$7</f>
        <v>0.15</v>
      </c>
      <c r="K149" s="487">
        <f t="shared" si="26"/>
        <v>1.7586932846583955E-2</v>
      </c>
    </row>
    <row r="150" spans="1:11" ht="14.4" x14ac:dyDescent="0.3">
      <c r="A150" s="692" t="s">
        <v>95</v>
      </c>
      <c r="B150" s="639" t="s">
        <v>95</v>
      </c>
      <c r="C150" s="1138">
        <v>36810000</v>
      </c>
      <c r="D150" s="1138">
        <f t="shared" si="29"/>
        <v>36810000</v>
      </c>
      <c r="E150" s="699">
        <f t="shared" si="27"/>
        <v>36.81</v>
      </c>
      <c r="F150" s="1143">
        <f t="shared" si="28"/>
        <v>1732.6713119713447</v>
      </c>
      <c r="G150" s="1144">
        <f t="shared" si="23"/>
        <v>1731.6713119713447</v>
      </c>
      <c r="H150" s="1156">
        <f t="shared" si="24"/>
        <v>-1731.6713119713447</v>
      </c>
      <c r="I150" s="661">
        <f t="shared" si="25"/>
        <v>4.7604498393885352E-3</v>
      </c>
      <c r="J150" s="486">
        <f>'MASTER CHART'!$R$7</f>
        <v>0.15</v>
      </c>
      <c r="K150" s="487">
        <f t="shared" si="26"/>
        <v>7.1406747590828021E-4</v>
      </c>
    </row>
    <row r="151" spans="1:11" ht="14.4" x14ac:dyDescent="0.3">
      <c r="A151" s="691" t="s">
        <v>201</v>
      </c>
      <c r="B151" s="639" t="s">
        <v>201</v>
      </c>
      <c r="C151" s="639">
        <v>0</v>
      </c>
      <c r="D151" s="1138">
        <f t="shared" si="29"/>
        <v>1</v>
      </c>
      <c r="E151" s="699">
        <f t="shared" si="27"/>
        <v>9.9999999999999995E-7</v>
      </c>
      <c r="F151" s="1143">
        <f t="shared" si="28"/>
        <v>4.7070668621878419E-5</v>
      </c>
      <c r="G151" s="1144">
        <f t="shared" si="23"/>
        <v>-0.99995292933137814</v>
      </c>
      <c r="H151" s="1156">
        <f t="shared" si="24"/>
        <v>0.99995292933137814</v>
      </c>
      <c r="I151" s="661">
        <f t="shared" si="25"/>
        <v>-100</v>
      </c>
      <c r="J151" s="486">
        <f>'MASTER CHART'!$R$7</f>
        <v>0.15</v>
      </c>
      <c r="K151" s="487">
        <f t="shared" si="26"/>
        <v>-15</v>
      </c>
    </row>
    <row r="152" spans="1:11" ht="14.4" x14ac:dyDescent="0.3">
      <c r="A152" s="691" t="s">
        <v>202</v>
      </c>
      <c r="B152" s="639" t="s">
        <v>202</v>
      </c>
      <c r="C152" s="639">
        <v>0</v>
      </c>
      <c r="D152" s="1138">
        <f t="shared" si="29"/>
        <v>1</v>
      </c>
      <c r="E152" s="699">
        <f t="shared" si="27"/>
        <v>9.9999999999999995E-7</v>
      </c>
      <c r="F152" s="1143">
        <f t="shared" si="28"/>
        <v>4.7070668621878419E-5</v>
      </c>
      <c r="G152" s="1144">
        <f t="shared" si="23"/>
        <v>-0.99995292933137814</v>
      </c>
      <c r="H152" s="1156">
        <f t="shared" si="24"/>
        <v>0.99995292933137814</v>
      </c>
      <c r="I152" s="661">
        <f t="shared" si="25"/>
        <v>-100</v>
      </c>
      <c r="J152" s="486">
        <f>'MASTER CHART'!$R$7</f>
        <v>0.15</v>
      </c>
      <c r="K152" s="487">
        <f t="shared" si="26"/>
        <v>-15</v>
      </c>
    </row>
    <row r="153" spans="1:11" ht="14.4" x14ac:dyDescent="0.3">
      <c r="A153" s="692" t="s">
        <v>203</v>
      </c>
      <c r="B153" s="639" t="s">
        <v>203</v>
      </c>
      <c r="C153" s="639">
        <v>0</v>
      </c>
      <c r="D153" s="1138">
        <f t="shared" si="29"/>
        <v>1</v>
      </c>
      <c r="E153" s="699">
        <f t="shared" si="27"/>
        <v>9.9999999999999995E-7</v>
      </c>
      <c r="F153" s="1143">
        <f t="shared" si="28"/>
        <v>4.7070668621878419E-5</v>
      </c>
      <c r="G153" s="1144">
        <f t="shared" si="23"/>
        <v>-0.99995292933137814</v>
      </c>
      <c r="H153" s="1156">
        <f t="shared" si="24"/>
        <v>0.99995292933137814</v>
      </c>
      <c r="I153" s="661">
        <f t="shared" si="25"/>
        <v>-100</v>
      </c>
      <c r="J153" s="486">
        <f>'MASTER CHART'!$R$7</f>
        <v>0.15</v>
      </c>
      <c r="K153" s="487">
        <f t="shared" si="26"/>
        <v>-15</v>
      </c>
    </row>
    <row r="154" spans="1:11" ht="14.4" x14ac:dyDescent="0.3">
      <c r="A154" s="692" t="s">
        <v>204</v>
      </c>
      <c r="B154" s="639" t="s">
        <v>204</v>
      </c>
      <c r="C154" s="639">
        <v>0</v>
      </c>
      <c r="D154" s="1138">
        <f t="shared" si="29"/>
        <v>1</v>
      </c>
      <c r="E154" s="699">
        <f t="shared" si="27"/>
        <v>9.9999999999999995E-7</v>
      </c>
      <c r="F154" s="1143">
        <f t="shared" si="28"/>
        <v>4.7070668621878419E-5</v>
      </c>
      <c r="G154" s="1144">
        <f t="shared" si="23"/>
        <v>-0.99995292933137814</v>
      </c>
      <c r="H154" s="1156">
        <f t="shared" si="24"/>
        <v>0.99995292933137814</v>
      </c>
      <c r="I154" s="661">
        <f t="shared" si="25"/>
        <v>-100</v>
      </c>
      <c r="J154" s="486">
        <f>'MASTER CHART'!$R$7</f>
        <v>0.15</v>
      </c>
      <c r="K154" s="487">
        <f t="shared" si="26"/>
        <v>-15</v>
      </c>
    </row>
    <row r="155" spans="1:11" ht="14.4" x14ac:dyDescent="0.3">
      <c r="A155" s="691" t="s">
        <v>96</v>
      </c>
      <c r="B155" s="639" t="s">
        <v>96</v>
      </c>
      <c r="C155" s="639">
        <v>0</v>
      </c>
      <c r="D155" s="1138">
        <f t="shared" si="29"/>
        <v>1</v>
      </c>
      <c r="E155" s="699">
        <f t="shared" si="27"/>
        <v>9.9999999999999995E-7</v>
      </c>
      <c r="F155" s="1143">
        <f t="shared" si="28"/>
        <v>4.7070668621878419E-5</v>
      </c>
      <c r="G155" s="1144">
        <f t="shared" si="23"/>
        <v>-0.99995292933137814</v>
      </c>
      <c r="H155" s="1156">
        <f t="shared" si="24"/>
        <v>0.99995292933137814</v>
      </c>
      <c r="I155" s="661">
        <f t="shared" si="25"/>
        <v>-100</v>
      </c>
      <c r="J155" s="486">
        <f>'MASTER CHART'!$R$7</f>
        <v>0.15</v>
      </c>
      <c r="K155" s="487">
        <f t="shared" si="26"/>
        <v>-15</v>
      </c>
    </row>
    <row r="156" spans="1:11" ht="14.4" x14ac:dyDescent="0.3">
      <c r="A156" s="692" t="s">
        <v>121</v>
      </c>
      <c r="B156" s="639" t="s">
        <v>97</v>
      </c>
      <c r="C156" s="1138">
        <v>3738000000</v>
      </c>
      <c r="D156" s="1138">
        <f t="shared" si="29"/>
        <v>3738000000</v>
      </c>
      <c r="E156" s="699">
        <f t="shared" si="27"/>
        <v>3738</v>
      </c>
      <c r="F156" s="1143">
        <f t="shared" si="28"/>
        <v>175950.15930858153</v>
      </c>
      <c r="G156" s="1144">
        <f t="shared" si="23"/>
        <v>175949.15930858153</v>
      </c>
      <c r="H156" s="1156">
        <f t="shared" si="24"/>
        <v>-175949.15930858153</v>
      </c>
      <c r="I156" s="661">
        <f t="shared" si="25"/>
        <v>0.48369291642162693</v>
      </c>
      <c r="J156" s="486">
        <f>'MASTER CHART'!$R$7</f>
        <v>0.15</v>
      </c>
      <c r="K156" s="487">
        <f t="shared" si="26"/>
        <v>7.2553937463244039E-2</v>
      </c>
    </row>
    <row r="157" spans="1:11" ht="14.4" x14ac:dyDescent="0.3">
      <c r="A157" s="691" t="s">
        <v>205</v>
      </c>
      <c r="B157" s="639" t="s">
        <v>205</v>
      </c>
      <c r="C157" s="1138">
        <v>19820000</v>
      </c>
      <c r="D157" s="1138">
        <f t="shared" si="29"/>
        <v>19820000</v>
      </c>
      <c r="E157" s="699">
        <f t="shared" si="27"/>
        <v>19.82</v>
      </c>
      <c r="F157" s="1143">
        <f t="shared" si="28"/>
        <v>932.94065208563029</v>
      </c>
      <c r="G157" s="1144">
        <f t="shared" si="23"/>
        <v>931.94065208563029</v>
      </c>
      <c r="H157" s="1156">
        <f t="shared" si="24"/>
        <v>-931.94065208563029</v>
      </c>
      <c r="I157" s="661">
        <f t="shared" si="25"/>
        <v>2.5619508141474013E-3</v>
      </c>
      <c r="J157" s="486">
        <f>'MASTER CHART'!$R$7</f>
        <v>0.15</v>
      </c>
      <c r="K157" s="487">
        <f t="shared" si="26"/>
        <v>3.8429262212211017E-4</v>
      </c>
    </row>
    <row r="158" spans="1:11" ht="14.4" x14ac:dyDescent="0.3">
      <c r="A158" s="692" t="s">
        <v>98</v>
      </c>
      <c r="B158" s="639" t="s">
        <v>98</v>
      </c>
      <c r="C158" s="1138">
        <v>38590000000</v>
      </c>
      <c r="D158" s="1138">
        <f t="shared" si="29"/>
        <v>38590000000</v>
      </c>
      <c r="E158" s="699">
        <f t="shared" si="27"/>
        <v>38590</v>
      </c>
      <c r="F158" s="1143">
        <f t="shared" si="28"/>
        <v>1816457.1021182882</v>
      </c>
      <c r="G158" s="1144">
        <f t="shared" si="23"/>
        <v>1816456.1021182882</v>
      </c>
      <c r="H158" s="1156">
        <f t="shared" si="24"/>
        <v>-1816456.1021182882</v>
      </c>
      <c r="I158" s="661">
        <f t="shared" si="25"/>
        <v>4.9935274089292188</v>
      </c>
      <c r="J158" s="486">
        <f>'MASTER CHART'!$R$7</f>
        <v>0.15</v>
      </c>
      <c r="K158" s="487">
        <f t="shared" si="26"/>
        <v>0.74902911133938277</v>
      </c>
    </row>
    <row r="159" spans="1:11" ht="14.4" x14ac:dyDescent="0.3">
      <c r="A159" s="691" t="s">
        <v>206</v>
      </c>
      <c r="B159" s="639" t="s">
        <v>206</v>
      </c>
      <c r="C159" s="639">
        <v>0</v>
      </c>
      <c r="D159" s="1138">
        <f t="shared" si="29"/>
        <v>1</v>
      </c>
      <c r="E159" s="699">
        <f t="shared" si="27"/>
        <v>9.9999999999999995E-7</v>
      </c>
      <c r="F159" s="1143">
        <f t="shared" si="28"/>
        <v>4.7070668621878419E-5</v>
      </c>
      <c r="G159" s="1144">
        <f t="shared" si="23"/>
        <v>-0.99995292933137814</v>
      </c>
      <c r="H159" s="1156">
        <f t="shared" si="24"/>
        <v>0.99995292933137814</v>
      </c>
      <c r="I159" s="661">
        <f t="shared" si="25"/>
        <v>-100</v>
      </c>
      <c r="J159" s="486">
        <f>'MASTER CHART'!$R$7</f>
        <v>0.15</v>
      </c>
      <c r="K159" s="487">
        <f t="shared" si="26"/>
        <v>-15</v>
      </c>
    </row>
    <row r="160" spans="1:11" ht="14.4" x14ac:dyDescent="0.3">
      <c r="A160" s="692" t="s">
        <v>122</v>
      </c>
      <c r="B160" s="639" t="s">
        <v>122</v>
      </c>
      <c r="C160" s="1138">
        <v>36730000000</v>
      </c>
      <c r="D160" s="1138">
        <f t="shared" si="29"/>
        <v>36730000000</v>
      </c>
      <c r="E160" s="699">
        <f t="shared" si="27"/>
        <v>36730</v>
      </c>
      <c r="F160" s="1143">
        <f t="shared" si="28"/>
        <v>1728905.6584815944</v>
      </c>
      <c r="G160" s="1144">
        <f t="shared" si="23"/>
        <v>1728904.6584815944</v>
      </c>
      <c r="H160" s="1156">
        <f t="shared" si="24"/>
        <v>-1728904.6584815944</v>
      </c>
      <c r="I160" s="661">
        <f t="shared" si="25"/>
        <v>4.7528441724990538</v>
      </c>
      <c r="J160" s="486">
        <f>'MASTER CHART'!$R$7</f>
        <v>0.15</v>
      </c>
      <c r="K160" s="487">
        <f t="shared" si="26"/>
        <v>0.712926625874858</v>
      </c>
    </row>
    <row r="161" spans="1:11" ht="14.4" x14ac:dyDescent="0.3">
      <c r="A161" s="691" t="s">
        <v>99</v>
      </c>
      <c r="B161" s="639" t="s">
        <v>99</v>
      </c>
      <c r="C161" s="1138">
        <v>1274000000</v>
      </c>
      <c r="D161" s="1138">
        <f t="shared" si="29"/>
        <v>1274000000</v>
      </c>
      <c r="E161" s="699">
        <f t="shared" si="27"/>
        <v>1274</v>
      </c>
      <c r="F161" s="1143">
        <f t="shared" si="28"/>
        <v>59968.031824273108</v>
      </c>
      <c r="G161" s="1144">
        <f t="shared" si="23"/>
        <v>59967.031824273108</v>
      </c>
      <c r="H161" s="1156">
        <f t="shared" si="24"/>
        <v>-59967.031824273108</v>
      </c>
      <c r="I161" s="661">
        <f t="shared" si="25"/>
        <v>0.16485232794639723</v>
      </c>
      <c r="J161" s="486">
        <f>'MASTER CHART'!$R$7</f>
        <v>0.15</v>
      </c>
      <c r="K161" s="487">
        <f t="shared" si="26"/>
        <v>2.4727849191959583E-2</v>
      </c>
    </row>
    <row r="162" spans="1:11" ht="14.4" x14ac:dyDescent="0.3">
      <c r="A162" s="692" t="s">
        <v>100</v>
      </c>
      <c r="B162" s="639" t="s">
        <v>100</v>
      </c>
      <c r="C162" s="1138">
        <v>368100000</v>
      </c>
      <c r="D162" s="1138">
        <f t="shared" si="29"/>
        <v>368100000</v>
      </c>
      <c r="E162" s="699">
        <f t="shared" si="27"/>
        <v>368.1</v>
      </c>
      <c r="F162" s="1143">
        <f t="shared" si="28"/>
        <v>17326.713119713448</v>
      </c>
      <c r="G162" s="1144">
        <f t="shared" si="23"/>
        <v>17325.713119713448</v>
      </c>
      <c r="H162" s="1156">
        <f t="shared" si="24"/>
        <v>-17325.713119713448</v>
      </c>
      <c r="I162" s="661">
        <f t="shared" si="25"/>
        <v>4.7629239837748458E-2</v>
      </c>
      <c r="J162" s="486">
        <f>'MASTER CHART'!$R$7</f>
        <v>0.15</v>
      </c>
      <c r="K162" s="487">
        <f t="shared" si="26"/>
        <v>7.1443859756622685E-3</v>
      </c>
    </row>
    <row r="163" spans="1:11" ht="14.4" x14ac:dyDescent="0.3">
      <c r="A163" s="691" t="s">
        <v>207</v>
      </c>
      <c r="B163" s="639" t="s">
        <v>207</v>
      </c>
      <c r="C163" s="1138">
        <v>77450000000</v>
      </c>
      <c r="D163" s="1138">
        <f t="shared" si="29"/>
        <v>77450000000</v>
      </c>
      <c r="E163" s="699">
        <f t="shared" si="27"/>
        <v>77450</v>
      </c>
      <c r="F163" s="1143">
        <f t="shared" si="28"/>
        <v>3645623.2847644836</v>
      </c>
      <c r="G163" s="1144">
        <f t="shared" si="23"/>
        <v>3645622.2847644836</v>
      </c>
      <c r="H163" s="1156">
        <f t="shared" si="24"/>
        <v>-3645622.2847644836</v>
      </c>
      <c r="I163" s="661">
        <f t="shared" si="25"/>
        <v>10.021995456066973</v>
      </c>
      <c r="J163" s="486">
        <f>'MASTER CHART'!$R$7</f>
        <v>0.15</v>
      </c>
      <c r="K163" s="487">
        <f t="shared" si="26"/>
        <v>1.5032993184100458</v>
      </c>
    </row>
    <row r="164" spans="1:11" ht="16.5" customHeight="1" x14ac:dyDescent="0.3">
      <c r="A164" s="692" t="s">
        <v>208</v>
      </c>
      <c r="B164" s="639" t="s">
        <v>208</v>
      </c>
      <c r="C164" s="639">
        <v>0</v>
      </c>
      <c r="D164" s="1138">
        <f t="shared" si="29"/>
        <v>1</v>
      </c>
      <c r="E164" s="699">
        <f t="shared" si="27"/>
        <v>9.9999999999999995E-7</v>
      </c>
      <c r="F164" s="1143">
        <f t="shared" si="28"/>
        <v>4.7070668621878419E-5</v>
      </c>
      <c r="G164" s="1144">
        <f t="shared" si="23"/>
        <v>-0.99995292933137814</v>
      </c>
      <c r="H164" s="1156">
        <f t="shared" si="24"/>
        <v>0.99995292933137814</v>
      </c>
      <c r="I164" s="661">
        <f t="shared" ref="I164:I176" si="30">(IF(G164&lt;0,G164/$H$184*-100,G164/$G$183*100))</f>
        <v>-100</v>
      </c>
      <c r="J164" s="486">
        <f>'MASTER CHART'!$R$7</f>
        <v>0.15</v>
      </c>
      <c r="K164" s="487">
        <f t="shared" si="26"/>
        <v>-15</v>
      </c>
    </row>
    <row r="165" spans="1:11" ht="14.4" x14ac:dyDescent="0.3">
      <c r="A165" s="692" t="s">
        <v>209</v>
      </c>
      <c r="B165" s="639" t="s">
        <v>209</v>
      </c>
      <c r="C165" s="639">
        <v>0</v>
      </c>
      <c r="D165" s="1138">
        <f t="shared" si="29"/>
        <v>1</v>
      </c>
      <c r="E165" s="699">
        <f t="shared" si="27"/>
        <v>9.9999999999999995E-7</v>
      </c>
      <c r="F165" s="1143">
        <f t="shared" si="28"/>
        <v>4.7070668621878419E-5</v>
      </c>
      <c r="G165" s="1144">
        <f t="shared" si="23"/>
        <v>-0.99995292933137814</v>
      </c>
      <c r="H165" s="1156">
        <f t="shared" si="24"/>
        <v>0.99995292933137814</v>
      </c>
      <c r="I165" s="661">
        <f t="shared" si="30"/>
        <v>-100</v>
      </c>
      <c r="J165" s="486">
        <f>'MASTER CHART'!$R$7</f>
        <v>0.15</v>
      </c>
      <c r="K165" s="487">
        <f t="shared" si="26"/>
        <v>-15</v>
      </c>
    </row>
    <row r="166" spans="1:11" ht="14.4" x14ac:dyDescent="0.3">
      <c r="A166" s="691" t="s">
        <v>101</v>
      </c>
      <c r="B166" s="639" t="s">
        <v>101</v>
      </c>
      <c r="C166" s="1138">
        <v>19730000000</v>
      </c>
      <c r="D166" s="1138">
        <f t="shared" si="29"/>
        <v>19730000000</v>
      </c>
      <c r="E166" s="699">
        <f t="shared" si="27"/>
        <v>19730</v>
      </c>
      <c r="F166" s="1143">
        <f t="shared" si="28"/>
        <v>928704.29190966126</v>
      </c>
      <c r="G166" s="1144">
        <f t="shared" si="23"/>
        <v>928703.29190966126</v>
      </c>
      <c r="H166" s="1156">
        <f t="shared" si="24"/>
        <v>-928703.29190966126</v>
      </c>
      <c r="I166" s="661">
        <f t="shared" si="30"/>
        <v>2.553051151363134</v>
      </c>
      <c r="J166" s="486">
        <f>'MASTER CHART'!$R$7</f>
        <v>0.15</v>
      </c>
      <c r="K166" s="487">
        <f t="shared" si="26"/>
        <v>0.38295767270447006</v>
      </c>
    </row>
    <row r="167" spans="1:11" ht="14.4" x14ac:dyDescent="0.3">
      <c r="A167" s="692" t="s">
        <v>123</v>
      </c>
      <c r="B167" s="639" t="s">
        <v>123</v>
      </c>
      <c r="C167" s="1138">
        <v>62010000000</v>
      </c>
      <c r="D167" s="1138">
        <f t="shared" si="29"/>
        <v>62010000000</v>
      </c>
      <c r="E167" s="699">
        <f t="shared" si="27"/>
        <v>62010</v>
      </c>
      <c r="F167" s="1143">
        <f t="shared" si="28"/>
        <v>2918852.1612426806</v>
      </c>
      <c r="G167" s="1144">
        <f t="shared" si="23"/>
        <v>2918851.1612426806</v>
      </c>
      <c r="H167" s="1156">
        <f t="shared" si="24"/>
        <v>-2918851.1612426806</v>
      </c>
      <c r="I167" s="661">
        <f t="shared" si="30"/>
        <v>8.024065794517643</v>
      </c>
      <c r="J167" s="486">
        <f>'MASTER CHART'!$R$7</f>
        <v>0.15</v>
      </c>
      <c r="K167" s="487">
        <f t="shared" si="26"/>
        <v>1.2036098691776465</v>
      </c>
    </row>
    <row r="168" spans="1:11" ht="14.4" x14ac:dyDescent="0.3">
      <c r="A168" s="691" t="s">
        <v>102</v>
      </c>
      <c r="B168" s="639" t="s">
        <v>102</v>
      </c>
      <c r="C168" s="1138">
        <v>42110000000</v>
      </c>
      <c r="D168" s="1138">
        <f t="shared" si="29"/>
        <v>42110000000</v>
      </c>
      <c r="E168" s="699">
        <f t="shared" si="27"/>
        <v>42110</v>
      </c>
      <c r="F168" s="1143">
        <f t="shared" si="28"/>
        <v>1982145.8556673003</v>
      </c>
      <c r="G168" s="1144">
        <f t="shared" si="23"/>
        <v>1982144.8556673003</v>
      </c>
      <c r="H168" s="1156">
        <f t="shared" si="24"/>
        <v>-1982144.8556673003</v>
      </c>
      <c r="I168" s="661">
        <f t="shared" si="30"/>
        <v>5.4490139638938322</v>
      </c>
      <c r="J168" s="486">
        <f>'MASTER CHART'!$R$7</f>
        <v>0.15</v>
      </c>
      <c r="K168" s="487">
        <f t="shared" si="26"/>
        <v>0.81735209458407476</v>
      </c>
    </row>
    <row r="169" spans="1:11" ht="14.55" customHeight="1" x14ac:dyDescent="0.3">
      <c r="A169" s="692" t="s">
        <v>234</v>
      </c>
      <c r="B169" s="639" t="s">
        <v>228</v>
      </c>
      <c r="C169" s="1138">
        <v>3115000000</v>
      </c>
      <c r="D169" s="1138">
        <f t="shared" si="29"/>
        <v>3115000000</v>
      </c>
      <c r="E169" s="699">
        <f t="shared" si="27"/>
        <v>3115</v>
      </c>
      <c r="F169" s="1143">
        <f t="shared" si="28"/>
        <v>146625.13275715127</v>
      </c>
      <c r="G169" s="1144">
        <f t="shared" si="23"/>
        <v>146624.13275715127</v>
      </c>
      <c r="H169" s="1156">
        <f t="shared" si="24"/>
        <v>-146624.13275715127</v>
      </c>
      <c r="I169" s="661">
        <f t="shared" si="30"/>
        <v>0.40307697217646943</v>
      </c>
      <c r="J169" s="486">
        <f>'MASTER CHART'!$R$7</f>
        <v>0.15</v>
      </c>
      <c r="K169" s="487">
        <f t="shared" si="26"/>
        <v>6.0461545826470411E-2</v>
      </c>
    </row>
    <row r="170" spans="1:11" ht="15.75" customHeight="1" x14ac:dyDescent="0.3">
      <c r="A170" s="692" t="s">
        <v>104</v>
      </c>
      <c r="B170" s="639" t="s">
        <v>124</v>
      </c>
      <c r="C170" s="1138">
        <v>772800000000</v>
      </c>
      <c r="D170" s="1138">
        <f t="shared" si="29"/>
        <v>772800000000</v>
      </c>
      <c r="E170" s="699">
        <f t="shared" si="27"/>
        <v>772800</v>
      </c>
      <c r="F170" s="1143">
        <f t="shared" si="28"/>
        <v>36376212.710987642</v>
      </c>
      <c r="G170" s="1144">
        <f t="shared" si="23"/>
        <v>36376211.710987642</v>
      </c>
      <c r="H170" s="1156">
        <f t="shared" si="24"/>
        <v>-36376211.710987642</v>
      </c>
      <c r="I170" s="661">
        <f t="shared" si="30"/>
        <v>100</v>
      </c>
      <c r="J170" s="486">
        <f>'MASTER CHART'!$R$7</f>
        <v>0.15</v>
      </c>
      <c r="K170" s="487">
        <f t="shared" si="26"/>
        <v>15</v>
      </c>
    </row>
    <row r="171" spans="1:11" ht="14.4" x14ac:dyDescent="0.3">
      <c r="A171" s="691" t="s">
        <v>103</v>
      </c>
      <c r="B171" s="639" t="s">
        <v>103</v>
      </c>
      <c r="C171" s="639">
        <v>0</v>
      </c>
      <c r="D171" s="1138">
        <f t="shared" si="29"/>
        <v>1</v>
      </c>
      <c r="E171" s="699">
        <f t="shared" si="27"/>
        <v>9.9999999999999995E-7</v>
      </c>
      <c r="F171" s="1143">
        <f t="shared" si="28"/>
        <v>4.7070668621878419E-5</v>
      </c>
      <c r="G171" s="1144">
        <f t="shared" si="23"/>
        <v>-0.99995292933137814</v>
      </c>
      <c r="H171" s="1156">
        <f t="shared" si="24"/>
        <v>0.99995292933137814</v>
      </c>
      <c r="I171" s="661">
        <f t="shared" si="30"/>
        <v>-100</v>
      </c>
      <c r="J171" s="486">
        <f>'MASTER CHART'!$R$7</f>
        <v>0.15</v>
      </c>
      <c r="K171" s="487">
        <f t="shared" si="26"/>
        <v>-15</v>
      </c>
    </row>
    <row r="172" spans="1:11" ht="14.4" x14ac:dyDescent="0.3">
      <c r="A172" s="692" t="s">
        <v>210</v>
      </c>
      <c r="B172" s="639" t="s">
        <v>210</v>
      </c>
      <c r="C172" s="1138">
        <v>52100000000</v>
      </c>
      <c r="D172" s="1138">
        <f t="shared" si="29"/>
        <v>52100000000</v>
      </c>
      <c r="E172" s="699">
        <f t="shared" si="27"/>
        <v>52100</v>
      </c>
      <c r="F172" s="1143">
        <f t="shared" si="28"/>
        <v>2452381.8351998655</v>
      </c>
      <c r="G172" s="1144">
        <f t="shared" si="23"/>
        <v>2452380.8351998655</v>
      </c>
      <c r="H172" s="1156">
        <f t="shared" si="24"/>
        <v>-2452380.8351998655</v>
      </c>
      <c r="I172" s="661">
        <f t="shared" si="30"/>
        <v>6.741715862784881</v>
      </c>
      <c r="J172" s="486">
        <f>'MASTER CHART'!$R$7</f>
        <v>0.15</v>
      </c>
      <c r="K172" s="487">
        <f t="shared" si="26"/>
        <v>1.0112573794177322</v>
      </c>
    </row>
    <row r="173" spans="1:11" ht="14.4" x14ac:dyDescent="0.3">
      <c r="A173" s="692" t="s">
        <v>105</v>
      </c>
      <c r="B173" s="639" t="s">
        <v>105</v>
      </c>
      <c r="C173" s="1138">
        <v>27070000000</v>
      </c>
      <c r="D173" s="1138">
        <f t="shared" si="29"/>
        <v>27070000000</v>
      </c>
      <c r="E173" s="699">
        <f t="shared" si="27"/>
        <v>27070</v>
      </c>
      <c r="F173" s="1143">
        <f t="shared" si="28"/>
        <v>1274202.9995942488</v>
      </c>
      <c r="G173" s="1144">
        <f t="shared" si="23"/>
        <v>1274201.9995942488</v>
      </c>
      <c r="H173" s="1156">
        <f t="shared" si="24"/>
        <v>-1274201.9995942488</v>
      </c>
      <c r="I173" s="661">
        <f t="shared" si="30"/>
        <v>3.502844138135937</v>
      </c>
      <c r="J173" s="486">
        <f>'MASTER CHART'!$R$7</f>
        <v>0.15</v>
      </c>
      <c r="K173" s="487">
        <f t="shared" si="26"/>
        <v>0.52542662072039048</v>
      </c>
    </row>
    <row r="174" spans="1:11" ht="14.4" x14ac:dyDescent="0.3">
      <c r="A174" s="691" t="s">
        <v>211</v>
      </c>
      <c r="B174" s="639" t="s">
        <v>106</v>
      </c>
      <c r="C174" s="1138">
        <v>8098000000</v>
      </c>
      <c r="D174" s="1138">
        <f t="shared" si="29"/>
        <v>8098000000</v>
      </c>
      <c r="E174" s="699">
        <f t="shared" si="27"/>
        <v>8098</v>
      </c>
      <c r="F174" s="1143">
        <f t="shared" si="28"/>
        <v>381178.27449997142</v>
      </c>
      <c r="G174" s="1144">
        <f t="shared" si="23"/>
        <v>381177.27449997142</v>
      </c>
      <c r="H174" s="1156">
        <f t="shared" si="24"/>
        <v>-381177.27449997142</v>
      </c>
      <c r="I174" s="661">
        <f t="shared" si="30"/>
        <v>1.0478751265482509</v>
      </c>
      <c r="J174" s="486">
        <f>'MASTER CHART'!$R$7</f>
        <v>0.15</v>
      </c>
      <c r="K174" s="487">
        <f t="shared" si="26"/>
        <v>0.15718126898223764</v>
      </c>
    </row>
    <row r="175" spans="1:11" ht="14.4" x14ac:dyDescent="0.3">
      <c r="A175" s="692" t="s">
        <v>107</v>
      </c>
      <c r="B175" s="639" t="s">
        <v>107</v>
      </c>
      <c r="C175" s="1138">
        <v>481400000</v>
      </c>
      <c r="D175" s="1138">
        <f t="shared" si="29"/>
        <v>481400000</v>
      </c>
      <c r="E175" s="699">
        <f t="shared" si="27"/>
        <v>481.4</v>
      </c>
      <c r="F175" s="1143">
        <f>D175/$E$182</f>
        <v>22659.819874572273</v>
      </c>
      <c r="G175" s="1144">
        <f>IF(D175=0,0,F175-1)</f>
        <v>22658.819874572273</v>
      </c>
      <c r="H175" s="1156">
        <f t="shared" si="24"/>
        <v>-22658.819874572273</v>
      </c>
      <c r="I175" s="661">
        <f>(IF(G175&lt;0,G175/$H$184*-100,G175/$G$183*100))</f>
        <v>6.2290213325671973E-2</v>
      </c>
      <c r="J175" s="486">
        <f>'MASTER CHART'!$R$7</f>
        <v>0.15</v>
      </c>
      <c r="K175" s="487">
        <f t="shared" si="26"/>
        <v>9.3435319988507959E-3</v>
      </c>
    </row>
    <row r="176" spans="1:11" ht="14.4" x14ac:dyDescent="0.3">
      <c r="A176" s="691" t="s">
        <v>212</v>
      </c>
      <c r="B176" s="639" t="s">
        <v>212</v>
      </c>
      <c r="C176" s="639">
        <v>0</v>
      </c>
      <c r="D176" s="1138">
        <f t="shared" si="29"/>
        <v>1</v>
      </c>
      <c r="E176" s="699">
        <f t="shared" si="27"/>
        <v>9.9999999999999995E-7</v>
      </c>
      <c r="F176" s="1143">
        <f t="shared" si="28"/>
        <v>4.7070668621878419E-5</v>
      </c>
      <c r="G176" s="1144">
        <f t="shared" ref="G176" si="31">IF(D176=0,0,F176-1)</f>
        <v>-0.99995292933137814</v>
      </c>
      <c r="H176" s="1156">
        <f t="shared" si="24"/>
        <v>0.99995292933137814</v>
      </c>
      <c r="I176" s="661">
        <f t="shared" si="30"/>
        <v>-100</v>
      </c>
      <c r="J176" s="486">
        <f>'MASTER CHART'!$R$7</f>
        <v>0.15</v>
      </c>
      <c r="K176" s="487">
        <f t="shared" si="26"/>
        <v>-15</v>
      </c>
    </row>
    <row r="177" spans="1:11" ht="15" thickBot="1" x14ac:dyDescent="0.35">
      <c r="A177" s="695" t="s">
        <v>213</v>
      </c>
      <c r="B177" s="1170" t="s">
        <v>213</v>
      </c>
      <c r="C177" s="1170">
        <v>0</v>
      </c>
      <c r="D177" s="1171">
        <f t="shared" si="29"/>
        <v>1</v>
      </c>
      <c r="E177" s="1172">
        <f t="shared" si="27"/>
        <v>9.9999999999999995E-7</v>
      </c>
      <c r="F177" s="1173">
        <f t="shared" si="28"/>
        <v>4.7070668621878419E-5</v>
      </c>
      <c r="G177" s="1145">
        <f>IF(D177=0,0,F177-1)</f>
        <v>-0.99995292933137814</v>
      </c>
      <c r="H177" s="1157">
        <f t="shared" si="24"/>
        <v>0.99995292933137814</v>
      </c>
      <c r="I177" s="662">
        <f>(IF(G177&lt;0,G177/$H$184*-100,G177/$G$183*100))</f>
        <v>-100</v>
      </c>
      <c r="J177" s="493">
        <f>'MASTER CHART'!$R$7</f>
        <v>0.15</v>
      </c>
      <c r="K177" s="494">
        <f t="shared" si="26"/>
        <v>-15</v>
      </c>
    </row>
    <row r="178" spans="1:11" ht="15" thickTop="1" x14ac:dyDescent="0.3">
      <c r="A178" s="563"/>
      <c r="B178" s="1126"/>
      <c r="C178" s="1126"/>
      <c r="D178" s="1126"/>
      <c r="E178" s="959"/>
      <c r="I178" s="598"/>
    </row>
    <row r="179" spans="1:11" ht="14.4" x14ac:dyDescent="0.3">
      <c r="A179" s="563"/>
      <c r="B179" s="1126"/>
      <c r="C179" s="1126"/>
      <c r="D179" s="1126"/>
      <c r="E179" s="959"/>
      <c r="I179" s="598"/>
    </row>
    <row r="180" spans="1:11" ht="14.4" x14ac:dyDescent="0.3">
      <c r="A180" s="563"/>
      <c r="B180" s="1126"/>
      <c r="C180" s="1126"/>
      <c r="D180" s="1126"/>
      <c r="E180" s="959"/>
      <c r="I180" s="598"/>
    </row>
    <row r="181" spans="1:11" ht="15" thickBot="1" x14ac:dyDescent="0.35">
      <c r="A181" s="563"/>
      <c r="B181" s="1126"/>
      <c r="C181" s="1126"/>
      <c r="D181" s="1126"/>
      <c r="E181" s="959"/>
      <c r="I181" s="598"/>
    </row>
    <row r="182" spans="1:11" ht="17.399999999999999" thickTop="1" thickBot="1" x14ac:dyDescent="0.35">
      <c r="A182" s="648" t="s">
        <v>326</v>
      </c>
      <c r="B182" s="1162"/>
      <c r="C182" s="1163"/>
      <c r="D182" s="1164"/>
      <c r="E182" s="1167">
        <f>AVERAGE(E4:E177)</f>
        <v>21244.652546431018</v>
      </c>
      <c r="F182" s="1146"/>
      <c r="G182" s="1147"/>
      <c r="H182" s="1159"/>
      <c r="I182" s="598"/>
      <c r="J182" s="65"/>
      <c r="K182" s="33"/>
    </row>
    <row r="183" spans="1:11" ht="17.399999999999999" thickTop="1" thickBot="1" x14ac:dyDescent="0.35">
      <c r="A183" s="320"/>
      <c r="B183" s="1126"/>
      <c r="C183" s="1126"/>
      <c r="D183" s="1126"/>
      <c r="E183" s="1168"/>
      <c r="F183" s="1148" t="s">
        <v>334</v>
      </c>
      <c r="G183" s="1149">
        <f>MAX(G4:G177)</f>
        <v>36376211.710987642</v>
      </c>
      <c r="H183" s="1160"/>
      <c r="I183" s="296"/>
      <c r="J183" s="65"/>
      <c r="K183" s="33"/>
    </row>
    <row r="184" spans="1:11" ht="17.399999999999999" thickTop="1" thickBot="1" x14ac:dyDescent="0.35">
      <c r="A184" s="320"/>
      <c r="B184" s="1126"/>
      <c r="C184" s="1126"/>
      <c r="D184" s="1126"/>
      <c r="E184" s="959"/>
      <c r="F184" s="1150"/>
      <c r="G184" s="1151" t="s">
        <v>333</v>
      </c>
      <c r="H184" s="1161">
        <f>MAX(H4:H177)*-1</f>
        <v>-0.99995292933137814</v>
      </c>
      <c r="I184" s="296"/>
      <c r="J184" s="73"/>
      <c r="K184" s="33"/>
    </row>
    <row r="185" spans="1:11" ht="15" thickTop="1" x14ac:dyDescent="0.3">
      <c r="B185" s="1126"/>
      <c r="C185" s="1126"/>
      <c r="D185" s="1126"/>
      <c r="E185" s="959"/>
      <c r="I185" s="296"/>
    </row>
    <row r="186" spans="1:11" ht="14.4" x14ac:dyDescent="0.3">
      <c r="A186" s="863" t="s">
        <v>657</v>
      </c>
      <c r="B186" s="1126"/>
      <c r="C186" s="1126"/>
      <c r="D186" s="1126"/>
      <c r="E186" s="959"/>
      <c r="I186" s="296"/>
    </row>
    <row r="187" spans="1:11" ht="14.4" x14ac:dyDescent="0.3">
      <c r="A187" s="241" t="s">
        <v>450</v>
      </c>
      <c r="B187" s="1126"/>
      <c r="C187" s="1126"/>
      <c r="D187" s="1126"/>
      <c r="E187" s="959"/>
      <c r="F187" s="1152"/>
      <c r="I187" s="296"/>
    </row>
    <row r="188" spans="1:11" ht="14.4" x14ac:dyDescent="0.3">
      <c r="A188" s="863"/>
      <c r="B188" s="1126"/>
      <c r="C188" s="1126"/>
      <c r="D188" s="1126"/>
      <c r="E188" s="959"/>
      <c r="F188" s="1152"/>
      <c r="I188" s="296"/>
    </row>
    <row r="189" spans="1:11" ht="14.4" x14ac:dyDescent="0.3">
      <c r="A189" s="241"/>
      <c r="B189" s="1126"/>
      <c r="C189" s="1126"/>
      <c r="D189" s="1126"/>
      <c r="E189" s="959"/>
      <c r="F189" s="1152"/>
      <c r="I189" s="296"/>
    </row>
    <row r="190" spans="1:11" ht="14.4" x14ac:dyDescent="0.3">
      <c r="A190" s="698"/>
      <c r="B190" s="1126"/>
      <c r="C190" s="1126"/>
      <c r="D190" s="1126"/>
      <c r="E190" s="959"/>
      <c r="F190" s="1152"/>
      <c r="I190" s="296"/>
    </row>
    <row r="191" spans="1:11" ht="14.4" x14ac:dyDescent="0.3">
      <c r="A191" s="697"/>
      <c r="B191" s="1126"/>
      <c r="C191" s="1126"/>
      <c r="D191" s="1126"/>
      <c r="E191" s="959"/>
      <c r="F191" s="1152"/>
      <c r="I191" s="296"/>
    </row>
    <row r="192" spans="1:11" ht="14.4" x14ac:dyDescent="0.3">
      <c r="A192" s="698"/>
      <c r="B192" s="1126"/>
      <c r="C192" s="1126"/>
      <c r="D192" s="1126"/>
      <c r="E192" s="959"/>
      <c r="F192" s="1152"/>
      <c r="I192" s="296"/>
    </row>
    <row r="193" spans="1:9" ht="14.4" x14ac:dyDescent="0.3">
      <c r="A193" s="698"/>
      <c r="B193" s="1126"/>
      <c r="C193" s="1126"/>
      <c r="D193" s="1126"/>
      <c r="E193" s="959"/>
      <c r="F193" s="1152"/>
      <c r="I193" s="296"/>
    </row>
    <row r="194" spans="1:9" ht="14.4" x14ac:dyDescent="0.3">
      <c r="A194" s="697"/>
      <c r="B194" s="1126"/>
      <c r="C194" s="1126"/>
      <c r="D194" s="1126"/>
      <c r="E194" s="959"/>
      <c r="F194" s="1152"/>
    </row>
    <row r="195" spans="1:9" ht="14.4" x14ac:dyDescent="0.3">
      <c r="B195" s="1126"/>
      <c r="C195" s="1126"/>
      <c r="D195" s="1126"/>
      <c r="E195" s="959"/>
      <c r="F195" s="1152"/>
    </row>
    <row r="196" spans="1:9" ht="14.4" x14ac:dyDescent="0.3">
      <c r="B196" s="1126"/>
      <c r="C196" s="1126"/>
      <c r="D196" s="1126"/>
      <c r="E196" s="959"/>
      <c r="F196" s="1152"/>
    </row>
    <row r="197" spans="1:9" ht="14.4" x14ac:dyDescent="0.3">
      <c r="B197" s="1126"/>
      <c r="C197" s="1126"/>
      <c r="D197" s="1126"/>
      <c r="E197" s="959"/>
      <c r="F197" s="1152"/>
    </row>
    <row r="198" spans="1:9" ht="14.4" x14ac:dyDescent="0.3">
      <c r="B198" s="1126"/>
      <c r="C198" s="1126"/>
      <c r="D198" s="1126"/>
      <c r="E198" s="959"/>
      <c r="F198" s="1152"/>
    </row>
    <row r="199" spans="1:9" ht="14.4" x14ac:dyDescent="0.3">
      <c r="B199" s="1126"/>
      <c r="C199" s="1126"/>
      <c r="D199" s="1126"/>
      <c r="E199" s="959"/>
      <c r="F199" s="1152"/>
    </row>
    <row r="200" spans="1:9" ht="14.4" x14ac:dyDescent="0.3">
      <c r="B200" s="1126"/>
      <c r="C200" s="1126"/>
      <c r="D200" s="1126"/>
      <c r="E200" s="959"/>
      <c r="F200" s="1152"/>
    </row>
    <row r="201" spans="1:9" ht="14.4" x14ac:dyDescent="0.3">
      <c r="B201" s="1126"/>
      <c r="C201" s="1126"/>
      <c r="D201" s="1126"/>
      <c r="E201" s="959"/>
      <c r="F201" s="1153"/>
    </row>
    <row r="202" spans="1:9" ht="14.4" x14ac:dyDescent="0.3">
      <c r="B202" s="1126"/>
      <c r="C202" s="1126"/>
      <c r="D202" s="1126"/>
      <c r="E202" s="959"/>
      <c r="F202" s="1153"/>
    </row>
    <row r="203" spans="1:9" ht="14.4" x14ac:dyDescent="0.3">
      <c r="B203" s="1126"/>
      <c r="C203" s="1126"/>
      <c r="D203" s="1126"/>
      <c r="E203" s="959"/>
      <c r="F203" s="1153"/>
    </row>
    <row r="204" spans="1:9" ht="14.4" x14ac:dyDescent="0.3">
      <c r="B204" s="1126"/>
      <c r="C204" s="1126"/>
      <c r="D204" s="1126"/>
      <c r="E204" s="959"/>
      <c r="F204" s="1153"/>
    </row>
    <row r="205" spans="1:9" ht="14.4" x14ac:dyDescent="0.3">
      <c r="B205" s="1126"/>
      <c r="C205" s="1126"/>
      <c r="D205" s="1126"/>
      <c r="E205" s="959"/>
      <c r="F205" s="1153"/>
    </row>
    <row r="206" spans="1:9" ht="14.4" x14ac:dyDescent="0.3">
      <c r="B206" s="1126"/>
      <c r="C206" s="1126"/>
      <c r="D206" s="1126"/>
      <c r="E206" s="959"/>
      <c r="F206" s="1153"/>
    </row>
    <row r="207" spans="1:9" ht="14.4" x14ac:dyDescent="0.3">
      <c r="B207" s="1126"/>
      <c r="C207" s="1126"/>
      <c r="D207" s="1126"/>
      <c r="E207" s="959"/>
      <c r="F207" s="1153"/>
    </row>
    <row r="208" spans="1:9" ht="14.4" x14ac:dyDescent="0.3">
      <c r="B208" s="1126"/>
      <c r="C208" s="1126"/>
      <c r="D208" s="1126"/>
      <c r="E208" s="959"/>
      <c r="F208" s="1153"/>
    </row>
    <row r="209" spans="2:6" ht="14.4" x14ac:dyDescent="0.3">
      <c r="B209" s="1126"/>
      <c r="C209" s="1126"/>
      <c r="D209" s="1126"/>
      <c r="E209" s="959"/>
      <c r="F209" s="1153"/>
    </row>
    <row r="210" spans="2:6" ht="14.4" x14ac:dyDescent="0.3">
      <c r="B210" s="1126"/>
      <c r="C210" s="1126"/>
      <c r="D210" s="1126"/>
      <c r="E210" s="959"/>
      <c r="F210" s="1153"/>
    </row>
    <row r="211" spans="2:6" ht="14.4" x14ac:dyDescent="0.3">
      <c r="B211" s="1126"/>
      <c r="C211" s="1126"/>
      <c r="D211" s="1126"/>
      <c r="E211" s="959"/>
      <c r="F211" s="1153"/>
    </row>
    <row r="212" spans="2:6" ht="14.4" x14ac:dyDescent="0.3">
      <c r="B212" s="1126"/>
      <c r="C212" s="1126"/>
      <c r="D212" s="1126"/>
      <c r="E212" s="959"/>
      <c r="F212" s="1153"/>
    </row>
    <row r="213" spans="2:6" ht="14.4" x14ac:dyDescent="0.3">
      <c r="B213" s="1126"/>
      <c r="C213" s="1126"/>
      <c r="D213" s="1126"/>
      <c r="E213" s="959"/>
      <c r="F213" s="1153"/>
    </row>
    <row r="214" spans="2:6" ht="14.4" x14ac:dyDescent="0.3">
      <c r="B214" s="1126"/>
      <c r="C214" s="1126"/>
      <c r="D214" s="1126"/>
      <c r="E214" s="959"/>
      <c r="F214" s="1153"/>
    </row>
    <row r="215" spans="2:6" ht="14.4" x14ac:dyDescent="0.3">
      <c r="B215" s="1126"/>
      <c r="C215" s="1126"/>
      <c r="D215" s="1126"/>
      <c r="E215" s="959"/>
      <c r="F215" s="1153"/>
    </row>
    <row r="216" spans="2:6" ht="14.4" x14ac:dyDescent="0.3">
      <c r="B216" s="1126"/>
      <c r="C216" s="1126"/>
      <c r="D216" s="1126"/>
      <c r="E216" s="959"/>
      <c r="F216" s="1153"/>
    </row>
    <row r="217" spans="2:6" ht="14.4" x14ac:dyDescent="0.3">
      <c r="B217" s="1126"/>
      <c r="C217" s="1126"/>
      <c r="D217" s="1126"/>
      <c r="E217" s="959"/>
      <c r="F217" s="1153"/>
    </row>
    <row r="218" spans="2:6" ht="14.4" x14ac:dyDescent="0.3">
      <c r="B218" s="1126"/>
      <c r="C218" s="1126"/>
      <c r="D218" s="1126"/>
      <c r="E218" s="959"/>
      <c r="F218" s="1153"/>
    </row>
    <row r="219" spans="2:6" ht="14.4" x14ac:dyDescent="0.3">
      <c r="B219" s="1126"/>
      <c r="C219" s="1126"/>
      <c r="D219" s="1126"/>
      <c r="E219" s="959"/>
      <c r="F219" s="1153"/>
    </row>
    <row r="220" spans="2:6" ht="14.4" x14ac:dyDescent="0.3">
      <c r="B220" s="1126"/>
      <c r="C220" s="1126"/>
      <c r="D220" s="1126"/>
      <c r="E220" s="959"/>
      <c r="F220" s="1153"/>
    </row>
    <row r="221" spans="2:6" ht="14.4" x14ac:dyDescent="0.3">
      <c r="B221" s="1126"/>
      <c r="C221" s="1126"/>
      <c r="D221" s="1126"/>
      <c r="E221" s="959"/>
      <c r="F221" s="1153"/>
    </row>
    <row r="222" spans="2:6" ht="14.4" x14ac:dyDescent="0.3">
      <c r="B222" s="1126"/>
      <c r="C222" s="1126"/>
      <c r="D222" s="1126"/>
      <c r="E222" s="959"/>
      <c r="F222" s="1153"/>
    </row>
    <row r="223" spans="2:6" ht="14.4" x14ac:dyDescent="0.3">
      <c r="B223" s="1126"/>
      <c r="C223" s="1126"/>
      <c r="D223" s="1126"/>
      <c r="E223" s="959"/>
      <c r="F223" s="1153"/>
    </row>
    <row r="224" spans="2:6" ht="14.4" x14ac:dyDescent="0.3">
      <c r="B224" s="1126"/>
      <c r="C224" s="1126"/>
      <c r="D224" s="1126"/>
      <c r="E224" s="959"/>
      <c r="F224" s="1153"/>
    </row>
    <row r="225" spans="2:6" ht="14.4" x14ac:dyDescent="0.3">
      <c r="B225" s="1126"/>
      <c r="C225" s="1126"/>
      <c r="D225" s="1126"/>
      <c r="E225" s="959"/>
      <c r="F225" s="1153"/>
    </row>
    <row r="226" spans="2:6" ht="14.4" x14ac:dyDescent="0.3">
      <c r="B226" s="1126"/>
      <c r="C226" s="1126"/>
      <c r="D226" s="1126"/>
      <c r="E226" s="959"/>
      <c r="F226" s="1153"/>
    </row>
    <row r="227" spans="2:6" ht="14.4" x14ac:dyDescent="0.3">
      <c r="B227" s="1126"/>
      <c r="C227" s="1126"/>
      <c r="D227" s="1126"/>
      <c r="E227" s="959"/>
      <c r="F227" s="1153"/>
    </row>
    <row r="228" spans="2:6" ht="14.4" x14ac:dyDescent="0.3">
      <c r="B228" s="1126"/>
      <c r="C228" s="1126"/>
      <c r="D228" s="1126"/>
      <c r="E228" s="959"/>
      <c r="F228" s="1153"/>
    </row>
    <row r="229" spans="2:6" ht="14.4" x14ac:dyDescent="0.3">
      <c r="B229" s="1126"/>
      <c r="C229" s="1126"/>
      <c r="D229" s="1126"/>
      <c r="E229" s="959"/>
      <c r="F229" s="1153"/>
    </row>
    <row r="230" spans="2:6" x14ac:dyDescent="0.3">
      <c r="E230" s="959"/>
      <c r="F230" s="1153"/>
    </row>
    <row r="231" spans="2:6" x14ac:dyDescent="0.3">
      <c r="E231" s="959"/>
      <c r="F231" s="1153"/>
    </row>
    <row r="232" spans="2:6" x14ac:dyDescent="0.3">
      <c r="E232" s="959"/>
      <c r="F232" s="1153"/>
    </row>
    <row r="233" spans="2:6" x14ac:dyDescent="0.3">
      <c r="E233" s="959"/>
      <c r="F233" s="1153"/>
    </row>
    <row r="234" spans="2:6" x14ac:dyDescent="0.3">
      <c r="E234" s="959"/>
      <c r="F234" s="1153"/>
    </row>
    <row r="235" spans="2:6" x14ac:dyDescent="0.3">
      <c r="E235" s="959"/>
      <c r="F235" s="1153"/>
    </row>
    <row r="236" spans="2:6" x14ac:dyDescent="0.3">
      <c r="F236" s="1153"/>
    </row>
    <row r="237" spans="2:6" x14ac:dyDescent="0.3">
      <c r="F237" s="1153"/>
    </row>
    <row r="238" spans="2:6" x14ac:dyDescent="0.3">
      <c r="F238" s="1153"/>
    </row>
    <row r="239" spans="2:6" x14ac:dyDescent="0.3">
      <c r="F239" s="1153"/>
    </row>
    <row r="240" spans="2:6" x14ac:dyDescent="0.3">
      <c r="F240" s="1153"/>
    </row>
    <row r="241" spans="6:6" x14ac:dyDescent="0.3">
      <c r="F241" s="1153"/>
    </row>
  </sheetData>
  <mergeCells count="4">
    <mergeCell ref="A1:A3"/>
    <mergeCell ref="E1:K1"/>
    <mergeCell ref="F2:J2"/>
    <mergeCell ref="B1:D2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AS241"/>
  <sheetViews>
    <sheetView zoomScaleNormal="100" workbookViewId="0">
      <pane xSplit="1" ySplit="3" topLeftCell="D49" activePane="bottomRight" state="frozen"/>
      <selection pane="topRight" activeCell="B1" sqref="B1"/>
      <selection pane="bottomLeft" activeCell="A4" sqref="A4"/>
      <selection pane="bottomRight" activeCell="V93" sqref="V93"/>
    </sheetView>
  </sheetViews>
  <sheetFormatPr defaultRowHeight="15.6" x14ac:dyDescent="0.3"/>
  <cols>
    <col min="1" max="1" width="26.77734375" style="31" customWidth="1"/>
    <col min="2" max="2" width="22.44140625" style="824" hidden="1" customWidth="1"/>
    <col min="3" max="3" width="18.77734375" style="825" hidden="1" customWidth="1"/>
    <col min="4" max="4" width="14.5546875" style="935" customWidth="1"/>
    <col min="5" max="5" width="12.21875" customWidth="1"/>
    <col min="6" max="6" width="10.21875" customWidth="1"/>
    <col min="7" max="7" width="11.88671875" hidden="1" customWidth="1"/>
    <col min="8" max="8" width="12.77734375" style="780" customWidth="1"/>
    <col min="9" max="9" width="14" customWidth="1"/>
    <col min="10" max="10" width="16.21875" customWidth="1"/>
  </cols>
  <sheetData>
    <row r="1" spans="1:11" ht="26.4" customHeight="1" thickBot="1" x14ac:dyDescent="0.35">
      <c r="A1" s="1550" t="s">
        <v>0</v>
      </c>
      <c r="B1" s="1567" t="s">
        <v>330</v>
      </c>
      <c r="C1" s="1570"/>
      <c r="D1" s="1566" t="s">
        <v>466</v>
      </c>
      <c r="E1" s="1554"/>
      <c r="F1" s="1554"/>
      <c r="G1" s="1554"/>
      <c r="H1" s="1554"/>
      <c r="I1" s="1554"/>
      <c r="J1" s="1555"/>
      <c r="K1" s="96"/>
    </row>
    <row r="2" spans="1:11" ht="46.5" customHeight="1" thickTop="1" x14ac:dyDescent="0.3">
      <c r="A2" s="1551"/>
      <c r="B2" s="1570"/>
      <c r="C2" s="1570"/>
      <c r="D2" s="931" t="s">
        <v>18</v>
      </c>
      <c r="E2" s="1558" t="s">
        <v>8</v>
      </c>
      <c r="F2" s="1559"/>
      <c r="G2" s="1559"/>
      <c r="H2" s="1559"/>
      <c r="I2" s="1453"/>
      <c r="J2" s="215" t="s">
        <v>1</v>
      </c>
      <c r="K2" s="96"/>
    </row>
    <row r="3" spans="1:11" ht="57.75" customHeight="1" thickBot="1" x14ac:dyDescent="0.35">
      <c r="A3" s="1552"/>
      <c r="B3" s="921" t="s">
        <v>279</v>
      </c>
      <c r="C3" s="942" t="s">
        <v>468</v>
      </c>
      <c r="D3" s="941" t="s">
        <v>412</v>
      </c>
      <c r="E3" s="61" t="s">
        <v>331</v>
      </c>
      <c r="F3" s="52" t="s">
        <v>332</v>
      </c>
      <c r="G3" s="53" t="s">
        <v>10</v>
      </c>
      <c r="H3" s="821" t="s">
        <v>335</v>
      </c>
      <c r="I3" s="40" t="s">
        <v>17</v>
      </c>
      <c r="J3" s="480"/>
      <c r="K3" s="96"/>
    </row>
    <row r="4" spans="1:11" ht="15" thickTop="1" x14ac:dyDescent="0.3">
      <c r="A4" s="690" t="s">
        <v>126</v>
      </c>
      <c r="B4" s="943" t="s">
        <v>126</v>
      </c>
      <c r="C4" s="944">
        <v>1.73</v>
      </c>
      <c r="D4" s="932">
        <f>IF(C4&gt;0,C4,"use median")</f>
        <v>1.73</v>
      </c>
      <c r="E4" s="484">
        <f t="shared" ref="E4:E11" si="0">IF(D4="use median",$D$182,D4)</f>
        <v>1.73</v>
      </c>
      <c r="F4" s="488">
        <f t="shared" ref="F4:F67" si="1">E4-$D$182</f>
        <v>-3.4362091503268002</v>
      </c>
      <c r="G4" s="485">
        <f t="shared" ref="G4:G31" si="2">(F4*-1)</f>
        <v>3.4362091503268002</v>
      </c>
      <c r="H4" s="660">
        <f t="shared" ref="H4:H35" si="3">(IF(F4&lt;0,F4/$G$184*-100,F4/$F$183*100))</f>
        <v>-83.887541485831008</v>
      </c>
      <c r="I4" s="486">
        <f>'MASTER CHART'!$T$7</f>
        <v>0.15</v>
      </c>
      <c r="J4" s="487">
        <f t="shared" ref="J4:J35" si="4">(H4*I4)</f>
        <v>-12.58313122287465</v>
      </c>
      <c r="K4" s="96"/>
    </row>
    <row r="5" spans="1:11" ht="14.4" x14ac:dyDescent="0.3">
      <c r="A5" s="691" t="s">
        <v>127</v>
      </c>
      <c r="B5" s="943" t="s">
        <v>127</v>
      </c>
      <c r="C5" s="944">
        <v>4.92</v>
      </c>
      <c r="D5" s="932">
        <f t="shared" ref="D5:D68" si="5">IF(C5&gt;0,C5,"use median")</f>
        <v>4.92</v>
      </c>
      <c r="E5" s="484">
        <f t="shared" si="0"/>
        <v>4.92</v>
      </c>
      <c r="F5" s="488">
        <f t="shared" si="1"/>
        <v>-0.24620915032680024</v>
      </c>
      <c r="G5" s="488">
        <f t="shared" si="2"/>
        <v>0.24620915032680024</v>
      </c>
      <c r="H5" s="661">
        <f t="shared" si="3"/>
        <v>-6.010658667347526</v>
      </c>
      <c r="I5" s="486">
        <f>'MASTER CHART'!$T$7</f>
        <v>0.15</v>
      </c>
      <c r="J5" s="487">
        <f t="shared" si="4"/>
        <v>-0.90159880010212889</v>
      </c>
      <c r="K5" s="96"/>
    </row>
    <row r="6" spans="1:11" ht="14.4" x14ac:dyDescent="0.3">
      <c r="A6" s="692" t="s">
        <v>30</v>
      </c>
      <c r="B6" s="943" t="s">
        <v>30</v>
      </c>
      <c r="C6" s="944">
        <v>4.4000000000000004</v>
      </c>
      <c r="D6" s="932">
        <f t="shared" si="5"/>
        <v>4.4000000000000004</v>
      </c>
      <c r="E6" s="484">
        <f t="shared" si="0"/>
        <v>4.4000000000000004</v>
      </c>
      <c r="F6" s="488">
        <f t="shared" si="1"/>
        <v>-0.76620915032679981</v>
      </c>
      <c r="G6" s="488">
        <f t="shared" si="2"/>
        <v>0.76620915032679981</v>
      </c>
      <c r="H6" s="661">
        <f t="shared" si="3"/>
        <v>-18.705322951238241</v>
      </c>
      <c r="I6" s="486">
        <f>'MASTER CHART'!$T$7</f>
        <v>0.15</v>
      </c>
      <c r="J6" s="487">
        <f t="shared" si="4"/>
        <v>-2.8057984426857359</v>
      </c>
      <c r="K6" s="96"/>
    </row>
    <row r="7" spans="1:11" ht="14.4" x14ac:dyDescent="0.3">
      <c r="A7" s="692" t="s">
        <v>128</v>
      </c>
      <c r="B7" s="943" t="s">
        <v>128</v>
      </c>
      <c r="C7" s="944">
        <v>7.61</v>
      </c>
      <c r="D7" s="932">
        <f t="shared" si="5"/>
        <v>7.61</v>
      </c>
      <c r="E7" s="484">
        <f t="shared" si="0"/>
        <v>7.61</v>
      </c>
      <c r="F7" s="488">
        <f t="shared" si="1"/>
        <v>2.4437908496732001</v>
      </c>
      <c r="G7" s="488">
        <f t="shared" si="2"/>
        <v>-2.4437908496732001</v>
      </c>
      <c r="H7" s="661">
        <f t="shared" si="3"/>
        <v>66.51959650589761</v>
      </c>
      <c r="I7" s="486">
        <f>'MASTER CHART'!$T$7</f>
        <v>0.15</v>
      </c>
      <c r="J7" s="487">
        <f t="shared" si="4"/>
        <v>9.9779394758846411</v>
      </c>
      <c r="K7" s="96"/>
    </row>
    <row r="8" spans="1:11" ht="14.4" x14ac:dyDescent="0.3">
      <c r="A8" s="691" t="s">
        <v>129</v>
      </c>
      <c r="B8" s="943" t="s">
        <v>129</v>
      </c>
      <c r="C8" s="944">
        <v>2.0299999999999998</v>
      </c>
      <c r="D8" s="932">
        <f t="shared" si="5"/>
        <v>2.0299999999999998</v>
      </c>
      <c r="E8" s="484">
        <f t="shared" si="0"/>
        <v>2.0299999999999998</v>
      </c>
      <c r="F8" s="488">
        <f t="shared" si="1"/>
        <v>-3.1362091503268004</v>
      </c>
      <c r="G8" s="488">
        <f t="shared" si="2"/>
        <v>3.1362091503268004</v>
      </c>
      <c r="H8" s="661">
        <f t="shared" si="3"/>
        <v>-76.563696706663293</v>
      </c>
      <c r="I8" s="486">
        <f>'MASTER CHART'!$T$7</f>
        <v>0.15</v>
      </c>
      <c r="J8" s="487">
        <f t="shared" si="4"/>
        <v>-11.484554505999494</v>
      </c>
      <c r="K8" s="96"/>
    </row>
    <row r="9" spans="1:11" ht="14.4" x14ac:dyDescent="0.3">
      <c r="A9" s="691" t="s">
        <v>110</v>
      </c>
      <c r="B9" s="943" t="s">
        <v>469</v>
      </c>
      <c r="C9" s="944">
        <v>5.38</v>
      </c>
      <c r="D9" s="932">
        <f t="shared" si="5"/>
        <v>5.38</v>
      </c>
      <c r="E9" s="484">
        <f t="shared" si="0"/>
        <v>5.38</v>
      </c>
      <c r="F9" s="488">
        <f t="shared" si="1"/>
        <v>0.21379084967319972</v>
      </c>
      <c r="G9" s="488">
        <f t="shared" si="2"/>
        <v>-0.21379084967319972</v>
      </c>
      <c r="H9" s="661">
        <f t="shared" si="3"/>
        <v>5.8193527726875738</v>
      </c>
      <c r="I9" s="486">
        <f>'MASTER CHART'!$T$7</f>
        <v>0.15</v>
      </c>
      <c r="J9" s="487">
        <f t="shared" si="4"/>
        <v>0.87290291590313607</v>
      </c>
      <c r="K9" s="96"/>
    </row>
    <row r="10" spans="1:11" ht="14.4" x14ac:dyDescent="0.3">
      <c r="A10" s="692" t="s">
        <v>38</v>
      </c>
      <c r="B10" s="943" t="s">
        <v>38</v>
      </c>
      <c r="C10" s="944">
        <v>6.52</v>
      </c>
      <c r="D10" s="932">
        <f t="shared" si="5"/>
        <v>6.52</v>
      </c>
      <c r="E10" s="484">
        <f t="shared" si="0"/>
        <v>6.52</v>
      </c>
      <c r="F10" s="488">
        <f t="shared" si="1"/>
        <v>1.3537908496731994</v>
      </c>
      <c r="G10" s="488">
        <f t="shared" si="2"/>
        <v>-1.3537908496731994</v>
      </c>
      <c r="H10" s="661">
        <f t="shared" si="3"/>
        <v>36.849970645270275</v>
      </c>
      <c r="I10" s="486">
        <f>'MASTER CHART'!$T$7</f>
        <v>0.15</v>
      </c>
      <c r="J10" s="487">
        <f t="shared" si="4"/>
        <v>5.5274955967905415</v>
      </c>
      <c r="K10" s="96"/>
    </row>
    <row r="11" spans="1:11" ht="14.4" x14ac:dyDescent="0.3">
      <c r="A11" s="691" t="s">
        <v>130</v>
      </c>
      <c r="B11" s="943" t="s">
        <v>130</v>
      </c>
      <c r="C11" s="944">
        <v>5.6</v>
      </c>
      <c r="D11" s="932">
        <f t="shared" si="5"/>
        <v>5.6</v>
      </c>
      <c r="E11" s="484">
        <f t="shared" si="0"/>
        <v>5.6</v>
      </c>
      <c r="F11" s="488">
        <f t="shared" si="1"/>
        <v>0.43379084967319947</v>
      </c>
      <c r="G11" s="488">
        <f t="shared" si="2"/>
        <v>-0.43379084967319947</v>
      </c>
      <c r="H11" s="661">
        <f t="shared" si="3"/>
        <v>11.807717625291247</v>
      </c>
      <c r="I11" s="486">
        <f>'MASTER CHART'!$T$7</f>
        <v>0.15</v>
      </c>
      <c r="J11" s="487">
        <f t="shared" si="4"/>
        <v>1.7711576437936869</v>
      </c>
      <c r="K11" s="96"/>
    </row>
    <row r="12" spans="1:11" s="144" customFormat="1" ht="14.4" x14ac:dyDescent="0.3">
      <c r="A12" s="692" t="s">
        <v>131</v>
      </c>
      <c r="B12" s="945"/>
      <c r="C12" s="945"/>
      <c r="D12" s="932" t="str">
        <f t="shared" si="5"/>
        <v>use median</v>
      </c>
      <c r="E12" s="484">
        <f>IF(D12="use median",$D$182,D12)</f>
        <v>5.1662091503268002</v>
      </c>
      <c r="F12" s="488">
        <f t="shared" si="1"/>
        <v>0</v>
      </c>
      <c r="G12" s="488">
        <f>(F12*-1)</f>
        <v>0</v>
      </c>
      <c r="H12" s="661">
        <f t="shared" si="3"/>
        <v>0</v>
      </c>
      <c r="I12" s="486">
        <f>'MASTER CHART'!$T$7</f>
        <v>0.15</v>
      </c>
      <c r="J12" s="487">
        <f t="shared" si="4"/>
        <v>0</v>
      </c>
    </row>
    <row r="13" spans="1:11" ht="14.4" x14ac:dyDescent="0.3">
      <c r="A13" s="691" t="s">
        <v>39</v>
      </c>
      <c r="B13" s="943" t="s">
        <v>39</v>
      </c>
      <c r="C13" s="944">
        <v>8.19</v>
      </c>
      <c r="D13" s="932">
        <f t="shared" si="5"/>
        <v>8.19</v>
      </c>
      <c r="E13" s="484">
        <f t="shared" ref="E13:E76" si="6">IF(D13="use median",$D$182,D13)</f>
        <v>8.19</v>
      </c>
      <c r="F13" s="488">
        <f t="shared" si="1"/>
        <v>3.0237908496731993</v>
      </c>
      <c r="G13" s="488">
        <f t="shared" si="2"/>
        <v>-3.0237908496731993</v>
      </c>
      <c r="H13" s="661">
        <f t="shared" si="3"/>
        <v>82.307103844580027</v>
      </c>
      <c r="I13" s="486">
        <f>'MASTER CHART'!$T$7</f>
        <v>0.15</v>
      </c>
      <c r="J13" s="487">
        <f t="shared" si="4"/>
        <v>12.346065576687003</v>
      </c>
      <c r="K13" s="96"/>
    </row>
    <row r="14" spans="1:11" ht="14.4" x14ac:dyDescent="0.3">
      <c r="A14" s="692" t="s">
        <v>40</v>
      </c>
      <c r="B14" s="943" t="s">
        <v>40</v>
      </c>
      <c r="C14" s="944">
        <v>7.69</v>
      </c>
      <c r="D14" s="932">
        <f t="shared" si="5"/>
        <v>7.69</v>
      </c>
      <c r="E14" s="484">
        <f t="shared" si="6"/>
        <v>7.69</v>
      </c>
      <c r="F14" s="488">
        <f t="shared" si="1"/>
        <v>2.5237908496732002</v>
      </c>
      <c r="G14" s="488">
        <f t="shared" si="2"/>
        <v>-2.5237908496732002</v>
      </c>
      <c r="H14" s="661">
        <f t="shared" si="3"/>
        <v>68.697183725026235</v>
      </c>
      <c r="I14" s="486">
        <f>'MASTER CHART'!$T$7</f>
        <v>0.15</v>
      </c>
      <c r="J14" s="487">
        <f t="shared" si="4"/>
        <v>10.304577558753936</v>
      </c>
      <c r="K14" s="96"/>
    </row>
    <row r="15" spans="1:11" ht="14.4" x14ac:dyDescent="0.3">
      <c r="A15" s="691" t="s">
        <v>41</v>
      </c>
      <c r="B15" s="943" t="s">
        <v>41</v>
      </c>
      <c r="C15" s="944">
        <v>6.28</v>
      </c>
      <c r="D15" s="932">
        <f t="shared" si="5"/>
        <v>6.28</v>
      </c>
      <c r="E15" s="484">
        <f t="shared" si="6"/>
        <v>6.28</v>
      </c>
      <c r="F15" s="488">
        <f t="shared" si="1"/>
        <v>1.1137908496732001</v>
      </c>
      <c r="G15" s="488">
        <f t="shared" si="2"/>
        <v>-1.1137908496732001</v>
      </c>
      <c r="H15" s="661">
        <f t="shared" si="3"/>
        <v>30.31720898788446</v>
      </c>
      <c r="I15" s="486">
        <f>'MASTER CHART'!$T$7</f>
        <v>0.15</v>
      </c>
      <c r="J15" s="487">
        <f t="shared" si="4"/>
        <v>4.5475813481826686</v>
      </c>
      <c r="K15" s="96"/>
    </row>
    <row r="16" spans="1:11" ht="14.4" x14ac:dyDescent="0.3">
      <c r="A16" s="692" t="s">
        <v>132</v>
      </c>
      <c r="B16" s="943" t="s">
        <v>132</v>
      </c>
      <c r="C16" s="944">
        <v>5.98</v>
      </c>
      <c r="D16" s="932">
        <f t="shared" si="5"/>
        <v>5.98</v>
      </c>
      <c r="E16" s="484">
        <f t="shared" si="6"/>
        <v>5.98</v>
      </c>
      <c r="F16" s="488">
        <f t="shared" si="1"/>
        <v>0.81379084967320026</v>
      </c>
      <c r="G16" s="488">
        <f t="shared" si="2"/>
        <v>-0.81379084967320026</v>
      </c>
      <c r="H16" s="661">
        <f t="shared" si="3"/>
        <v>22.151256916152171</v>
      </c>
      <c r="I16" s="486">
        <f>'MASTER CHART'!$T$7</f>
        <v>0.15</v>
      </c>
      <c r="J16" s="487">
        <f t="shared" si="4"/>
        <v>3.3226885374228257</v>
      </c>
      <c r="K16" s="96"/>
    </row>
    <row r="17" spans="1:11" ht="14.4" x14ac:dyDescent="0.3">
      <c r="A17" s="691" t="s">
        <v>42</v>
      </c>
      <c r="B17" s="943" t="s">
        <v>42</v>
      </c>
      <c r="C17" s="944">
        <v>7.46</v>
      </c>
      <c r="D17" s="932">
        <f t="shared" si="5"/>
        <v>7.46</v>
      </c>
      <c r="E17" s="484">
        <f t="shared" si="6"/>
        <v>7.46</v>
      </c>
      <c r="F17" s="488">
        <f t="shared" si="1"/>
        <v>2.2937908496731998</v>
      </c>
      <c r="G17" s="488">
        <f t="shared" si="2"/>
        <v>-2.2937908496731998</v>
      </c>
      <c r="H17" s="661">
        <f t="shared" si="3"/>
        <v>62.436620470031471</v>
      </c>
      <c r="I17" s="486">
        <f>'MASTER CHART'!$T$7</f>
        <v>0.15</v>
      </c>
      <c r="J17" s="487">
        <f t="shared" si="4"/>
        <v>9.365493070504721</v>
      </c>
      <c r="K17" s="96"/>
    </row>
    <row r="18" spans="1:11" ht="14.4" x14ac:dyDescent="0.3">
      <c r="A18" s="692" t="s">
        <v>43</v>
      </c>
      <c r="B18" s="943" t="s">
        <v>43</v>
      </c>
      <c r="C18" s="944">
        <v>2.35</v>
      </c>
      <c r="D18" s="932">
        <f t="shared" si="5"/>
        <v>2.35</v>
      </c>
      <c r="E18" s="484">
        <f t="shared" si="6"/>
        <v>2.35</v>
      </c>
      <c r="F18" s="488">
        <f t="shared" si="1"/>
        <v>-2.8162091503268001</v>
      </c>
      <c r="G18" s="488">
        <f t="shared" si="2"/>
        <v>2.8162091503268001</v>
      </c>
      <c r="H18" s="661">
        <f t="shared" si="3"/>
        <v>-68.751595608884372</v>
      </c>
      <c r="I18" s="486">
        <f>'MASTER CHART'!$T$7</f>
        <v>0.15</v>
      </c>
      <c r="J18" s="487">
        <f t="shared" si="4"/>
        <v>-10.312739341332655</v>
      </c>
      <c r="K18" s="96"/>
    </row>
    <row r="19" spans="1:11" ht="14.4" x14ac:dyDescent="0.3">
      <c r="A19" s="691" t="s">
        <v>112</v>
      </c>
      <c r="B19" s="943" t="s">
        <v>112</v>
      </c>
      <c r="C19" s="944">
        <v>7.18</v>
      </c>
      <c r="D19" s="932">
        <f t="shared" si="5"/>
        <v>7.18</v>
      </c>
      <c r="E19" s="484">
        <f t="shared" si="6"/>
        <v>7.18</v>
      </c>
      <c r="F19" s="488">
        <f t="shared" si="1"/>
        <v>2.0137908496731995</v>
      </c>
      <c r="G19" s="488">
        <f t="shared" si="2"/>
        <v>-2.0137908496731995</v>
      </c>
      <c r="H19" s="661">
        <f t="shared" si="3"/>
        <v>54.815065203081318</v>
      </c>
      <c r="I19" s="486">
        <f>'MASTER CHART'!$T$7</f>
        <v>0.15</v>
      </c>
      <c r="J19" s="487">
        <f t="shared" si="4"/>
        <v>8.2222597804621973</v>
      </c>
      <c r="K19" s="96"/>
    </row>
    <row r="20" spans="1:11" ht="14.4" x14ac:dyDescent="0.3">
      <c r="A20" s="692" t="s">
        <v>133</v>
      </c>
      <c r="B20" s="943" t="s">
        <v>133</v>
      </c>
      <c r="C20" s="944">
        <v>7.26</v>
      </c>
      <c r="D20" s="932">
        <f t="shared" si="5"/>
        <v>7.26</v>
      </c>
      <c r="E20" s="484">
        <f t="shared" si="6"/>
        <v>7.26</v>
      </c>
      <c r="F20" s="488">
        <f t="shared" si="1"/>
        <v>2.0937908496731996</v>
      </c>
      <c r="G20" s="488">
        <f t="shared" si="2"/>
        <v>-2.0937908496731996</v>
      </c>
      <c r="H20" s="661">
        <f t="shared" si="3"/>
        <v>56.992652422209936</v>
      </c>
      <c r="I20" s="486">
        <f>'MASTER CHART'!$T$7</f>
        <v>0.15</v>
      </c>
      <c r="J20" s="487">
        <f t="shared" si="4"/>
        <v>8.54889786333149</v>
      </c>
      <c r="K20" s="96"/>
    </row>
    <row r="21" spans="1:11" ht="14.4" x14ac:dyDescent="0.3">
      <c r="A21" s="691" t="s">
        <v>134</v>
      </c>
      <c r="B21" s="943" t="s">
        <v>134</v>
      </c>
      <c r="C21" s="944">
        <v>7.83</v>
      </c>
      <c r="D21" s="932">
        <f>IF(C21&gt;0,C21,"use median")</f>
        <v>7.83</v>
      </c>
      <c r="E21" s="484">
        <f t="shared" si="6"/>
        <v>7.83</v>
      </c>
      <c r="F21" s="488">
        <f t="shared" si="1"/>
        <v>2.6637908496731999</v>
      </c>
      <c r="G21" s="488">
        <f t="shared" si="2"/>
        <v>-2.6637908496731999</v>
      </c>
      <c r="H21" s="661">
        <f t="shared" si="3"/>
        <v>72.507961358501291</v>
      </c>
      <c r="I21" s="486">
        <f>'MASTER CHART'!$T$7</f>
        <v>0.15</v>
      </c>
      <c r="J21" s="487">
        <f t="shared" si="4"/>
        <v>10.876194203775194</v>
      </c>
      <c r="K21" s="96"/>
    </row>
    <row r="22" spans="1:11" ht="14.4" x14ac:dyDescent="0.3">
      <c r="A22" s="692" t="s">
        <v>135</v>
      </c>
      <c r="B22" s="943" t="s">
        <v>135</v>
      </c>
      <c r="C22" s="944">
        <v>3.66</v>
      </c>
      <c r="D22" s="932">
        <f t="shared" si="5"/>
        <v>3.66</v>
      </c>
      <c r="E22" s="484">
        <f t="shared" si="6"/>
        <v>3.66</v>
      </c>
      <c r="F22" s="488">
        <f t="shared" si="1"/>
        <v>-1.5062091503268</v>
      </c>
      <c r="G22" s="488">
        <f t="shared" si="2"/>
        <v>1.5062091503268</v>
      </c>
      <c r="H22" s="661">
        <f t="shared" si="3"/>
        <v>-36.77080673985197</v>
      </c>
      <c r="I22" s="486">
        <f>'MASTER CHART'!$T$7</f>
        <v>0.15</v>
      </c>
      <c r="J22" s="487">
        <f t="shared" si="4"/>
        <v>-5.515621010977795</v>
      </c>
      <c r="K22" s="96"/>
    </row>
    <row r="23" spans="1:11" ht="14.4" x14ac:dyDescent="0.3">
      <c r="A23" s="691" t="s">
        <v>136</v>
      </c>
      <c r="B23" s="943" t="s">
        <v>136</v>
      </c>
      <c r="C23" s="944">
        <v>1.92</v>
      </c>
      <c r="D23" s="932">
        <f t="shared" si="5"/>
        <v>1.92</v>
      </c>
      <c r="E23" s="484">
        <f t="shared" si="6"/>
        <v>1.92</v>
      </c>
      <c r="F23" s="488">
        <f t="shared" si="1"/>
        <v>-3.2462091503268002</v>
      </c>
      <c r="G23" s="488">
        <f t="shared" si="2"/>
        <v>3.2462091503268002</v>
      </c>
      <c r="H23" s="661">
        <f t="shared" si="3"/>
        <v>-79.249106459024787</v>
      </c>
      <c r="I23" s="486">
        <f>'MASTER CHART'!$T$7</f>
        <v>0.15</v>
      </c>
      <c r="J23" s="487">
        <f t="shared" si="4"/>
        <v>-11.887365968853718</v>
      </c>
      <c r="K23" s="96"/>
    </row>
    <row r="24" spans="1:11" x14ac:dyDescent="0.3">
      <c r="A24" s="692" t="s">
        <v>137</v>
      </c>
      <c r="D24" s="932" t="str">
        <f t="shared" si="5"/>
        <v>use median</v>
      </c>
      <c r="E24" s="484">
        <f t="shared" si="6"/>
        <v>5.1662091503268002</v>
      </c>
      <c r="F24" s="488">
        <f t="shared" si="1"/>
        <v>0</v>
      </c>
      <c r="G24" s="488">
        <f t="shared" si="2"/>
        <v>0</v>
      </c>
      <c r="H24" s="661">
        <f t="shared" si="3"/>
        <v>0</v>
      </c>
      <c r="I24" s="486">
        <f>'MASTER CHART'!$T$7</f>
        <v>0.15</v>
      </c>
      <c r="J24" s="487">
        <f t="shared" si="4"/>
        <v>0</v>
      </c>
      <c r="K24" s="96"/>
    </row>
    <row r="25" spans="1:11" ht="14.4" x14ac:dyDescent="0.3">
      <c r="A25" s="692" t="s">
        <v>34</v>
      </c>
      <c r="B25" s="943" t="s">
        <v>34</v>
      </c>
      <c r="C25" s="944">
        <v>4.0199999999999996</v>
      </c>
      <c r="D25" s="932">
        <f t="shared" si="5"/>
        <v>4.0199999999999996</v>
      </c>
      <c r="E25" s="484">
        <f t="shared" si="6"/>
        <v>4.0199999999999996</v>
      </c>
      <c r="F25" s="488">
        <f t="shared" si="1"/>
        <v>-1.1462091503268006</v>
      </c>
      <c r="G25" s="488">
        <f t="shared" si="2"/>
        <v>1.1462091503268006</v>
      </c>
      <c r="H25" s="661">
        <f t="shared" si="3"/>
        <v>-27.982193004850714</v>
      </c>
      <c r="I25" s="486">
        <f>'MASTER CHART'!$T$7</f>
        <v>0.15</v>
      </c>
      <c r="J25" s="487">
        <f t="shared" si="4"/>
        <v>-4.1973289507276066</v>
      </c>
      <c r="K25" s="96"/>
    </row>
    <row r="26" spans="1:11" ht="16.05" customHeight="1" x14ac:dyDescent="0.3">
      <c r="A26" s="691" t="s">
        <v>229</v>
      </c>
      <c r="B26" s="943" t="s">
        <v>138</v>
      </c>
      <c r="C26" s="944">
        <v>5.25</v>
      </c>
      <c r="D26" s="932">
        <f t="shared" si="5"/>
        <v>5.25</v>
      </c>
      <c r="E26" s="484">
        <f t="shared" si="6"/>
        <v>5.25</v>
      </c>
      <c r="F26" s="488">
        <f t="shared" si="1"/>
        <v>8.379084967319983E-2</v>
      </c>
      <c r="G26" s="488">
        <f t="shared" si="2"/>
        <v>-8.379084967319983E-2</v>
      </c>
      <c r="H26" s="661">
        <f t="shared" si="3"/>
        <v>2.2807735416035837</v>
      </c>
      <c r="I26" s="486">
        <f>'MASTER CHART'!$T$7</f>
        <v>0.15</v>
      </c>
      <c r="J26" s="487">
        <f t="shared" si="4"/>
        <v>0.34211603124053752</v>
      </c>
      <c r="K26" s="96"/>
    </row>
    <row r="27" spans="1:11" ht="14.4" x14ac:dyDescent="0.3">
      <c r="A27" s="692" t="s">
        <v>139</v>
      </c>
      <c r="B27" s="943" t="s">
        <v>139</v>
      </c>
      <c r="C27" s="944">
        <v>4.17</v>
      </c>
      <c r="D27" s="932">
        <f t="shared" si="5"/>
        <v>4.17</v>
      </c>
      <c r="E27" s="484">
        <f t="shared" si="6"/>
        <v>4.17</v>
      </c>
      <c r="F27" s="488">
        <f t="shared" si="1"/>
        <v>-0.99620915032680024</v>
      </c>
      <c r="G27" s="488">
        <f t="shared" si="2"/>
        <v>0.99620915032680024</v>
      </c>
      <c r="H27" s="661">
        <f t="shared" si="3"/>
        <v>-24.320270615266839</v>
      </c>
      <c r="I27" s="486">
        <f>'MASTER CHART'!$T$7</f>
        <v>0.15</v>
      </c>
      <c r="J27" s="487">
        <f t="shared" si="4"/>
        <v>-3.6480405922900259</v>
      </c>
      <c r="K27" s="96"/>
    </row>
    <row r="28" spans="1:11" ht="14.4" x14ac:dyDescent="0.3">
      <c r="A28" s="691" t="s">
        <v>44</v>
      </c>
      <c r="B28" s="943" t="s">
        <v>44</v>
      </c>
      <c r="C28" s="944">
        <v>5.99</v>
      </c>
      <c r="D28" s="932">
        <f t="shared" si="5"/>
        <v>5.99</v>
      </c>
      <c r="E28" s="484">
        <f t="shared" si="6"/>
        <v>5.99</v>
      </c>
      <c r="F28" s="488">
        <f t="shared" si="1"/>
        <v>0.82379084967320004</v>
      </c>
      <c r="G28" s="488">
        <f t="shared" si="2"/>
        <v>-0.82379084967320004</v>
      </c>
      <c r="H28" s="661">
        <f t="shared" si="3"/>
        <v>22.423455318543244</v>
      </c>
      <c r="I28" s="486">
        <f>'MASTER CHART'!$T$7</f>
        <v>0.15</v>
      </c>
      <c r="J28" s="487">
        <f t="shared" si="4"/>
        <v>3.3635182977814866</v>
      </c>
      <c r="K28" s="96"/>
    </row>
    <row r="29" spans="1:11" ht="14.4" x14ac:dyDescent="0.3">
      <c r="A29" s="691" t="s">
        <v>140</v>
      </c>
      <c r="B29" s="943"/>
      <c r="C29" s="944"/>
      <c r="D29" s="932" t="str">
        <f t="shared" si="5"/>
        <v>use median</v>
      </c>
      <c r="E29" s="484">
        <f t="shared" si="6"/>
        <v>5.1662091503268002</v>
      </c>
      <c r="F29" s="488">
        <f t="shared" si="1"/>
        <v>0</v>
      </c>
      <c r="G29" s="488">
        <f t="shared" si="2"/>
        <v>0</v>
      </c>
      <c r="H29" s="661">
        <f t="shared" si="3"/>
        <v>0</v>
      </c>
      <c r="I29" s="486">
        <f>'MASTER CHART'!$T$7</f>
        <v>0.15</v>
      </c>
      <c r="J29" s="487">
        <f t="shared" si="4"/>
        <v>0</v>
      </c>
      <c r="K29" s="96"/>
    </row>
    <row r="30" spans="1:11" ht="14.4" x14ac:dyDescent="0.3">
      <c r="A30" s="692" t="s">
        <v>141</v>
      </c>
      <c r="B30" s="943" t="s">
        <v>141</v>
      </c>
      <c r="C30" s="944">
        <v>5.33</v>
      </c>
      <c r="D30" s="932">
        <f t="shared" si="5"/>
        <v>5.33</v>
      </c>
      <c r="E30" s="484">
        <f t="shared" si="6"/>
        <v>5.33</v>
      </c>
      <c r="F30" s="488">
        <f t="shared" si="1"/>
        <v>0.1637908496731999</v>
      </c>
      <c r="G30" s="488">
        <f t="shared" si="2"/>
        <v>-0.1637908496731999</v>
      </c>
      <c r="H30" s="661">
        <f t="shared" si="3"/>
        <v>4.4583607607321971</v>
      </c>
      <c r="I30" s="486">
        <f>'MASTER CHART'!$T$7</f>
        <v>0.15</v>
      </c>
      <c r="J30" s="487">
        <f t="shared" si="4"/>
        <v>0.66875411410982954</v>
      </c>
      <c r="K30" s="96"/>
    </row>
    <row r="31" spans="1:11" ht="14.4" x14ac:dyDescent="0.3">
      <c r="A31" s="691" t="s">
        <v>45</v>
      </c>
      <c r="B31" s="943" t="s">
        <v>45</v>
      </c>
      <c r="C31" s="944">
        <v>6.69</v>
      </c>
      <c r="D31" s="932">
        <f t="shared" si="5"/>
        <v>6.69</v>
      </c>
      <c r="E31" s="484">
        <f t="shared" si="6"/>
        <v>6.69</v>
      </c>
      <c r="F31" s="488">
        <f t="shared" si="1"/>
        <v>1.5237908496732002</v>
      </c>
      <c r="G31" s="488">
        <f t="shared" si="2"/>
        <v>-1.5237908496732002</v>
      </c>
      <c r="H31" s="661">
        <f t="shared" si="3"/>
        <v>41.477343485918595</v>
      </c>
      <c r="I31" s="486">
        <f>'MASTER CHART'!$T$7</f>
        <v>0.15</v>
      </c>
      <c r="J31" s="487">
        <f t="shared" si="4"/>
        <v>6.2216015228877888</v>
      </c>
      <c r="K31" s="96"/>
    </row>
    <row r="32" spans="1:11" ht="14.4" x14ac:dyDescent="0.3">
      <c r="A32" s="692" t="s">
        <v>142</v>
      </c>
      <c r="B32" s="943" t="s">
        <v>142</v>
      </c>
      <c r="C32" s="944">
        <v>1.8</v>
      </c>
      <c r="D32" s="932">
        <f t="shared" si="5"/>
        <v>1.8</v>
      </c>
      <c r="E32" s="484">
        <f t="shared" si="6"/>
        <v>1.8</v>
      </c>
      <c r="F32" s="488">
        <f t="shared" si="1"/>
        <v>-3.3662091503268003</v>
      </c>
      <c r="G32" s="488">
        <f t="shared" ref="G32:G54" si="7">(F32*-1)</f>
        <v>3.3662091503268003</v>
      </c>
      <c r="H32" s="661">
        <f t="shared" si="3"/>
        <v>-82.178644370691885</v>
      </c>
      <c r="I32" s="486">
        <f>'MASTER CHART'!$T$7</f>
        <v>0.15</v>
      </c>
      <c r="J32" s="487">
        <f t="shared" si="4"/>
        <v>-12.326796655603783</v>
      </c>
      <c r="K32" s="96"/>
    </row>
    <row r="33" spans="1:11" ht="14.4" x14ac:dyDescent="0.3">
      <c r="A33" s="692" t="s">
        <v>143</v>
      </c>
      <c r="B33" s="943" t="s">
        <v>143</v>
      </c>
      <c r="C33" s="944">
        <v>3.12</v>
      </c>
      <c r="D33" s="932">
        <f t="shared" si="5"/>
        <v>3.12</v>
      </c>
      <c r="E33" s="484">
        <f t="shared" si="6"/>
        <v>3.12</v>
      </c>
      <c r="F33" s="488">
        <f t="shared" si="1"/>
        <v>-2.0462091503268001</v>
      </c>
      <c r="G33" s="488">
        <f t="shared" si="7"/>
        <v>2.0462091503268001</v>
      </c>
      <c r="H33" s="661">
        <f t="shared" si="3"/>
        <v>-49.953727342353879</v>
      </c>
      <c r="I33" s="486">
        <f>'MASTER CHART'!$T$7</f>
        <v>0.15</v>
      </c>
      <c r="J33" s="487">
        <f t="shared" si="4"/>
        <v>-7.4930591013530812</v>
      </c>
      <c r="K33" s="96"/>
    </row>
    <row r="34" spans="1:11" ht="14.4" x14ac:dyDescent="0.3">
      <c r="A34" s="691" t="s">
        <v>144</v>
      </c>
      <c r="B34" s="943" t="s">
        <v>144</v>
      </c>
      <c r="C34" s="944">
        <v>2.16</v>
      </c>
      <c r="D34" s="932">
        <f t="shared" si="5"/>
        <v>2.16</v>
      </c>
      <c r="E34" s="484">
        <f t="shared" si="6"/>
        <v>2.16</v>
      </c>
      <c r="F34" s="488">
        <f t="shared" si="1"/>
        <v>-3.0062091503268</v>
      </c>
      <c r="G34" s="488">
        <f t="shared" si="7"/>
        <v>3.0062091503268</v>
      </c>
      <c r="H34" s="661">
        <f t="shared" si="3"/>
        <v>-73.390030635690593</v>
      </c>
      <c r="I34" s="486">
        <f>'MASTER CHART'!$T$7</f>
        <v>0.15</v>
      </c>
      <c r="J34" s="487">
        <f t="shared" si="4"/>
        <v>-11.008504595353589</v>
      </c>
      <c r="K34" s="96"/>
    </row>
    <row r="35" spans="1:11" ht="14.4" x14ac:dyDescent="0.3">
      <c r="A35" s="692" t="s">
        <v>46</v>
      </c>
      <c r="B35" s="943" t="s">
        <v>46</v>
      </c>
      <c r="C35" s="944">
        <v>7.62</v>
      </c>
      <c r="D35" s="932">
        <f t="shared" si="5"/>
        <v>7.62</v>
      </c>
      <c r="E35" s="484">
        <f t="shared" si="6"/>
        <v>7.62</v>
      </c>
      <c r="F35" s="488">
        <f t="shared" si="1"/>
        <v>2.4537908496731999</v>
      </c>
      <c r="G35" s="488">
        <f t="shared" si="7"/>
        <v>-2.4537908496731999</v>
      </c>
      <c r="H35" s="661">
        <f t="shared" si="3"/>
        <v>66.791794908288693</v>
      </c>
      <c r="I35" s="486">
        <f>'MASTER CHART'!$T$7</f>
        <v>0.15</v>
      </c>
      <c r="J35" s="487">
        <f t="shared" si="4"/>
        <v>10.018769236243303</v>
      </c>
      <c r="K35" s="96"/>
    </row>
    <row r="36" spans="1:11" x14ac:dyDescent="0.3">
      <c r="A36" s="692" t="s">
        <v>145</v>
      </c>
      <c r="D36" s="932" t="str">
        <f t="shared" si="5"/>
        <v>use median</v>
      </c>
      <c r="E36" s="484">
        <f t="shared" si="6"/>
        <v>5.1662091503268002</v>
      </c>
      <c r="F36" s="488">
        <f t="shared" si="1"/>
        <v>0</v>
      </c>
      <c r="G36" s="488">
        <f t="shared" si="7"/>
        <v>0</v>
      </c>
      <c r="H36" s="661">
        <f t="shared" ref="H36:H67" si="8">(IF(F36&lt;0,F36/$G$184*-100,F36/$F$183*100))</f>
        <v>0</v>
      </c>
      <c r="I36" s="486">
        <f>'MASTER CHART'!$T$7</f>
        <v>0.15</v>
      </c>
      <c r="J36" s="487">
        <f t="shared" ref="J36:J67" si="9">(H36*I36)</f>
        <v>0</v>
      </c>
      <c r="K36" s="96"/>
    </row>
    <row r="37" spans="1:11" ht="14.4" x14ac:dyDescent="0.3">
      <c r="A37" s="691" t="s">
        <v>47</v>
      </c>
      <c r="B37" s="943" t="s">
        <v>47</v>
      </c>
      <c r="C37" s="944">
        <v>6.35</v>
      </c>
      <c r="D37" s="932">
        <f t="shared" si="5"/>
        <v>6.35</v>
      </c>
      <c r="E37" s="484">
        <f t="shared" si="6"/>
        <v>6.35</v>
      </c>
      <c r="F37" s="488">
        <f t="shared" si="1"/>
        <v>1.1837908496731995</v>
      </c>
      <c r="G37" s="488">
        <f t="shared" si="7"/>
        <v>-1.1837908496731995</v>
      </c>
      <c r="H37" s="661">
        <f t="shared" si="8"/>
        <v>32.222597804621977</v>
      </c>
      <c r="I37" s="486">
        <f>'MASTER CHART'!$T$7</f>
        <v>0.15</v>
      </c>
      <c r="J37" s="487">
        <f t="shared" si="9"/>
        <v>4.8333896706932959</v>
      </c>
      <c r="K37" s="96"/>
    </row>
    <row r="38" spans="1:11" ht="14.4" x14ac:dyDescent="0.3">
      <c r="A38" s="692" t="s">
        <v>48</v>
      </c>
      <c r="B38" s="943" t="s">
        <v>48</v>
      </c>
      <c r="C38" s="944">
        <v>5.19</v>
      </c>
      <c r="D38" s="932">
        <f t="shared" si="5"/>
        <v>5.19</v>
      </c>
      <c r="E38" s="484">
        <f t="shared" si="6"/>
        <v>5.19</v>
      </c>
      <c r="F38" s="488">
        <f t="shared" si="1"/>
        <v>2.3790849673200221E-2</v>
      </c>
      <c r="G38" s="488">
        <f t="shared" si="7"/>
        <v>-2.3790849673200221E-2</v>
      </c>
      <c r="H38" s="661">
        <f t="shared" si="8"/>
        <v>0.64758312725713618</v>
      </c>
      <c r="I38" s="486">
        <f>'MASTER CHART'!$T$7</f>
        <v>0.15</v>
      </c>
      <c r="J38" s="487">
        <f t="shared" si="9"/>
        <v>9.7137469088570419E-2</v>
      </c>
      <c r="K38" s="96"/>
    </row>
    <row r="39" spans="1:11" x14ac:dyDescent="0.3">
      <c r="A39" s="691" t="s">
        <v>146</v>
      </c>
      <c r="D39" s="932" t="str">
        <f t="shared" si="5"/>
        <v>use median</v>
      </c>
      <c r="E39" s="484">
        <f t="shared" si="6"/>
        <v>5.1662091503268002</v>
      </c>
      <c r="F39" s="488">
        <f t="shared" si="1"/>
        <v>0</v>
      </c>
      <c r="G39" s="488">
        <f t="shared" si="7"/>
        <v>0</v>
      </c>
      <c r="H39" s="661">
        <f t="shared" si="8"/>
        <v>0</v>
      </c>
      <c r="I39" s="486">
        <f>'MASTER CHART'!$T$7</f>
        <v>0.15</v>
      </c>
      <c r="J39" s="487">
        <f t="shared" si="9"/>
        <v>0</v>
      </c>
      <c r="K39" s="96"/>
    </row>
    <row r="40" spans="1:11" ht="14.4" x14ac:dyDescent="0.3">
      <c r="A40" s="692" t="s">
        <v>49</v>
      </c>
      <c r="B40" s="943" t="s">
        <v>49</v>
      </c>
      <c r="C40" s="944">
        <v>5.16</v>
      </c>
      <c r="D40" s="932">
        <f t="shared" si="5"/>
        <v>5.16</v>
      </c>
      <c r="E40" s="484">
        <f t="shared" si="6"/>
        <v>5.16</v>
      </c>
      <c r="F40" s="488">
        <f t="shared" si="1"/>
        <v>-6.2091503268000281E-3</v>
      </c>
      <c r="G40" s="488">
        <f t="shared" si="7"/>
        <v>6.2091503268000281E-3</v>
      </c>
      <c r="H40" s="661">
        <f t="shared" si="8"/>
        <v>-0.15158284401333988</v>
      </c>
      <c r="I40" s="486">
        <f>'MASTER CHART'!$T$7</f>
        <v>0.15</v>
      </c>
      <c r="J40" s="487">
        <f t="shared" si="9"/>
        <v>-2.2737426602000982E-2</v>
      </c>
      <c r="K40" s="96"/>
    </row>
    <row r="41" spans="1:11" ht="14.4" x14ac:dyDescent="0.3">
      <c r="A41" s="692" t="s">
        <v>147</v>
      </c>
      <c r="B41" s="943" t="s">
        <v>470</v>
      </c>
      <c r="C41" s="944">
        <v>1.5</v>
      </c>
      <c r="D41" s="932">
        <f t="shared" si="5"/>
        <v>1.5</v>
      </c>
      <c r="E41" s="484">
        <f t="shared" si="6"/>
        <v>1.5</v>
      </c>
      <c r="F41" s="488">
        <f t="shared" si="1"/>
        <v>-3.6662091503268002</v>
      </c>
      <c r="G41" s="488">
        <f t="shared" si="7"/>
        <v>3.6662091503268002</v>
      </c>
      <c r="H41" s="661">
        <f t="shared" si="8"/>
        <v>-89.502489149859599</v>
      </c>
      <c r="I41" s="486">
        <f>'MASTER CHART'!$T$7</f>
        <v>0.15</v>
      </c>
      <c r="J41" s="487">
        <f t="shared" si="9"/>
        <v>-13.425373372478939</v>
      </c>
      <c r="K41" s="96"/>
    </row>
    <row r="42" spans="1:11" ht="14.4" x14ac:dyDescent="0.3">
      <c r="A42" s="692" t="s">
        <v>50</v>
      </c>
      <c r="B42" s="943" t="s">
        <v>50</v>
      </c>
      <c r="C42" s="944">
        <v>6.3</v>
      </c>
      <c r="D42" s="932">
        <f t="shared" si="5"/>
        <v>6.3</v>
      </c>
      <c r="E42" s="484">
        <f t="shared" si="6"/>
        <v>6.3</v>
      </c>
      <c r="F42" s="488">
        <f t="shared" si="1"/>
        <v>1.1337908496731997</v>
      </c>
      <c r="G42" s="488">
        <f t="shared" si="7"/>
        <v>-1.1337908496731997</v>
      </c>
      <c r="H42" s="661">
        <f t="shared" si="8"/>
        <v>30.861605792666598</v>
      </c>
      <c r="I42" s="486">
        <f>'MASTER CHART'!$T$7</f>
        <v>0.15</v>
      </c>
      <c r="J42" s="487">
        <f t="shared" si="9"/>
        <v>4.6292408688999895</v>
      </c>
      <c r="K42" s="96"/>
    </row>
    <row r="43" spans="1:11" ht="14.4" x14ac:dyDescent="0.3">
      <c r="A43" s="691" t="s">
        <v>148</v>
      </c>
      <c r="B43" s="943" t="s">
        <v>148</v>
      </c>
      <c r="C43" s="944">
        <v>2.86</v>
      </c>
      <c r="D43" s="932">
        <f t="shared" si="5"/>
        <v>2.86</v>
      </c>
      <c r="E43" s="484">
        <f t="shared" si="6"/>
        <v>2.86</v>
      </c>
      <c r="F43" s="488">
        <f t="shared" si="1"/>
        <v>-2.3062091503268003</v>
      </c>
      <c r="G43" s="488">
        <f t="shared" si="7"/>
        <v>2.3062091503268003</v>
      </c>
      <c r="H43" s="661">
        <f t="shared" si="8"/>
        <v>-56.301059484299245</v>
      </c>
      <c r="I43" s="486">
        <f>'MASTER CHART'!$T$7</f>
        <v>0.15</v>
      </c>
      <c r="J43" s="487">
        <f t="shared" si="9"/>
        <v>-8.445158922644886</v>
      </c>
      <c r="K43" s="96"/>
    </row>
    <row r="44" spans="1:11" ht="14.4" x14ac:dyDescent="0.3">
      <c r="A44" s="692" t="s">
        <v>149</v>
      </c>
      <c r="B44" s="943" t="s">
        <v>149</v>
      </c>
      <c r="C44" s="944">
        <v>7.04</v>
      </c>
      <c r="D44" s="932">
        <f t="shared" si="5"/>
        <v>7.04</v>
      </c>
      <c r="E44" s="484">
        <f t="shared" si="6"/>
        <v>7.04</v>
      </c>
      <c r="F44" s="488">
        <f t="shared" si="1"/>
        <v>1.8737908496731999</v>
      </c>
      <c r="G44" s="488">
        <f t="shared" si="7"/>
        <v>-1.8737908496731999</v>
      </c>
      <c r="H44" s="661">
        <f t="shared" si="8"/>
        <v>51.004287569606255</v>
      </c>
      <c r="I44" s="486">
        <f>'MASTER CHART'!$T$7</f>
        <v>0.15</v>
      </c>
      <c r="J44" s="487">
        <f t="shared" si="9"/>
        <v>7.6506431354409381</v>
      </c>
      <c r="K44" s="96"/>
    </row>
    <row r="45" spans="1:11" ht="14.4" x14ac:dyDescent="0.3">
      <c r="A45" s="691" t="s">
        <v>150</v>
      </c>
      <c r="B45" s="943" t="s">
        <v>150</v>
      </c>
      <c r="C45" s="944">
        <v>2.73</v>
      </c>
      <c r="D45" s="932">
        <f t="shared" si="5"/>
        <v>2.73</v>
      </c>
      <c r="E45" s="484">
        <f t="shared" si="6"/>
        <v>2.73</v>
      </c>
      <c r="F45" s="488">
        <f t="shared" si="1"/>
        <v>-2.4362091503268002</v>
      </c>
      <c r="G45" s="488">
        <f t="shared" si="7"/>
        <v>2.4362091503268002</v>
      </c>
      <c r="H45" s="661">
        <f t="shared" si="8"/>
        <v>-59.474725555271924</v>
      </c>
      <c r="I45" s="486">
        <f>'MASTER CHART'!$T$7</f>
        <v>0.15</v>
      </c>
      <c r="J45" s="487">
        <f t="shared" si="9"/>
        <v>-8.9212088332907875</v>
      </c>
      <c r="K45" s="96"/>
    </row>
    <row r="46" spans="1:11" ht="14.4" x14ac:dyDescent="0.3">
      <c r="A46" s="692" t="s">
        <v>51</v>
      </c>
      <c r="B46" s="943" t="s">
        <v>51</v>
      </c>
      <c r="C46" s="944">
        <v>6.53</v>
      </c>
      <c r="D46" s="932">
        <f t="shared" si="5"/>
        <v>6.53</v>
      </c>
      <c r="E46" s="484">
        <f t="shared" si="6"/>
        <v>6.53</v>
      </c>
      <c r="F46" s="488">
        <f t="shared" si="1"/>
        <v>1.3637908496732001</v>
      </c>
      <c r="G46" s="488">
        <f t="shared" si="7"/>
        <v>-1.3637908496732001</v>
      </c>
      <c r="H46" s="661">
        <f t="shared" si="8"/>
        <v>37.122169047661366</v>
      </c>
      <c r="I46" s="486">
        <f>'MASTER CHART'!$T$7</f>
        <v>0.15</v>
      </c>
      <c r="J46" s="487">
        <f t="shared" si="9"/>
        <v>5.5683253571492051</v>
      </c>
      <c r="K46" s="96"/>
    </row>
    <row r="47" spans="1:11" ht="14.4" x14ac:dyDescent="0.3">
      <c r="A47" s="691" t="s">
        <v>52</v>
      </c>
      <c r="B47" s="943" t="s">
        <v>52</v>
      </c>
      <c r="C47" s="944">
        <v>7.25</v>
      </c>
      <c r="D47" s="932">
        <f t="shared" si="5"/>
        <v>7.25</v>
      </c>
      <c r="E47" s="484">
        <f t="shared" si="6"/>
        <v>7.25</v>
      </c>
      <c r="F47" s="488">
        <f t="shared" si="1"/>
        <v>2.0837908496731998</v>
      </c>
      <c r="G47" s="488">
        <f t="shared" si="7"/>
        <v>-2.0837908496731998</v>
      </c>
      <c r="H47" s="661">
        <f t="shared" si="8"/>
        <v>56.720454019818852</v>
      </c>
      <c r="I47" s="486">
        <f>'MASTER CHART'!$T$7</f>
        <v>0.15</v>
      </c>
      <c r="J47" s="487">
        <f t="shared" si="9"/>
        <v>8.5080681029728282</v>
      </c>
      <c r="K47" s="96"/>
    </row>
    <row r="48" spans="1:11" x14ac:dyDescent="0.3">
      <c r="A48" s="692" t="s">
        <v>329</v>
      </c>
      <c r="D48" s="932" t="str">
        <f t="shared" si="5"/>
        <v>use median</v>
      </c>
      <c r="E48" s="484">
        <f t="shared" si="6"/>
        <v>5.1662091503268002</v>
      </c>
      <c r="F48" s="488">
        <f t="shared" si="1"/>
        <v>0</v>
      </c>
      <c r="G48" s="488">
        <f t="shared" si="7"/>
        <v>0</v>
      </c>
      <c r="H48" s="661">
        <f t="shared" si="8"/>
        <v>0</v>
      </c>
      <c r="I48" s="486">
        <f>'MASTER CHART'!$T$7</f>
        <v>0.15</v>
      </c>
      <c r="J48" s="487">
        <f t="shared" si="9"/>
        <v>0</v>
      </c>
      <c r="K48" s="96"/>
    </row>
    <row r="49" spans="1:45" x14ac:dyDescent="0.3">
      <c r="A49" s="691" t="s">
        <v>231</v>
      </c>
      <c r="D49" s="932" t="str">
        <f t="shared" si="5"/>
        <v>use median</v>
      </c>
      <c r="E49" s="484">
        <f t="shared" si="6"/>
        <v>5.1662091503268002</v>
      </c>
      <c r="F49" s="488">
        <f t="shared" si="1"/>
        <v>0</v>
      </c>
      <c r="G49" s="488">
        <f t="shared" si="7"/>
        <v>0</v>
      </c>
      <c r="H49" s="661">
        <f t="shared" si="8"/>
        <v>0</v>
      </c>
      <c r="I49" s="486">
        <f>'MASTER CHART'!$T$7</f>
        <v>0.15</v>
      </c>
      <c r="J49" s="487">
        <f t="shared" si="9"/>
        <v>0</v>
      </c>
      <c r="K49" s="96"/>
    </row>
    <row r="50" spans="1:45" ht="14.4" x14ac:dyDescent="0.3">
      <c r="A50" s="692" t="s">
        <v>53</v>
      </c>
      <c r="B50" s="943" t="s">
        <v>53</v>
      </c>
      <c r="C50" s="944">
        <v>8.74</v>
      </c>
      <c r="D50" s="932">
        <f t="shared" si="5"/>
        <v>8.74</v>
      </c>
      <c r="E50" s="484">
        <f t="shared" si="6"/>
        <v>8.74</v>
      </c>
      <c r="F50" s="488">
        <f t="shared" si="1"/>
        <v>3.5737908496732</v>
      </c>
      <c r="G50" s="488">
        <f t="shared" si="7"/>
        <v>-3.5737908496732</v>
      </c>
      <c r="H50" s="661">
        <f t="shared" si="8"/>
        <v>97.27801597608925</v>
      </c>
      <c r="I50" s="486">
        <f>'MASTER CHART'!$T$7</f>
        <v>0.15</v>
      </c>
      <c r="J50" s="487">
        <f t="shared" si="9"/>
        <v>14.591702396413387</v>
      </c>
      <c r="K50" s="96"/>
    </row>
    <row r="51" spans="1:45" ht="14.4" x14ac:dyDescent="0.3">
      <c r="A51" s="692" t="s">
        <v>113</v>
      </c>
      <c r="B51" s="943" t="s">
        <v>113</v>
      </c>
      <c r="C51" s="944">
        <v>5.71</v>
      </c>
      <c r="D51" s="932">
        <f t="shared" si="5"/>
        <v>5.71</v>
      </c>
      <c r="E51" s="484">
        <f t="shared" si="6"/>
        <v>5.71</v>
      </c>
      <c r="F51" s="488">
        <f t="shared" si="1"/>
        <v>0.54379084967319979</v>
      </c>
      <c r="G51" s="488">
        <f t="shared" si="7"/>
        <v>-0.54379084967319979</v>
      </c>
      <c r="H51" s="661">
        <f t="shared" si="8"/>
        <v>14.801900051593098</v>
      </c>
      <c r="I51" s="486">
        <f>'MASTER CHART'!$T$7</f>
        <v>0.15</v>
      </c>
      <c r="J51" s="487">
        <f t="shared" si="9"/>
        <v>2.2202850077389646</v>
      </c>
      <c r="K51" s="96"/>
    </row>
    <row r="52" spans="1:45" ht="14.4" x14ac:dyDescent="0.3">
      <c r="A52" s="691" t="s">
        <v>114</v>
      </c>
      <c r="B52" s="943" t="s">
        <v>471</v>
      </c>
      <c r="C52" s="944">
        <v>4.3</v>
      </c>
      <c r="D52" s="932">
        <f t="shared" si="5"/>
        <v>4.3</v>
      </c>
      <c r="E52" s="484">
        <f t="shared" si="6"/>
        <v>4.3</v>
      </c>
      <c r="F52" s="488">
        <f t="shared" si="1"/>
        <v>-0.86620915032680035</v>
      </c>
      <c r="G52" s="488">
        <f t="shared" si="7"/>
        <v>0.86620915032680035</v>
      </c>
      <c r="H52" s="661">
        <f t="shared" si="8"/>
        <v>-21.146604544294163</v>
      </c>
      <c r="I52" s="486">
        <f>'MASTER CHART'!$T$7</f>
        <v>0.15</v>
      </c>
      <c r="J52" s="487">
        <f t="shared" si="9"/>
        <v>-3.1719906816441243</v>
      </c>
      <c r="K52" s="96"/>
    </row>
    <row r="53" spans="1:45" ht="14.4" x14ac:dyDescent="0.3">
      <c r="A53" s="692" t="s">
        <v>54</v>
      </c>
      <c r="B53" s="943" t="s">
        <v>54</v>
      </c>
      <c r="C53" s="944">
        <v>4.5599999999999996</v>
      </c>
      <c r="D53" s="932">
        <f t="shared" si="5"/>
        <v>4.5599999999999996</v>
      </c>
      <c r="E53" s="484">
        <f t="shared" si="6"/>
        <v>4.5599999999999996</v>
      </c>
      <c r="F53" s="488">
        <f t="shared" si="1"/>
        <v>-0.60620915032680056</v>
      </c>
      <c r="G53" s="488">
        <f t="shared" si="7"/>
        <v>0.60620915032680056</v>
      </c>
      <c r="H53" s="661">
        <f t="shared" si="8"/>
        <v>-14.799272402348803</v>
      </c>
      <c r="I53" s="486">
        <f>'MASTER CHART'!$T$7</f>
        <v>0.15</v>
      </c>
      <c r="J53" s="487">
        <f t="shared" si="9"/>
        <v>-2.2198908603523204</v>
      </c>
      <c r="K53" s="190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</row>
    <row r="54" spans="1:45" s="143" customFormat="1" ht="14.4" x14ac:dyDescent="0.3">
      <c r="A54" s="691" t="s">
        <v>55</v>
      </c>
      <c r="B54" s="943" t="s">
        <v>55</v>
      </c>
      <c r="C54" s="944">
        <v>4.4400000000000004</v>
      </c>
      <c r="D54" s="932">
        <f t="shared" si="5"/>
        <v>4.4400000000000004</v>
      </c>
      <c r="E54" s="484">
        <f t="shared" si="6"/>
        <v>4.4400000000000004</v>
      </c>
      <c r="F54" s="488">
        <f t="shared" si="1"/>
        <v>-0.72620915032679978</v>
      </c>
      <c r="G54" s="488">
        <f t="shared" si="7"/>
        <v>0.72620915032679978</v>
      </c>
      <c r="H54" s="661">
        <f t="shared" si="8"/>
        <v>-17.728810314015874</v>
      </c>
      <c r="I54" s="486">
        <f>'MASTER CHART'!$T$7</f>
        <v>0.15</v>
      </c>
      <c r="J54" s="487">
        <f t="shared" si="9"/>
        <v>-2.659321547102381</v>
      </c>
      <c r="K54" s="186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</row>
    <row r="55" spans="1:45" s="143" customFormat="1" ht="14.4" x14ac:dyDescent="0.3">
      <c r="A55" s="692" t="s">
        <v>56</v>
      </c>
      <c r="B55" s="943" t="s">
        <v>56</v>
      </c>
      <c r="C55" s="944">
        <v>3.73</v>
      </c>
      <c r="D55" s="932">
        <f t="shared" si="5"/>
        <v>3.73</v>
      </c>
      <c r="E55" s="484">
        <f t="shared" si="6"/>
        <v>3.73</v>
      </c>
      <c r="F55" s="488">
        <f t="shared" si="1"/>
        <v>-1.4362091503268002</v>
      </c>
      <c r="G55" s="488">
        <f t="shared" ref="G55:G84" si="10">(F55*-1)</f>
        <v>1.4362091503268002</v>
      </c>
      <c r="H55" s="661">
        <f t="shared" si="8"/>
        <v>-35.06190962471284</v>
      </c>
      <c r="I55" s="486">
        <f>'MASTER CHART'!$T$7</f>
        <v>0.15</v>
      </c>
      <c r="J55" s="487">
        <f t="shared" si="9"/>
        <v>-5.2592864437069258</v>
      </c>
      <c r="K55" s="189"/>
      <c r="L55" s="165"/>
      <c r="M55" s="162"/>
      <c r="N55" s="162"/>
      <c r="O55" s="166"/>
      <c r="P55" s="162"/>
      <c r="Q55" s="166"/>
      <c r="R55" s="162"/>
      <c r="S55" s="167"/>
      <c r="T55" s="168"/>
      <c r="U55" s="169"/>
      <c r="V55" s="168"/>
      <c r="W55" s="162"/>
      <c r="X55" s="162"/>
      <c r="Y55" s="162"/>
      <c r="Z55" s="162"/>
      <c r="AA55" s="162"/>
      <c r="AB55" s="162"/>
      <c r="AC55" s="162"/>
      <c r="AD55" s="162"/>
      <c r="AE55" s="170"/>
      <c r="AF55" s="162"/>
      <c r="AG55" s="162"/>
      <c r="AH55" s="162"/>
      <c r="AI55" s="162"/>
      <c r="AJ55" s="162"/>
      <c r="AK55" s="162"/>
      <c r="AL55" s="162"/>
      <c r="AM55" s="163"/>
      <c r="AN55" s="171"/>
      <c r="AO55" s="171"/>
      <c r="AP55" s="171"/>
      <c r="AQ55" s="171"/>
      <c r="AR55" s="171"/>
      <c r="AS55" s="171"/>
    </row>
    <row r="56" spans="1:45" ht="14.4" x14ac:dyDescent="0.3">
      <c r="A56" s="691" t="s">
        <v>151</v>
      </c>
      <c r="B56" s="943" t="s">
        <v>151</v>
      </c>
      <c r="C56" s="944">
        <v>1.85</v>
      </c>
      <c r="D56" s="932">
        <f t="shared" si="5"/>
        <v>1.85</v>
      </c>
      <c r="E56" s="484">
        <f t="shared" si="6"/>
        <v>1.85</v>
      </c>
      <c r="F56" s="488">
        <f t="shared" si="1"/>
        <v>-3.3162091503268001</v>
      </c>
      <c r="G56" s="488">
        <f t="shared" si="10"/>
        <v>3.3162091503268001</v>
      </c>
      <c r="H56" s="661">
        <f t="shared" si="8"/>
        <v>-80.958003574163911</v>
      </c>
      <c r="I56" s="486">
        <f>'MASTER CHART'!$T$7</f>
        <v>0.15</v>
      </c>
      <c r="J56" s="487">
        <f t="shared" si="9"/>
        <v>-12.143700536124586</v>
      </c>
      <c r="K56" s="190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</row>
    <row r="57" spans="1:45" ht="14.4" x14ac:dyDescent="0.3">
      <c r="A57" s="691" t="s">
        <v>152</v>
      </c>
      <c r="B57" s="943" t="s">
        <v>152</v>
      </c>
      <c r="C57" s="944">
        <v>8.07</v>
      </c>
      <c r="D57" s="932">
        <f t="shared" si="5"/>
        <v>8.07</v>
      </c>
      <c r="E57" s="484">
        <f t="shared" si="6"/>
        <v>8.07</v>
      </c>
      <c r="F57" s="488">
        <f t="shared" si="1"/>
        <v>2.9037908496732001</v>
      </c>
      <c r="G57" s="488">
        <f t="shared" si="10"/>
        <v>-2.9037908496732001</v>
      </c>
      <c r="H57" s="661">
        <f t="shared" si="8"/>
        <v>79.040723015887124</v>
      </c>
      <c r="I57" s="486">
        <f>'MASTER CHART'!$T$7</f>
        <v>0.15</v>
      </c>
      <c r="J57" s="487">
        <f t="shared" si="9"/>
        <v>11.856108452383069</v>
      </c>
      <c r="K57" s="190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</row>
    <row r="58" spans="1:45" ht="14.4" x14ac:dyDescent="0.3">
      <c r="A58" s="692" t="s">
        <v>153</v>
      </c>
      <c r="B58" s="943" t="s">
        <v>153</v>
      </c>
      <c r="C58" s="944">
        <v>1.51</v>
      </c>
      <c r="D58" s="932">
        <f t="shared" si="5"/>
        <v>1.51</v>
      </c>
      <c r="E58" s="484">
        <f t="shared" si="6"/>
        <v>1.51</v>
      </c>
      <c r="F58" s="488">
        <f t="shared" si="1"/>
        <v>-3.6562091503268004</v>
      </c>
      <c r="G58" s="488">
        <f t="shared" si="10"/>
        <v>3.6562091503268004</v>
      </c>
      <c r="H58" s="661">
        <f t="shared" si="8"/>
        <v>-89.25836099055401</v>
      </c>
      <c r="I58" s="486">
        <f>'MASTER CHART'!$T$7</f>
        <v>0.15</v>
      </c>
      <c r="J58" s="487">
        <f t="shared" si="9"/>
        <v>-13.388754148583102</v>
      </c>
      <c r="K58" s="96"/>
    </row>
    <row r="59" spans="1:45" ht="14.4" x14ac:dyDescent="0.3">
      <c r="A59" s="692" t="s">
        <v>154</v>
      </c>
      <c r="B59" s="943" t="s">
        <v>154</v>
      </c>
      <c r="C59" s="944">
        <v>4.41</v>
      </c>
      <c r="D59" s="932">
        <f t="shared" si="5"/>
        <v>4.41</v>
      </c>
      <c r="E59" s="484">
        <f t="shared" si="6"/>
        <v>4.41</v>
      </c>
      <c r="F59" s="488">
        <f t="shared" si="1"/>
        <v>-0.75620915032680003</v>
      </c>
      <c r="G59" s="488">
        <f t="shared" si="10"/>
        <v>0.75620915032680003</v>
      </c>
      <c r="H59" s="661">
        <f t="shared" si="8"/>
        <v>-18.461194791932655</v>
      </c>
      <c r="I59" s="486">
        <f>'MASTER CHART'!$T$7</f>
        <v>0.15</v>
      </c>
      <c r="J59" s="487">
        <f t="shared" si="9"/>
        <v>-2.769179218789898</v>
      </c>
      <c r="K59" s="96"/>
    </row>
    <row r="60" spans="1:45" ht="14.4" x14ac:dyDescent="0.3">
      <c r="A60" s="691" t="s">
        <v>155</v>
      </c>
      <c r="B60" s="943" t="s">
        <v>155</v>
      </c>
      <c r="C60" s="944">
        <v>8.08</v>
      </c>
      <c r="D60" s="932">
        <f t="shared" si="5"/>
        <v>8.08</v>
      </c>
      <c r="E60" s="484">
        <f t="shared" si="6"/>
        <v>8.08</v>
      </c>
      <c r="F60" s="488">
        <f t="shared" si="1"/>
        <v>2.9137908496731999</v>
      </c>
      <c r="G60" s="488">
        <f t="shared" si="10"/>
        <v>-2.9137908496731999</v>
      </c>
      <c r="H60" s="661">
        <f t="shared" si="8"/>
        <v>79.312921418278208</v>
      </c>
      <c r="I60" s="486">
        <f>'MASTER CHART'!$T$7</f>
        <v>0.15</v>
      </c>
      <c r="J60" s="487">
        <f t="shared" si="9"/>
        <v>11.89693821274173</v>
      </c>
      <c r="K60" s="96"/>
    </row>
    <row r="61" spans="1:45" ht="14.4" x14ac:dyDescent="0.3">
      <c r="A61" s="692" t="s">
        <v>57</v>
      </c>
      <c r="B61" s="943" t="s">
        <v>57</v>
      </c>
      <c r="C61" s="944">
        <v>8.11</v>
      </c>
      <c r="D61" s="932">
        <f t="shared" si="5"/>
        <v>8.11</v>
      </c>
      <c r="E61" s="484">
        <f t="shared" si="6"/>
        <v>8.11</v>
      </c>
      <c r="F61" s="488">
        <f t="shared" si="1"/>
        <v>2.9437908496731993</v>
      </c>
      <c r="G61" s="488">
        <f t="shared" si="10"/>
        <v>-2.9437908496731993</v>
      </c>
      <c r="H61" s="661">
        <f t="shared" si="8"/>
        <v>80.129516625451416</v>
      </c>
      <c r="I61" s="486">
        <f>'MASTER CHART'!$T$7</f>
        <v>0.15</v>
      </c>
      <c r="J61" s="487">
        <f t="shared" si="9"/>
        <v>12.019427493817712</v>
      </c>
      <c r="K61" s="96"/>
    </row>
    <row r="62" spans="1:45" x14ac:dyDescent="0.3">
      <c r="A62" s="692" t="s">
        <v>156</v>
      </c>
      <c r="D62" s="932" t="str">
        <f t="shared" si="5"/>
        <v>use median</v>
      </c>
      <c r="E62" s="484">
        <f t="shared" si="6"/>
        <v>5.1662091503268002</v>
      </c>
      <c r="F62" s="488">
        <f t="shared" si="1"/>
        <v>0</v>
      </c>
      <c r="G62" s="488">
        <f t="shared" si="10"/>
        <v>0</v>
      </c>
      <c r="H62" s="661">
        <f t="shared" si="8"/>
        <v>0</v>
      </c>
      <c r="I62" s="486">
        <f>'MASTER CHART'!$T$7</f>
        <v>0.15</v>
      </c>
      <c r="J62" s="487">
        <f t="shared" si="9"/>
        <v>0</v>
      </c>
      <c r="K62" s="96"/>
    </row>
    <row r="63" spans="1:45" ht="14.4" x14ac:dyDescent="0.3">
      <c r="A63" s="692" t="s">
        <v>157</v>
      </c>
      <c r="B63" s="943" t="s">
        <v>157</v>
      </c>
      <c r="C63" s="944">
        <v>3.12</v>
      </c>
      <c r="D63" s="932">
        <f t="shared" si="5"/>
        <v>3.12</v>
      </c>
      <c r="E63" s="484">
        <f t="shared" si="6"/>
        <v>3.12</v>
      </c>
      <c r="F63" s="488">
        <f t="shared" si="1"/>
        <v>-2.0462091503268001</v>
      </c>
      <c r="G63" s="488">
        <f t="shared" si="10"/>
        <v>2.0462091503268001</v>
      </c>
      <c r="H63" s="661">
        <f t="shared" si="8"/>
        <v>-49.953727342353879</v>
      </c>
      <c r="I63" s="486">
        <f>'MASTER CHART'!$T$7</f>
        <v>0.15</v>
      </c>
      <c r="J63" s="487">
        <f t="shared" si="9"/>
        <v>-7.4930591013530812</v>
      </c>
      <c r="K63" s="96"/>
    </row>
    <row r="64" spans="1:45" ht="14.4" x14ac:dyDescent="0.3">
      <c r="A64" s="692" t="s">
        <v>158</v>
      </c>
      <c r="B64" s="943" t="s">
        <v>158</v>
      </c>
      <c r="C64" s="944">
        <v>5.59</v>
      </c>
      <c r="D64" s="932">
        <f t="shared" si="5"/>
        <v>5.59</v>
      </c>
      <c r="E64" s="484">
        <f t="shared" si="6"/>
        <v>5.59</v>
      </c>
      <c r="F64" s="488">
        <f t="shared" si="1"/>
        <v>0.42379084967319969</v>
      </c>
      <c r="G64" s="488">
        <f t="shared" si="10"/>
        <v>-0.42379084967319969</v>
      </c>
      <c r="H64" s="661">
        <f t="shared" si="8"/>
        <v>11.535519222900177</v>
      </c>
      <c r="I64" s="486">
        <f>'MASTER CHART'!$T$7</f>
        <v>0.15</v>
      </c>
      <c r="J64" s="487">
        <f t="shared" si="9"/>
        <v>1.7303278834350266</v>
      </c>
      <c r="K64" s="96"/>
    </row>
    <row r="65" spans="1:22" ht="14.4" x14ac:dyDescent="0.3">
      <c r="A65" s="691" t="s">
        <v>58</v>
      </c>
      <c r="B65" s="943" t="s">
        <v>58</v>
      </c>
      <c r="C65" s="944">
        <v>8.31</v>
      </c>
      <c r="D65" s="932">
        <f t="shared" si="5"/>
        <v>8.31</v>
      </c>
      <c r="E65" s="484">
        <f t="shared" si="6"/>
        <v>8.31</v>
      </c>
      <c r="F65" s="488">
        <f t="shared" si="1"/>
        <v>3.1437908496732003</v>
      </c>
      <c r="G65" s="488">
        <f t="shared" si="10"/>
        <v>-3.1437908496732003</v>
      </c>
      <c r="H65" s="661">
        <f t="shared" si="8"/>
        <v>85.573484673272972</v>
      </c>
      <c r="I65" s="486">
        <f>'MASTER CHART'!$T$7</f>
        <v>0.15</v>
      </c>
      <c r="J65" s="487">
        <f t="shared" si="9"/>
        <v>12.836022700990945</v>
      </c>
      <c r="K65" s="96"/>
    </row>
    <row r="66" spans="1:22" ht="14.4" x14ac:dyDescent="0.3">
      <c r="A66" s="692" t="s">
        <v>159</v>
      </c>
      <c r="B66" s="943" t="s">
        <v>159</v>
      </c>
      <c r="C66" s="944">
        <v>3.99</v>
      </c>
      <c r="D66" s="932">
        <f t="shared" si="5"/>
        <v>3.99</v>
      </c>
      <c r="E66" s="484">
        <f t="shared" si="6"/>
        <v>3.99</v>
      </c>
      <c r="F66" s="488">
        <f t="shared" si="1"/>
        <v>-1.1762091503268</v>
      </c>
      <c r="G66" s="488">
        <f t="shared" si="10"/>
        <v>1.1762091503268</v>
      </c>
      <c r="H66" s="661">
        <f t="shared" si="8"/>
        <v>-28.714577482767467</v>
      </c>
      <c r="I66" s="486">
        <f>'MASTER CHART'!$T$7</f>
        <v>0.15</v>
      </c>
      <c r="J66" s="487">
        <f t="shared" si="9"/>
        <v>-4.3071866224151201</v>
      </c>
      <c r="K66" s="96"/>
    </row>
    <row r="67" spans="1:22" ht="14.4" x14ac:dyDescent="0.3">
      <c r="A67" s="691" t="s">
        <v>160</v>
      </c>
      <c r="B67" s="943"/>
      <c r="C67" s="944"/>
      <c r="D67" s="932" t="str">
        <f t="shared" si="5"/>
        <v>use median</v>
      </c>
      <c r="E67" s="484">
        <f t="shared" si="6"/>
        <v>5.1662091503268002</v>
      </c>
      <c r="F67" s="488">
        <f t="shared" si="1"/>
        <v>0</v>
      </c>
      <c r="G67" s="488">
        <f t="shared" si="10"/>
        <v>0</v>
      </c>
      <c r="H67" s="661">
        <f t="shared" si="8"/>
        <v>0</v>
      </c>
      <c r="I67" s="486">
        <f>'MASTER CHART'!$T$7</f>
        <v>0.15</v>
      </c>
      <c r="J67" s="487">
        <f t="shared" si="9"/>
        <v>0</v>
      </c>
      <c r="K67" s="96"/>
    </row>
    <row r="68" spans="1:22" ht="14.4" x14ac:dyDescent="0.3">
      <c r="A68" s="692" t="s">
        <v>59</v>
      </c>
      <c r="B68" s="943" t="s">
        <v>59</v>
      </c>
      <c r="C68" s="944">
        <v>7.13</v>
      </c>
      <c r="D68" s="932">
        <f t="shared" si="5"/>
        <v>7.13</v>
      </c>
      <c r="E68" s="484">
        <f t="shared" si="6"/>
        <v>7.13</v>
      </c>
      <c r="F68" s="488">
        <f t="shared" ref="F68:F131" si="11">E68-$D$182</f>
        <v>1.9637908496731997</v>
      </c>
      <c r="G68" s="488">
        <f t="shared" si="10"/>
        <v>-1.9637908496731997</v>
      </c>
      <c r="H68" s="661">
        <f t="shared" ref="H68:H99" si="12">(IF(F68&lt;0,F68/$G$184*-100,F68/$F$183*100))</f>
        <v>53.454073191125943</v>
      </c>
      <c r="I68" s="486">
        <f>'MASTER CHART'!$T$7</f>
        <v>0.15</v>
      </c>
      <c r="J68" s="487">
        <f t="shared" ref="J68:J99" si="13">(H68*I68)</f>
        <v>8.0181109786688918</v>
      </c>
      <c r="K68" s="96"/>
    </row>
    <row r="69" spans="1:22" ht="14.4" x14ac:dyDescent="0.3">
      <c r="A69" s="692" t="s">
        <v>115</v>
      </c>
      <c r="B69" s="943" t="s">
        <v>115</v>
      </c>
      <c r="C69" s="944">
        <v>5.43</v>
      </c>
      <c r="D69" s="932">
        <f t="shared" ref="D69:D132" si="14">IF(C69&gt;0,C69,"use median")</f>
        <v>5.43</v>
      </c>
      <c r="E69" s="484">
        <f t="shared" si="6"/>
        <v>5.43</v>
      </c>
      <c r="F69" s="488">
        <f t="shared" si="11"/>
        <v>0.26379084967319955</v>
      </c>
      <c r="G69" s="488">
        <f t="shared" si="10"/>
        <v>-0.26379084967319955</v>
      </c>
      <c r="H69" s="661">
        <f t="shared" si="12"/>
        <v>7.1803447846429505</v>
      </c>
      <c r="I69" s="486">
        <f>'MASTER CHART'!$T$7</f>
        <v>0.15</v>
      </c>
      <c r="J69" s="487">
        <f t="shared" si="13"/>
        <v>1.0770517176964425</v>
      </c>
      <c r="K69" s="96"/>
    </row>
    <row r="70" spans="1:22" ht="14.4" x14ac:dyDescent="0.3">
      <c r="A70" s="691" t="s">
        <v>60</v>
      </c>
      <c r="B70" s="943" t="s">
        <v>60</v>
      </c>
      <c r="C70" s="944">
        <v>3.2</v>
      </c>
      <c r="D70" s="932">
        <f t="shared" si="14"/>
        <v>3.2</v>
      </c>
      <c r="E70" s="484">
        <f t="shared" si="6"/>
        <v>3.2</v>
      </c>
      <c r="F70" s="488">
        <f t="shared" si="11"/>
        <v>-1.9662091503268</v>
      </c>
      <c r="G70" s="488">
        <f t="shared" si="10"/>
        <v>1.9662091503268</v>
      </c>
      <c r="H70" s="661">
        <f t="shared" si="12"/>
        <v>-48.000702067909153</v>
      </c>
      <c r="I70" s="486">
        <f>'MASTER CHART'!$T$7</f>
        <v>0.15</v>
      </c>
      <c r="J70" s="487">
        <f t="shared" si="13"/>
        <v>-7.2001053101863723</v>
      </c>
      <c r="K70" s="96"/>
    </row>
    <row r="71" spans="1:22" ht="14.4" x14ac:dyDescent="0.3">
      <c r="A71" s="692" t="s">
        <v>161</v>
      </c>
      <c r="B71" s="943" t="s">
        <v>161</v>
      </c>
      <c r="C71" s="944">
        <v>1.72</v>
      </c>
      <c r="D71" s="932">
        <f t="shared" si="14"/>
        <v>1.72</v>
      </c>
      <c r="E71" s="484">
        <f t="shared" si="6"/>
        <v>1.72</v>
      </c>
      <c r="F71" s="488">
        <f t="shared" si="11"/>
        <v>-3.4462091503268004</v>
      </c>
      <c r="G71" s="488">
        <f t="shared" si="10"/>
        <v>3.4462091503268004</v>
      </c>
      <c r="H71" s="661">
        <f t="shared" si="12"/>
        <v>-84.131669645136611</v>
      </c>
      <c r="I71" s="486">
        <f>'MASTER CHART'!$T$7</f>
        <v>0.15</v>
      </c>
      <c r="J71" s="487">
        <f t="shared" si="13"/>
        <v>-12.619750446770491</v>
      </c>
      <c r="K71" s="96"/>
    </row>
    <row r="72" spans="1:22" ht="14.4" x14ac:dyDescent="0.3">
      <c r="A72" s="692" t="s">
        <v>162</v>
      </c>
      <c r="B72" s="943" t="s">
        <v>162</v>
      </c>
      <c r="C72" s="944">
        <v>3.52</v>
      </c>
      <c r="D72" s="932">
        <f t="shared" si="14"/>
        <v>3.52</v>
      </c>
      <c r="E72" s="484">
        <f t="shared" si="6"/>
        <v>3.52</v>
      </c>
      <c r="F72" s="488">
        <f t="shared" si="11"/>
        <v>-1.6462091503268002</v>
      </c>
      <c r="G72" s="488">
        <f t="shared" si="10"/>
        <v>1.6462091503268002</v>
      </c>
      <c r="H72" s="661">
        <f t="shared" si="12"/>
        <v>-40.188600970130246</v>
      </c>
      <c r="I72" s="486">
        <f>'MASTER CHART'!$T$7</f>
        <v>0.15</v>
      </c>
      <c r="J72" s="487">
        <f t="shared" si="13"/>
        <v>-6.028290145519537</v>
      </c>
      <c r="K72" s="96"/>
    </row>
    <row r="73" spans="1:22" x14ac:dyDescent="0.3">
      <c r="A73" s="691" t="s">
        <v>116</v>
      </c>
      <c r="D73" s="932" t="str">
        <f t="shared" si="14"/>
        <v>use median</v>
      </c>
      <c r="E73" s="484">
        <f t="shared" si="6"/>
        <v>5.1662091503268002</v>
      </c>
      <c r="F73" s="488">
        <f t="shared" si="11"/>
        <v>0</v>
      </c>
      <c r="G73" s="488">
        <f t="shared" si="10"/>
        <v>0</v>
      </c>
      <c r="H73" s="661">
        <f t="shared" si="12"/>
        <v>0</v>
      </c>
      <c r="I73" s="486">
        <f>'MASTER CHART'!$T$7</f>
        <v>0.15</v>
      </c>
      <c r="J73" s="487">
        <f t="shared" si="13"/>
        <v>0</v>
      </c>
      <c r="K73" s="96"/>
    </row>
    <row r="74" spans="1:22" ht="14.4" x14ac:dyDescent="0.3">
      <c r="A74" s="692" t="s">
        <v>61</v>
      </c>
      <c r="B74" s="943" t="s">
        <v>61</v>
      </c>
      <c r="C74" s="944">
        <v>3.09</v>
      </c>
      <c r="D74" s="932">
        <f t="shared" si="14"/>
        <v>3.09</v>
      </c>
      <c r="E74" s="484">
        <f t="shared" si="6"/>
        <v>3.09</v>
      </c>
      <c r="F74" s="488">
        <f t="shared" si="11"/>
        <v>-2.0762091503268003</v>
      </c>
      <c r="G74" s="488">
        <f t="shared" si="10"/>
        <v>2.0762091503268003</v>
      </c>
      <c r="H74" s="661">
        <f t="shared" si="12"/>
        <v>-50.686111820270654</v>
      </c>
      <c r="I74" s="486">
        <f>'MASTER CHART'!$T$7</f>
        <v>0.15</v>
      </c>
      <c r="J74" s="487">
        <f t="shared" si="13"/>
        <v>-7.6029167730405973</v>
      </c>
      <c r="K74" s="96"/>
    </row>
    <row r="75" spans="1:22" ht="14.4" x14ac:dyDescent="0.3">
      <c r="A75" s="691" t="s">
        <v>163</v>
      </c>
      <c r="B75" s="943" t="s">
        <v>163</v>
      </c>
      <c r="C75" s="944">
        <v>8.4600000000000009</v>
      </c>
      <c r="D75" s="932">
        <f t="shared" si="14"/>
        <v>8.4600000000000009</v>
      </c>
      <c r="E75" s="484">
        <f t="shared" si="6"/>
        <v>8.4600000000000009</v>
      </c>
      <c r="F75" s="488">
        <f t="shared" si="11"/>
        <v>3.2937908496732007</v>
      </c>
      <c r="G75" s="488">
        <f t="shared" si="10"/>
        <v>-3.2937908496732007</v>
      </c>
      <c r="H75" s="661">
        <f t="shared" si="12"/>
        <v>89.656460709139125</v>
      </c>
      <c r="I75" s="486">
        <f>'MASTER CHART'!$T$7</f>
        <v>0.15</v>
      </c>
      <c r="J75" s="487">
        <f t="shared" si="13"/>
        <v>13.448469106370869</v>
      </c>
      <c r="K75" s="96"/>
    </row>
    <row r="76" spans="1:22" ht="14.4" x14ac:dyDescent="0.3">
      <c r="A76" s="692" t="s">
        <v>63</v>
      </c>
      <c r="B76" s="943" t="s">
        <v>63</v>
      </c>
      <c r="C76" s="944">
        <v>6.72</v>
      </c>
      <c r="D76" s="932">
        <f t="shared" si="14"/>
        <v>6.72</v>
      </c>
      <c r="E76" s="484">
        <f t="shared" si="6"/>
        <v>6.72</v>
      </c>
      <c r="F76" s="488">
        <f t="shared" si="11"/>
        <v>1.5537908496731996</v>
      </c>
      <c r="G76" s="488">
        <f t="shared" si="10"/>
        <v>-1.5537908496731996</v>
      </c>
      <c r="H76" s="661">
        <f t="shared" si="12"/>
        <v>42.293938693091803</v>
      </c>
      <c r="I76" s="486">
        <f>'MASTER CHART'!$T$7</f>
        <v>0.15</v>
      </c>
      <c r="J76" s="487">
        <f t="shared" si="13"/>
        <v>6.3440908039637707</v>
      </c>
      <c r="K76" s="96"/>
    </row>
    <row r="77" spans="1:22" ht="14.4" x14ac:dyDescent="0.3">
      <c r="A77" s="691" t="s">
        <v>164</v>
      </c>
      <c r="B77" s="943" t="s">
        <v>164</v>
      </c>
      <c r="C77" s="944">
        <v>8.83</v>
      </c>
      <c r="D77" s="932">
        <f t="shared" si="14"/>
        <v>8.83</v>
      </c>
      <c r="E77" s="484">
        <f t="shared" ref="E77:E140" si="15">IF(D77="use median",$D$182,D77)</f>
        <v>8.83</v>
      </c>
      <c r="F77" s="488">
        <f t="shared" si="11"/>
        <v>3.6637908496731999</v>
      </c>
      <c r="G77" s="488">
        <f t="shared" si="10"/>
        <v>-3.6637908496731999</v>
      </c>
      <c r="H77" s="661">
        <f t="shared" si="12"/>
        <v>99.727801597608931</v>
      </c>
      <c r="I77" s="486">
        <f>'MASTER CHART'!$T$7</f>
        <v>0.15</v>
      </c>
      <c r="J77" s="487">
        <f t="shared" si="13"/>
        <v>14.959170239641338</v>
      </c>
      <c r="K77" s="96"/>
    </row>
    <row r="78" spans="1:22" ht="14.4" x14ac:dyDescent="0.3">
      <c r="A78" s="692" t="s">
        <v>64</v>
      </c>
      <c r="B78" s="943" t="s">
        <v>64</v>
      </c>
      <c r="C78" s="944">
        <v>2.69</v>
      </c>
      <c r="D78" s="932">
        <f t="shared" si="14"/>
        <v>2.69</v>
      </c>
      <c r="E78" s="484">
        <f t="shared" si="15"/>
        <v>2.69</v>
      </c>
      <c r="F78" s="488">
        <f t="shared" si="11"/>
        <v>-2.4762091503268002</v>
      </c>
      <c r="G78" s="488">
        <f t="shared" si="10"/>
        <v>2.4762091503268002</v>
      </c>
      <c r="H78" s="661">
        <f t="shared" si="12"/>
        <v>-60.45123819249428</v>
      </c>
      <c r="I78" s="486">
        <f>'MASTER CHART'!$T$7</f>
        <v>0.15</v>
      </c>
      <c r="J78" s="487">
        <f t="shared" si="13"/>
        <v>-9.0676857288741424</v>
      </c>
      <c r="K78" s="96"/>
    </row>
    <row r="79" spans="1:22" ht="14.4" x14ac:dyDescent="0.3">
      <c r="A79" s="691" t="s">
        <v>65</v>
      </c>
      <c r="B79" s="943" t="s">
        <v>65</v>
      </c>
      <c r="C79" s="944">
        <v>3.86</v>
      </c>
      <c r="D79" s="932">
        <f t="shared" si="14"/>
        <v>3.86</v>
      </c>
      <c r="E79" s="484">
        <f t="shared" si="15"/>
        <v>3.86</v>
      </c>
      <c r="F79" s="488">
        <f t="shared" si="11"/>
        <v>-1.3062091503268003</v>
      </c>
      <c r="G79" s="488">
        <f t="shared" si="10"/>
        <v>1.3062091503268003</v>
      </c>
      <c r="H79" s="661">
        <f t="shared" si="12"/>
        <v>-31.888243553740161</v>
      </c>
      <c r="I79" s="486">
        <f>'MASTER CHART'!$T$7</f>
        <v>0.15</v>
      </c>
      <c r="J79" s="487">
        <f t="shared" si="13"/>
        <v>-4.7832365330610243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8" customHeight="1" x14ac:dyDescent="0.3">
      <c r="A80" s="692" t="s">
        <v>220</v>
      </c>
      <c r="B80" s="943" t="s">
        <v>472</v>
      </c>
      <c r="C80" s="944">
        <v>4.99</v>
      </c>
      <c r="D80" s="932">
        <f t="shared" si="14"/>
        <v>4.99</v>
      </c>
      <c r="E80" s="484">
        <f t="shared" si="15"/>
        <v>4.99</v>
      </c>
      <c r="F80" s="488">
        <f t="shared" si="11"/>
        <v>-0.17620915032679996</v>
      </c>
      <c r="G80" s="488">
        <f t="shared" si="10"/>
        <v>0.17620915032679996</v>
      </c>
      <c r="H80" s="661">
        <f t="shared" si="12"/>
        <v>-4.301761552208383</v>
      </c>
      <c r="I80" s="486">
        <f>'MASTER CHART'!$T$7</f>
        <v>0.15</v>
      </c>
      <c r="J80" s="487">
        <f t="shared" si="13"/>
        <v>-0.64526423283125744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s="113" customFormat="1" ht="14.4" x14ac:dyDescent="0.3">
      <c r="A81" s="691" t="s">
        <v>165</v>
      </c>
      <c r="B81" s="946"/>
      <c r="C81" s="946"/>
      <c r="D81" s="932" t="str">
        <f t="shared" si="14"/>
        <v>use median</v>
      </c>
      <c r="E81" s="484">
        <f t="shared" si="15"/>
        <v>5.1662091503268002</v>
      </c>
      <c r="F81" s="488">
        <f t="shared" si="11"/>
        <v>0</v>
      </c>
      <c r="G81" s="488">
        <f t="shared" si="10"/>
        <v>0</v>
      </c>
      <c r="H81" s="661">
        <f t="shared" si="12"/>
        <v>0</v>
      </c>
      <c r="I81" s="486">
        <f>'MASTER CHART'!$T$7</f>
        <v>0.15</v>
      </c>
      <c r="J81" s="487">
        <f t="shared" si="13"/>
        <v>0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4.4" x14ac:dyDescent="0.3">
      <c r="A82" s="692" t="s">
        <v>66</v>
      </c>
      <c r="B82" s="943" t="s">
        <v>66</v>
      </c>
      <c r="C82" s="944">
        <v>7.92</v>
      </c>
      <c r="D82" s="932">
        <f t="shared" si="14"/>
        <v>7.92</v>
      </c>
      <c r="E82" s="484">
        <f t="shared" si="15"/>
        <v>7.92</v>
      </c>
      <c r="F82" s="488">
        <f t="shared" si="11"/>
        <v>2.7537908496731998</v>
      </c>
      <c r="G82" s="488">
        <f t="shared" si="10"/>
        <v>-2.7537908496731998</v>
      </c>
      <c r="H82" s="661">
        <f t="shared" si="12"/>
        <v>74.957746980020971</v>
      </c>
      <c r="I82" s="486">
        <f>'MASTER CHART'!$T$7</f>
        <v>0.15</v>
      </c>
      <c r="J82" s="487">
        <f t="shared" si="13"/>
        <v>11.243662047003145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s="108" customFormat="1" ht="14.4" x14ac:dyDescent="0.3">
      <c r="A83" s="691" t="s">
        <v>67</v>
      </c>
      <c r="B83" s="943" t="s">
        <v>67</v>
      </c>
      <c r="C83" s="944">
        <v>7.4</v>
      </c>
      <c r="D83" s="932">
        <f t="shared" si="14"/>
        <v>7.4</v>
      </c>
      <c r="E83" s="484">
        <f t="shared" si="15"/>
        <v>7.4</v>
      </c>
      <c r="F83" s="488">
        <f t="shared" si="11"/>
        <v>2.2337908496732002</v>
      </c>
      <c r="G83" s="488">
        <f t="shared" si="10"/>
        <v>-2.2337908496732002</v>
      </c>
      <c r="H83" s="661">
        <f t="shared" si="12"/>
        <v>60.803430055685013</v>
      </c>
      <c r="I83" s="486">
        <f>'MASTER CHART'!$T$7</f>
        <v>0.15</v>
      </c>
      <c r="J83" s="487">
        <f t="shared" si="13"/>
        <v>9.1205145083527519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4.4" x14ac:dyDescent="0.3">
      <c r="A84" s="692" t="s">
        <v>68</v>
      </c>
      <c r="B84" s="943" t="s">
        <v>68</v>
      </c>
      <c r="C84" s="944">
        <v>7.11</v>
      </c>
      <c r="D84" s="932">
        <f t="shared" si="14"/>
        <v>7.11</v>
      </c>
      <c r="E84" s="484">
        <f t="shared" si="15"/>
        <v>7.11</v>
      </c>
      <c r="F84" s="488">
        <f t="shared" si="11"/>
        <v>1.9437908496732001</v>
      </c>
      <c r="G84" s="488">
        <f t="shared" si="10"/>
        <v>-1.9437908496732001</v>
      </c>
      <c r="H84" s="661">
        <f t="shared" si="12"/>
        <v>52.909676386343797</v>
      </c>
      <c r="I84" s="486">
        <f>'MASTER CHART'!$T$7</f>
        <v>0.15</v>
      </c>
      <c r="J84" s="487">
        <f t="shared" si="13"/>
        <v>7.936451457951569</v>
      </c>
      <c r="K84" s="96"/>
    </row>
    <row r="85" spans="1:22" ht="14.4" x14ac:dyDescent="0.3">
      <c r="A85" s="691" t="s">
        <v>69</v>
      </c>
      <c r="B85" s="943" t="s">
        <v>69</v>
      </c>
      <c r="C85" s="944">
        <v>4.5199999999999996</v>
      </c>
      <c r="D85" s="932">
        <f t="shared" si="14"/>
        <v>4.5199999999999996</v>
      </c>
      <c r="E85" s="484">
        <f t="shared" si="15"/>
        <v>4.5199999999999996</v>
      </c>
      <c r="F85" s="488">
        <f t="shared" si="11"/>
        <v>-0.6462091503268006</v>
      </c>
      <c r="G85" s="488">
        <f t="shared" ref="G85:G148" si="16">(F85*-1)</f>
        <v>0.6462091503268006</v>
      </c>
      <c r="H85" s="661">
        <f t="shared" si="12"/>
        <v>-15.775785039571169</v>
      </c>
      <c r="I85" s="486">
        <f>'MASTER CHART'!$T$7</f>
        <v>0.15</v>
      </c>
      <c r="J85" s="487">
        <f t="shared" si="13"/>
        <v>-2.3663677559356753</v>
      </c>
      <c r="K85" s="96"/>
    </row>
    <row r="86" spans="1:22" ht="14.4" x14ac:dyDescent="0.3">
      <c r="A86" s="692" t="s">
        <v>70</v>
      </c>
      <c r="B86" s="943" t="s">
        <v>70</v>
      </c>
      <c r="C86" s="944">
        <v>8.3699999999999992</v>
      </c>
      <c r="D86" s="932">
        <f t="shared" si="14"/>
        <v>8.3699999999999992</v>
      </c>
      <c r="E86" s="484">
        <f t="shared" si="15"/>
        <v>8.3699999999999992</v>
      </c>
      <c r="F86" s="488">
        <f t="shared" si="11"/>
        <v>3.203790849673199</v>
      </c>
      <c r="G86" s="488">
        <f t="shared" si="16"/>
        <v>-3.203790849673199</v>
      </c>
      <c r="H86" s="661">
        <f t="shared" si="12"/>
        <v>87.206675087619388</v>
      </c>
      <c r="I86" s="486">
        <f>'MASTER CHART'!$T$7</f>
        <v>0.15</v>
      </c>
      <c r="J86" s="487">
        <f t="shared" si="13"/>
        <v>13.081001263142907</v>
      </c>
      <c r="K86" s="96"/>
    </row>
    <row r="87" spans="1:22" ht="14.4" x14ac:dyDescent="0.3">
      <c r="A87" s="691" t="s">
        <v>71</v>
      </c>
      <c r="B87" s="943" t="s">
        <v>71</v>
      </c>
      <c r="C87" s="944">
        <v>5.0599999999999996</v>
      </c>
      <c r="D87" s="932">
        <f t="shared" si="14"/>
        <v>5.0599999999999996</v>
      </c>
      <c r="E87" s="484">
        <f t="shared" si="15"/>
        <v>5.0599999999999996</v>
      </c>
      <c r="F87" s="488">
        <f t="shared" si="11"/>
        <v>-0.10620915032680056</v>
      </c>
      <c r="G87" s="488">
        <f t="shared" si="16"/>
        <v>0.10620915032680056</v>
      </c>
      <c r="H87" s="661">
        <f t="shared" si="12"/>
        <v>-2.5928644370692617</v>
      </c>
      <c r="I87" s="486">
        <f>'MASTER CHART'!$T$7</f>
        <v>0.15</v>
      </c>
      <c r="J87" s="487">
        <f t="shared" si="13"/>
        <v>-0.38892966556038927</v>
      </c>
      <c r="K87" s="96"/>
    </row>
    <row r="88" spans="1:22" ht="14.4" x14ac:dyDescent="0.3">
      <c r="A88" s="692" t="s">
        <v>166</v>
      </c>
      <c r="B88" s="943" t="s">
        <v>166</v>
      </c>
      <c r="C88" s="944">
        <v>6.57</v>
      </c>
      <c r="D88" s="932">
        <f t="shared" si="14"/>
        <v>6.57</v>
      </c>
      <c r="E88" s="484">
        <f t="shared" si="15"/>
        <v>6.57</v>
      </c>
      <c r="F88" s="488">
        <f t="shared" si="11"/>
        <v>1.4037908496732001</v>
      </c>
      <c r="G88" s="488">
        <f t="shared" si="16"/>
        <v>-1.4037908496732001</v>
      </c>
      <c r="H88" s="661">
        <f t="shared" si="12"/>
        <v>38.210962657225672</v>
      </c>
      <c r="I88" s="486">
        <f>'MASTER CHART'!$T$7</f>
        <v>0.15</v>
      </c>
      <c r="J88" s="487">
        <f t="shared" si="13"/>
        <v>5.7316443985838506</v>
      </c>
      <c r="K88" s="96"/>
    </row>
    <row r="89" spans="1:22" ht="14.4" x14ac:dyDescent="0.3">
      <c r="A89" s="691" t="s">
        <v>167</v>
      </c>
      <c r="B89" s="943" t="s">
        <v>167</v>
      </c>
      <c r="C89" s="944">
        <v>2.99</v>
      </c>
      <c r="D89" s="932">
        <f t="shared" si="14"/>
        <v>2.99</v>
      </c>
      <c r="E89" s="484">
        <f t="shared" si="15"/>
        <v>2.99</v>
      </c>
      <c r="F89" s="488">
        <f t="shared" si="11"/>
        <v>-2.1762091503268</v>
      </c>
      <c r="G89" s="488">
        <f t="shared" si="16"/>
        <v>2.1762091503268</v>
      </c>
      <c r="H89" s="661">
        <f t="shared" si="12"/>
        <v>-53.127393413326551</v>
      </c>
      <c r="I89" s="486">
        <f>'MASTER CHART'!$T$7</f>
        <v>0.15</v>
      </c>
      <c r="J89" s="487">
        <f t="shared" si="13"/>
        <v>-7.9691090119989827</v>
      </c>
      <c r="K89" s="96"/>
    </row>
    <row r="90" spans="1:22" ht="14.4" x14ac:dyDescent="0.3">
      <c r="A90" s="691" t="s">
        <v>72</v>
      </c>
      <c r="B90" s="943" t="s">
        <v>72</v>
      </c>
      <c r="C90" s="944">
        <v>6.54</v>
      </c>
      <c r="D90" s="932">
        <f t="shared" si="14"/>
        <v>6.54</v>
      </c>
      <c r="E90" s="484">
        <f t="shared" si="15"/>
        <v>6.54</v>
      </c>
      <c r="F90" s="488">
        <f t="shared" si="11"/>
        <v>1.3737908496731999</v>
      </c>
      <c r="G90" s="488">
        <f t="shared" si="16"/>
        <v>-1.3737908496731999</v>
      </c>
      <c r="H90" s="661">
        <f t="shared" si="12"/>
        <v>37.394367450052442</v>
      </c>
      <c r="I90" s="486">
        <f>'MASTER CHART'!$T$7</f>
        <v>0.15</v>
      </c>
      <c r="J90" s="487">
        <f t="shared" si="13"/>
        <v>5.609155117507866</v>
      </c>
      <c r="K90" s="96"/>
    </row>
    <row r="91" spans="1:22" ht="14.4" x14ac:dyDescent="0.3">
      <c r="A91" s="692" t="s">
        <v>168</v>
      </c>
      <c r="B91" s="943" t="s">
        <v>168</v>
      </c>
      <c r="C91" s="944">
        <v>3.99</v>
      </c>
      <c r="D91" s="932">
        <f t="shared" si="14"/>
        <v>3.99</v>
      </c>
      <c r="E91" s="484">
        <f t="shared" si="15"/>
        <v>3.99</v>
      </c>
      <c r="F91" s="488">
        <f t="shared" si="11"/>
        <v>-1.1762091503268</v>
      </c>
      <c r="G91" s="488">
        <f t="shared" si="16"/>
        <v>1.1762091503268</v>
      </c>
      <c r="H91" s="661">
        <f t="shared" si="12"/>
        <v>-28.714577482767467</v>
      </c>
      <c r="I91" s="486">
        <f>'MASTER CHART'!$T$7</f>
        <v>0.15</v>
      </c>
      <c r="J91" s="487">
        <f t="shared" si="13"/>
        <v>-4.3071866224151201</v>
      </c>
      <c r="K91" s="96"/>
    </row>
    <row r="92" spans="1:22" ht="14.4" x14ac:dyDescent="0.3">
      <c r="A92" s="692" t="s">
        <v>223</v>
      </c>
      <c r="B92" s="943" t="s">
        <v>363</v>
      </c>
      <c r="C92" s="944">
        <v>2.4500000000000002</v>
      </c>
      <c r="D92" s="932">
        <f t="shared" si="14"/>
        <v>2.4500000000000002</v>
      </c>
      <c r="E92" s="484">
        <f t="shared" si="15"/>
        <v>2.4500000000000002</v>
      </c>
      <c r="F92" s="488">
        <f t="shared" si="11"/>
        <v>-2.7162091503268</v>
      </c>
      <c r="G92" s="488">
        <f t="shared" si="16"/>
        <v>2.7162091503268</v>
      </c>
      <c r="H92" s="661">
        <f t="shared" si="12"/>
        <v>-66.310314015828467</v>
      </c>
      <c r="I92" s="486">
        <f>'MASTER CHART'!$T$7</f>
        <v>0.15</v>
      </c>
      <c r="J92" s="487">
        <f t="shared" si="13"/>
        <v>-9.9465471023742698</v>
      </c>
      <c r="K92" s="96"/>
    </row>
    <row r="93" spans="1:22" ht="14.4" x14ac:dyDescent="0.3">
      <c r="A93" s="691" t="s">
        <v>169</v>
      </c>
      <c r="B93" s="943" t="s">
        <v>169</v>
      </c>
      <c r="C93" s="944">
        <v>7.08</v>
      </c>
      <c r="D93" s="932">
        <f t="shared" si="14"/>
        <v>7.08</v>
      </c>
      <c r="E93" s="484">
        <f t="shared" si="15"/>
        <v>7.08</v>
      </c>
      <c r="F93" s="488">
        <f t="shared" si="11"/>
        <v>1.9137908496731999</v>
      </c>
      <c r="G93" s="488">
        <f t="shared" si="16"/>
        <v>-1.9137908496731999</v>
      </c>
      <c r="H93" s="661">
        <f t="shared" si="12"/>
        <v>52.093081179170561</v>
      </c>
      <c r="I93" s="486">
        <f>'MASTER CHART'!$T$7</f>
        <v>0.15</v>
      </c>
      <c r="J93" s="487">
        <f t="shared" si="13"/>
        <v>7.8139621768755836</v>
      </c>
      <c r="K93" s="96"/>
    </row>
    <row r="94" spans="1:22" ht="14.4" x14ac:dyDescent="0.3">
      <c r="A94" s="692" t="s">
        <v>73</v>
      </c>
      <c r="B94" s="943" t="s">
        <v>73</v>
      </c>
      <c r="C94" s="944">
        <v>5.93</v>
      </c>
      <c r="D94" s="932">
        <f t="shared" si="14"/>
        <v>5.93</v>
      </c>
      <c r="E94" s="484">
        <f t="shared" si="15"/>
        <v>5.93</v>
      </c>
      <c r="F94" s="488">
        <f t="shared" si="11"/>
        <v>0.76379084967319955</v>
      </c>
      <c r="G94" s="488">
        <f t="shared" si="16"/>
        <v>-0.76379084967319955</v>
      </c>
      <c r="H94" s="661">
        <f t="shared" si="12"/>
        <v>20.790264904196771</v>
      </c>
      <c r="I94" s="486">
        <f>'MASTER CHART'!$T$7</f>
        <v>0.15</v>
      </c>
      <c r="J94" s="487">
        <f t="shared" si="13"/>
        <v>3.1185397356295157</v>
      </c>
      <c r="K94" s="96"/>
    </row>
    <row r="95" spans="1:22" ht="14.4" x14ac:dyDescent="0.3">
      <c r="A95" s="692" t="s">
        <v>170</v>
      </c>
      <c r="B95" s="943" t="s">
        <v>170</v>
      </c>
      <c r="C95" s="944">
        <v>1.97</v>
      </c>
      <c r="D95" s="932">
        <f t="shared" si="14"/>
        <v>1.97</v>
      </c>
      <c r="E95" s="484">
        <f t="shared" si="15"/>
        <v>1.97</v>
      </c>
      <c r="F95" s="488">
        <f t="shared" si="11"/>
        <v>-3.1962091503268004</v>
      </c>
      <c r="G95" s="488">
        <f t="shared" si="16"/>
        <v>3.1962091503268004</v>
      </c>
      <c r="H95" s="661">
        <f t="shared" si="12"/>
        <v>-78.028465662496842</v>
      </c>
      <c r="I95" s="486">
        <f>'MASTER CHART'!$T$7</f>
        <v>0.15</v>
      </c>
      <c r="J95" s="487">
        <f t="shared" si="13"/>
        <v>-11.704269849374526</v>
      </c>
    </row>
    <row r="96" spans="1:22" x14ac:dyDescent="0.3">
      <c r="A96" s="691" t="s">
        <v>74</v>
      </c>
      <c r="D96" s="932" t="str">
        <f t="shared" si="14"/>
        <v>use median</v>
      </c>
      <c r="E96" s="484">
        <f t="shared" si="15"/>
        <v>5.1662091503268002</v>
      </c>
      <c r="F96" s="488">
        <f t="shared" si="11"/>
        <v>0</v>
      </c>
      <c r="G96" s="488">
        <f t="shared" si="16"/>
        <v>0</v>
      </c>
      <c r="H96" s="661">
        <f t="shared" si="12"/>
        <v>0</v>
      </c>
      <c r="I96" s="486">
        <f>'MASTER CHART'!$T$7</f>
        <v>0.15</v>
      </c>
      <c r="J96" s="487">
        <f t="shared" si="13"/>
        <v>0</v>
      </c>
    </row>
    <row r="97" spans="1:10" ht="14.4" x14ac:dyDescent="0.3">
      <c r="A97" s="692" t="s">
        <v>171</v>
      </c>
      <c r="B97" s="943" t="s">
        <v>171</v>
      </c>
      <c r="C97" s="944">
        <v>7.1</v>
      </c>
      <c r="D97" s="932">
        <f t="shared" si="14"/>
        <v>7.1</v>
      </c>
      <c r="E97" s="484">
        <f t="shared" si="15"/>
        <v>7.1</v>
      </c>
      <c r="F97" s="488">
        <f t="shared" si="11"/>
        <v>1.9337908496731995</v>
      </c>
      <c r="G97" s="488">
        <f t="shared" si="16"/>
        <v>-1.9337908496731995</v>
      </c>
      <c r="H97" s="661">
        <f t="shared" si="12"/>
        <v>52.637477983952706</v>
      </c>
      <c r="I97" s="486">
        <f>'MASTER CHART'!$T$7</f>
        <v>0.15</v>
      </c>
      <c r="J97" s="487">
        <f t="shared" si="13"/>
        <v>7.8956216975929054</v>
      </c>
    </row>
    <row r="98" spans="1:10" ht="14.4" x14ac:dyDescent="0.3">
      <c r="A98" s="691" t="s">
        <v>172</v>
      </c>
      <c r="B98" s="943" t="s">
        <v>172</v>
      </c>
      <c r="C98" s="944">
        <v>8.36</v>
      </c>
      <c r="D98" s="932">
        <f t="shared" si="14"/>
        <v>8.36</v>
      </c>
      <c r="E98" s="484">
        <f t="shared" si="15"/>
        <v>8.36</v>
      </c>
      <c r="F98" s="488">
        <f t="shared" si="11"/>
        <v>3.1937908496731993</v>
      </c>
      <c r="G98" s="488">
        <f t="shared" si="16"/>
        <v>-3.1937908496731993</v>
      </c>
      <c r="H98" s="661">
        <f t="shared" si="12"/>
        <v>86.934476685228319</v>
      </c>
      <c r="I98" s="486">
        <f>'MASTER CHART'!$T$7</f>
        <v>0.15</v>
      </c>
      <c r="J98" s="487">
        <f t="shared" si="13"/>
        <v>13.040171502784247</v>
      </c>
    </row>
    <row r="99" spans="1:10" ht="14.4" x14ac:dyDescent="0.3">
      <c r="A99" s="692" t="s">
        <v>173</v>
      </c>
      <c r="B99" s="943" t="s">
        <v>173</v>
      </c>
      <c r="C99" s="944">
        <v>7.58</v>
      </c>
      <c r="D99" s="932">
        <f t="shared" si="14"/>
        <v>7.58</v>
      </c>
      <c r="E99" s="484">
        <f t="shared" si="15"/>
        <v>7.58</v>
      </c>
      <c r="F99" s="488">
        <f t="shared" si="11"/>
        <v>2.4137908496731999</v>
      </c>
      <c r="G99" s="488">
        <f t="shared" si="16"/>
        <v>-2.4137908496731999</v>
      </c>
      <c r="H99" s="661">
        <f t="shared" si="12"/>
        <v>65.703001298724388</v>
      </c>
      <c r="I99" s="486">
        <f>'MASTER CHART'!$T$7</f>
        <v>0.15</v>
      </c>
      <c r="J99" s="487">
        <f t="shared" si="13"/>
        <v>9.8554501948086575</v>
      </c>
    </row>
    <row r="100" spans="1:10" ht="14.4" x14ac:dyDescent="0.3">
      <c r="A100" s="691" t="s">
        <v>174</v>
      </c>
      <c r="B100" s="943" t="s">
        <v>174</v>
      </c>
      <c r="C100" s="944">
        <v>1.69</v>
      </c>
      <c r="D100" s="932">
        <f t="shared" si="14"/>
        <v>1.69</v>
      </c>
      <c r="E100" s="484">
        <f t="shared" si="15"/>
        <v>1.69</v>
      </c>
      <c r="F100" s="488">
        <f t="shared" si="11"/>
        <v>-3.4762091503268002</v>
      </c>
      <c r="G100" s="488">
        <f t="shared" si="16"/>
        <v>3.4762091503268002</v>
      </c>
      <c r="H100" s="661">
        <f t="shared" ref="H100:H131" si="17">(IF(F100&lt;0,F100/$G$184*-100,F100/$F$183*100))</f>
        <v>-84.864054123053378</v>
      </c>
      <c r="I100" s="486">
        <f>'MASTER CHART'!$T$7</f>
        <v>0.15</v>
      </c>
      <c r="J100" s="487">
        <f t="shared" ref="J100:J131" si="18">(H100*I100)</f>
        <v>-12.729608118458007</v>
      </c>
    </row>
    <row r="101" spans="1:10" ht="14.4" x14ac:dyDescent="0.3">
      <c r="A101" s="692" t="s">
        <v>175</v>
      </c>
      <c r="B101" s="943" t="s">
        <v>175</v>
      </c>
      <c r="C101" s="944">
        <v>1.62</v>
      </c>
      <c r="D101" s="932">
        <f t="shared" si="14"/>
        <v>1.62</v>
      </c>
      <c r="E101" s="484">
        <f t="shared" si="15"/>
        <v>1.62</v>
      </c>
      <c r="F101" s="488">
        <f t="shared" si="11"/>
        <v>-3.5462091503268001</v>
      </c>
      <c r="G101" s="488">
        <f t="shared" si="16"/>
        <v>3.5462091503268001</v>
      </c>
      <c r="H101" s="661">
        <f t="shared" si="17"/>
        <v>-86.572951238192502</v>
      </c>
      <c r="I101" s="486">
        <f>'MASTER CHART'!$T$7</f>
        <v>0.15</v>
      </c>
      <c r="J101" s="487">
        <f t="shared" si="18"/>
        <v>-12.985942685728874</v>
      </c>
    </row>
    <row r="102" spans="1:10" ht="14.4" x14ac:dyDescent="0.3">
      <c r="A102" s="691" t="s">
        <v>75</v>
      </c>
      <c r="B102" s="943" t="s">
        <v>75</v>
      </c>
      <c r="C102" s="944">
        <v>6.22</v>
      </c>
      <c r="D102" s="932">
        <f t="shared" si="14"/>
        <v>6.22</v>
      </c>
      <c r="E102" s="484">
        <f t="shared" si="15"/>
        <v>6.22</v>
      </c>
      <c r="F102" s="488">
        <f t="shared" si="11"/>
        <v>1.0537908496731996</v>
      </c>
      <c r="G102" s="488">
        <f t="shared" si="16"/>
        <v>-1.0537908496731996</v>
      </c>
      <c r="H102" s="661">
        <f t="shared" si="17"/>
        <v>28.684018573537983</v>
      </c>
      <c r="I102" s="486">
        <f>'MASTER CHART'!$T$7</f>
        <v>0.15</v>
      </c>
      <c r="J102" s="487">
        <f t="shared" si="18"/>
        <v>4.3026027860306977</v>
      </c>
    </row>
    <row r="103" spans="1:10" ht="14.4" x14ac:dyDescent="0.3">
      <c r="A103" s="691" t="s">
        <v>176</v>
      </c>
      <c r="B103" s="943" t="s">
        <v>176</v>
      </c>
      <c r="C103" s="944">
        <v>2.14</v>
      </c>
      <c r="D103" s="932">
        <f t="shared" si="14"/>
        <v>2.14</v>
      </c>
      <c r="E103" s="484">
        <f t="shared" si="15"/>
        <v>2.14</v>
      </c>
      <c r="F103" s="488">
        <f t="shared" si="11"/>
        <v>-3.0262091503268</v>
      </c>
      <c r="G103" s="488">
        <f t="shared" si="16"/>
        <v>3.0262091503268</v>
      </c>
      <c r="H103" s="661">
        <f t="shared" si="17"/>
        <v>-73.878286954301785</v>
      </c>
      <c r="I103" s="486">
        <f>'MASTER CHART'!$T$7</f>
        <v>0.15</v>
      </c>
      <c r="J103" s="487">
        <f t="shared" si="18"/>
        <v>-11.081743043145268</v>
      </c>
    </row>
    <row r="104" spans="1:10" ht="14.4" x14ac:dyDescent="0.3">
      <c r="A104" s="692" t="s">
        <v>177</v>
      </c>
      <c r="B104" s="943" t="s">
        <v>177</v>
      </c>
      <c r="C104" s="944">
        <v>7.69</v>
      </c>
      <c r="D104" s="932">
        <f t="shared" si="14"/>
        <v>7.69</v>
      </c>
      <c r="E104" s="484">
        <f t="shared" si="15"/>
        <v>7.69</v>
      </c>
      <c r="F104" s="488">
        <f t="shared" si="11"/>
        <v>2.5237908496732002</v>
      </c>
      <c r="G104" s="488">
        <f t="shared" si="16"/>
        <v>-2.5237908496732002</v>
      </c>
      <c r="H104" s="661">
        <f t="shared" si="17"/>
        <v>68.697183725026235</v>
      </c>
      <c r="I104" s="486">
        <f>'MASTER CHART'!$T$7</f>
        <v>0.15</v>
      </c>
      <c r="J104" s="487">
        <f t="shared" si="18"/>
        <v>10.304577558753936</v>
      </c>
    </row>
    <row r="105" spans="1:10" x14ac:dyDescent="0.3">
      <c r="A105" s="691" t="s">
        <v>178</v>
      </c>
      <c r="D105" s="932" t="str">
        <f t="shared" si="14"/>
        <v>use median</v>
      </c>
      <c r="E105" s="484">
        <f t="shared" si="15"/>
        <v>5.1662091503268002</v>
      </c>
      <c r="F105" s="488">
        <f t="shared" si="11"/>
        <v>0</v>
      </c>
      <c r="G105" s="488">
        <f t="shared" si="16"/>
        <v>0</v>
      </c>
      <c r="H105" s="661">
        <f t="shared" si="17"/>
        <v>0</v>
      </c>
      <c r="I105" s="486">
        <f>'MASTER CHART'!$T$7</f>
        <v>0.15</v>
      </c>
      <c r="J105" s="487">
        <f t="shared" si="18"/>
        <v>0</v>
      </c>
    </row>
    <row r="106" spans="1:10" ht="14.4" x14ac:dyDescent="0.3">
      <c r="A106" s="692" t="s">
        <v>179</v>
      </c>
      <c r="B106" s="943" t="s">
        <v>179</v>
      </c>
      <c r="C106" s="944">
        <v>2.12</v>
      </c>
      <c r="D106" s="932">
        <f t="shared" si="14"/>
        <v>2.12</v>
      </c>
      <c r="E106" s="484">
        <f t="shared" si="15"/>
        <v>2.12</v>
      </c>
      <c r="F106" s="488">
        <f t="shared" si="11"/>
        <v>-3.0462091503268001</v>
      </c>
      <c r="G106" s="488">
        <f t="shared" si="16"/>
        <v>3.0462091503268001</v>
      </c>
      <c r="H106" s="661">
        <f t="shared" si="17"/>
        <v>-74.366543272912963</v>
      </c>
      <c r="I106" s="486">
        <f>'MASTER CHART'!$T$7</f>
        <v>0.15</v>
      </c>
      <c r="J106" s="487">
        <f t="shared" si="18"/>
        <v>-11.154981490936944</v>
      </c>
    </row>
    <row r="107" spans="1:10" ht="14.4" x14ac:dyDescent="0.3">
      <c r="A107" s="691" t="s">
        <v>119</v>
      </c>
      <c r="B107" s="943" t="s">
        <v>119</v>
      </c>
      <c r="C107" s="944">
        <v>5.55</v>
      </c>
      <c r="D107" s="932">
        <f t="shared" si="14"/>
        <v>5.55</v>
      </c>
      <c r="E107" s="484">
        <f t="shared" si="15"/>
        <v>5.55</v>
      </c>
      <c r="F107" s="488">
        <f t="shared" si="11"/>
        <v>0.38379084967319965</v>
      </c>
      <c r="G107" s="488">
        <f t="shared" si="16"/>
        <v>-0.38379084967319965</v>
      </c>
      <c r="H107" s="661">
        <f t="shared" si="17"/>
        <v>10.44672561333587</v>
      </c>
      <c r="I107" s="486">
        <f>'MASTER CHART'!$T$7</f>
        <v>0.15</v>
      </c>
      <c r="J107" s="487">
        <f t="shared" si="18"/>
        <v>1.5670088420003805</v>
      </c>
    </row>
    <row r="108" spans="1:10" ht="14.4" x14ac:dyDescent="0.3">
      <c r="A108" s="691" t="s">
        <v>76</v>
      </c>
      <c r="B108" s="943" t="s">
        <v>76</v>
      </c>
      <c r="C108" s="944">
        <v>4.87</v>
      </c>
      <c r="D108" s="932">
        <f t="shared" si="14"/>
        <v>4.87</v>
      </c>
      <c r="E108" s="484">
        <f t="shared" si="15"/>
        <v>4.87</v>
      </c>
      <c r="F108" s="488">
        <f t="shared" si="11"/>
        <v>-0.29620915032680006</v>
      </c>
      <c r="G108" s="488">
        <f t="shared" si="16"/>
        <v>0.29620915032680006</v>
      </c>
      <c r="H108" s="661">
        <f t="shared" si="17"/>
        <v>-7.2312994638754766</v>
      </c>
      <c r="I108" s="486">
        <f>'MASTER CHART'!$T$7</f>
        <v>0.15</v>
      </c>
      <c r="J108" s="487">
        <f t="shared" si="18"/>
        <v>-1.0846949195813214</v>
      </c>
    </row>
    <row r="109" spans="1:10" ht="14.4" x14ac:dyDescent="0.3">
      <c r="A109" s="691" t="s">
        <v>180</v>
      </c>
      <c r="B109" s="943" t="s">
        <v>180</v>
      </c>
      <c r="C109" s="944">
        <v>4.95</v>
      </c>
      <c r="D109" s="932">
        <f t="shared" si="14"/>
        <v>4.95</v>
      </c>
      <c r="E109" s="484">
        <f t="shared" si="15"/>
        <v>4.95</v>
      </c>
      <c r="F109" s="488">
        <f t="shared" si="11"/>
        <v>-0.21620915032679999</v>
      </c>
      <c r="G109" s="488">
        <f t="shared" si="16"/>
        <v>0.21620915032679999</v>
      </c>
      <c r="H109" s="661">
        <f t="shared" si="17"/>
        <v>-5.2782741894307472</v>
      </c>
      <c r="I109" s="486">
        <f>'MASTER CHART'!$T$7</f>
        <v>0.15</v>
      </c>
      <c r="J109" s="487">
        <f t="shared" si="18"/>
        <v>-0.79174112841461208</v>
      </c>
    </row>
    <row r="110" spans="1:10" ht="14.4" x14ac:dyDescent="0.3">
      <c r="A110" s="692" t="s">
        <v>181</v>
      </c>
      <c r="B110" s="943" t="s">
        <v>181</v>
      </c>
      <c r="C110" s="944">
        <v>6.05</v>
      </c>
      <c r="D110" s="932">
        <f t="shared" si="14"/>
        <v>6.05</v>
      </c>
      <c r="E110" s="484">
        <f t="shared" si="15"/>
        <v>6.05</v>
      </c>
      <c r="F110" s="488">
        <f t="shared" si="11"/>
        <v>0.88379084967319965</v>
      </c>
      <c r="G110" s="488">
        <f t="shared" si="16"/>
        <v>-0.88379084967319965</v>
      </c>
      <c r="H110" s="661">
        <f t="shared" si="17"/>
        <v>24.056645732889688</v>
      </c>
      <c r="I110" s="486">
        <f>'MASTER CHART'!$T$7</f>
        <v>0.15</v>
      </c>
      <c r="J110" s="487">
        <f t="shared" si="18"/>
        <v>3.608496859933453</v>
      </c>
    </row>
    <row r="111" spans="1:10" ht="14.4" x14ac:dyDescent="0.3">
      <c r="A111" s="692" t="s">
        <v>77</v>
      </c>
      <c r="B111" s="943" t="s">
        <v>77</v>
      </c>
      <c r="C111" s="944">
        <v>4.5999999999999996</v>
      </c>
      <c r="D111" s="932">
        <f t="shared" si="14"/>
        <v>4.5999999999999996</v>
      </c>
      <c r="E111" s="484">
        <f t="shared" si="15"/>
        <v>4.5999999999999996</v>
      </c>
      <c r="F111" s="488">
        <f t="shared" si="11"/>
        <v>-0.56620915032680053</v>
      </c>
      <c r="G111" s="488">
        <f t="shared" si="16"/>
        <v>0.56620915032680053</v>
      </c>
      <c r="H111" s="661">
        <f t="shared" si="17"/>
        <v>-13.822759765126442</v>
      </c>
      <c r="I111" s="486">
        <f>'MASTER CHART'!$T$7</f>
        <v>0.15</v>
      </c>
      <c r="J111" s="487">
        <f t="shared" si="18"/>
        <v>-2.073413964768966</v>
      </c>
    </row>
    <row r="112" spans="1:10" ht="14.4" x14ac:dyDescent="0.3">
      <c r="A112" s="691" t="s">
        <v>182</v>
      </c>
      <c r="B112" s="943" t="s">
        <v>182</v>
      </c>
      <c r="C112" s="944">
        <v>1.75</v>
      </c>
      <c r="D112" s="932">
        <f t="shared" si="14"/>
        <v>1.75</v>
      </c>
      <c r="E112" s="484">
        <f t="shared" si="15"/>
        <v>1.75</v>
      </c>
      <c r="F112" s="488">
        <f t="shared" si="11"/>
        <v>-3.4162091503268002</v>
      </c>
      <c r="G112" s="488">
        <f t="shared" si="16"/>
        <v>3.4162091503268002</v>
      </c>
      <c r="H112" s="661">
        <f t="shared" si="17"/>
        <v>-83.39928516721983</v>
      </c>
      <c r="I112" s="486">
        <f>'MASTER CHART'!$T$7</f>
        <v>0.15</v>
      </c>
      <c r="J112" s="487">
        <f t="shared" si="18"/>
        <v>-12.509892775082974</v>
      </c>
    </row>
    <row r="113" spans="1:10" ht="14.4" x14ac:dyDescent="0.3">
      <c r="A113" s="692" t="s">
        <v>183</v>
      </c>
      <c r="B113" s="943" t="s">
        <v>183</v>
      </c>
      <c r="C113" s="944">
        <v>2.54</v>
      </c>
      <c r="D113" s="932">
        <f t="shared" si="14"/>
        <v>2.54</v>
      </c>
      <c r="E113" s="484">
        <f t="shared" si="15"/>
        <v>2.54</v>
      </c>
      <c r="F113" s="488">
        <f t="shared" si="11"/>
        <v>-2.6262091503268001</v>
      </c>
      <c r="G113" s="488">
        <f t="shared" si="16"/>
        <v>2.6262091503268001</v>
      </c>
      <c r="H113" s="661">
        <f t="shared" si="17"/>
        <v>-64.113160582078137</v>
      </c>
      <c r="I113" s="486">
        <f>'MASTER CHART'!$T$7</f>
        <v>0.15</v>
      </c>
      <c r="J113" s="487">
        <f t="shared" si="18"/>
        <v>-9.6169740873117195</v>
      </c>
    </row>
    <row r="114" spans="1:10" ht="14.4" x14ac:dyDescent="0.3">
      <c r="A114" s="691" t="s">
        <v>184</v>
      </c>
      <c r="B114" s="943" t="s">
        <v>184</v>
      </c>
      <c r="C114" s="944">
        <v>3.64</v>
      </c>
      <c r="D114" s="932">
        <f t="shared" si="14"/>
        <v>3.64</v>
      </c>
      <c r="E114" s="484">
        <f t="shared" si="15"/>
        <v>3.64</v>
      </c>
      <c r="F114" s="488">
        <f t="shared" si="11"/>
        <v>-1.5262091503268</v>
      </c>
      <c r="G114" s="488">
        <f t="shared" si="16"/>
        <v>1.5262091503268</v>
      </c>
      <c r="H114" s="661">
        <f t="shared" si="17"/>
        <v>-37.259063058463155</v>
      </c>
      <c r="I114" s="486">
        <f>'MASTER CHART'!$T$7</f>
        <v>0.15</v>
      </c>
      <c r="J114" s="487">
        <f t="shared" si="18"/>
        <v>-5.5888594587694733</v>
      </c>
    </row>
    <row r="115" spans="1:10" ht="14.4" x14ac:dyDescent="0.3">
      <c r="A115" s="691" t="s">
        <v>185</v>
      </c>
      <c r="B115" s="943" t="s">
        <v>185</v>
      </c>
      <c r="C115" s="944">
        <v>2.5</v>
      </c>
      <c r="D115" s="932">
        <f t="shared" si="14"/>
        <v>2.5</v>
      </c>
      <c r="E115" s="484">
        <f t="shared" si="15"/>
        <v>2.5</v>
      </c>
      <c r="F115" s="488">
        <f t="shared" si="11"/>
        <v>-2.6662091503268002</v>
      </c>
      <c r="G115" s="488">
        <f t="shared" si="16"/>
        <v>2.6662091503268002</v>
      </c>
      <c r="H115" s="661">
        <f t="shared" si="17"/>
        <v>-65.089673219300508</v>
      </c>
      <c r="I115" s="486">
        <f>'MASTER CHART'!$T$7</f>
        <v>0.15</v>
      </c>
      <c r="J115" s="487">
        <f t="shared" si="18"/>
        <v>-9.7634509828950762</v>
      </c>
    </row>
    <row r="116" spans="1:10" x14ac:dyDescent="0.3">
      <c r="A116" s="693" t="s">
        <v>186</v>
      </c>
      <c r="D116" s="932" t="str">
        <f t="shared" si="14"/>
        <v>use median</v>
      </c>
      <c r="E116" s="484">
        <f t="shared" si="15"/>
        <v>5.1662091503268002</v>
      </c>
      <c r="F116" s="488">
        <f t="shared" si="11"/>
        <v>0</v>
      </c>
      <c r="G116" s="488">
        <f t="shared" si="16"/>
        <v>0</v>
      </c>
      <c r="H116" s="661">
        <f t="shared" si="17"/>
        <v>0</v>
      </c>
      <c r="I116" s="486">
        <f>'MASTER CHART'!$T$7</f>
        <v>0.15</v>
      </c>
      <c r="J116" s="487">
        <f t="shared" si="18"/>
        <v>0</v>
      </c>
    </row>
    <row r="117" spans="1:10" ht="14.4" x14ac:dyDescent="0.3">
      <c r="A117" s="691" t="s">
        <v>78</v>
      </c>
      <c r="B117" s="943" t="s">
        <v>78</v>
      </c>
      <c r="C117" s="944">
        <v>8.43</v>
      </c>
      <c r="D117" s="932">
        <f t="shared" si="14"/>
        <v>8.43</v>
      </c>
      <c r="E117" s="484">
        <f t="shared" si="15"/>
        <v>8.43</v>
      </c>
      <c r="F117" s="488">
        <f t="shared" si="11"/>
        <v>3.2637908496731995</v>
      </c>
      <c r="G117" s="488">
        <f t="shared" si="16"/>
        <v>-3.2637908496731995</v>
      </c>
      <c r="H117" s="661">
        <f t="shared" si="17"/>
        <v>88.839865501965861</v>
      </c>
      <c r="I117" s="486">
        <f>'MASTER CHART'!$T$7</f>
        <v>0.15</v>
      </c>
      <c r="J117" s="487">
        <f t="shared" si="18"/>
        <v>13.325979825294878</v>
      </c>
    </row>
    <row r="118" spans="1:10" x14ac:dyDescent="0.3">
      <c r="A118" s="691" t="s">
        <v>187</v>
      </c>
      <c r="D118" s="932" t="str">
        <f t="shared" si="14"/>
        <v>use median</v>
      </c>
      <c r="E118" s="484">
        <f t="shared" si="15"/>
        <v>5.1662091503268002</v>
      </c>
      <c r="F118" s="488">
        <f t="shared" si="11"/>
        <v>0</v>
      </c>
      <c r="G118" s="488">
        <f t="shared" si="16"/>
        <v>0</v>
      </c>
      <c r="H118" s="661">
        <f t="shared" si="17"/>
        <v>0</v>
      </c>
      <c r="I118" s="486">
        <f>'MASTER CHART'!$T$7</f>
        <v>0.15</v>
      </c>
      <c r="J118" s="487">
        <f t="shared" si="18"/>
        <v>0</v>
      </c>
    </row>
    <row r="119" spans="1:10" ht="14.4" x14ac:dyDescent="0.3">
      <c r="A119" s="692" t="s">
        <v>79</v>
      </c>
      <c r="B119" s="943" t="s">
        <v>79</v>
      </c>
      <c r="C119" s="944">
        <v>8.2899999999999991</v>
      </c>
      <c r="D119" s="932">
        <f t="shared" si="14"/>
        <v>8.2899999999999991</v>
      </c>
      <c r="E119" s="484">
        <f t="shared" si="15"/>
        <v>8.2899999999999991</v>
      </c>
      <c r="F119" s="488">
        <f t="shared" si="11"/>
        <v>3.123790849673199</v>
      </c>
      <c r="G119" s="488">
        <f t="shared" si="16"/>
        <v>-3.123790849673199</v>
      </c>
      <c r="H119" s="661">
        <f t="shared" si="17"/>
        <v>85.029087868490777</v>
      </c>
      <c r="I119" s="486">
        <f>'MASTER CHART'!$T$7</f>
        <v>0.15</v>
      </c>
      <c r="J119" s="487">
        <f t="shared" si="18"/>
        <v>12.754363180273616</v>
      </c>
    </row>
    <row r="120" spans="1:10" ht="14.4" x14ac:dyDescent="0.3">
      <c r="A120" s="691" t="s">
        <v>35</v>
      </c>
      <c r="B120" s="943" t="s">
        <v>35</v>
      </c>
      <c r="C120" s="944">
        <v>2.88</v>
      </c>
      <c r="D120" s="932">
        <f t="shared" si="14"/>
        <v>2.88</v>
      </c>
      <c r="E120" s="484">
        <f t="shared" si="15"/>
        <v>2.88</v>
      </c>
      <c r="F120" s="488">
        <f t="shared" si="11"/>
        <v>-2.2862091503268003</v>
      </c>
      <c r="G120" s="488">
        <f t="shared" si="16"/>
        <v>2.2862091503268003</v>
      </c>
      <c r="H120" s="661">
        <f t="shared" si="17"/>
        <v>-55.812803165688067</v>
      </c>
      <c r="I120" s="486">
        <f>'MASTER CHART'!$T$7</f>
        <v>0.15</v>
      </c>
      <c r="J120" s="487">
        <f t="shared" si="18"/>
        <v>-8.3719204748532103</v>
      </c>
    </row>
    <row r="121" spans="1:10" ht="14.4" x14ac:dyDescent="0.3">
      <c r="A121" s="692" t="s">
        <v>188</v>
      </c>
      <c r="B121" s="943" t="s">
        <v>188</v>
      </c>
      <c r="C121" s="944">
        <v>1.07</v>
      </c>
      <c r="D121" s="932">
        <f t="shared" si="14"/>
        <v>1.07</v>
      </c>
      <c r="E121" s="484">
        <f t="shared" si="15"/>
        <v>1.07</v>
      </c>
      <c r="F121" s="488">
        <f t="shared" si="11"/>
        <v>-4.0962091503267999</v>
      </c>
      <c r="G121" s="488">
        <f t="shared" si="16"/>
        <v>4.0962091503267999</v>
      </c>
      <c r="H121" s="661">
        <f t="shared" si="17"/>
        <v>-100</v>
      </c>
      <c r="I121" s="486">
        <f>'MASTER CHART'!$T$7</f>
        <v>0.15</v>
      </c>
      <c r="J121" s="487">
        <f t="shared" si="18"/>
        <v>-15</v>
      </c>
    </row>
    <row r="122" spans="1:10" ht="14.4" x14ac:dyDescent="0.3">
      <c r="A122" s="691" t="s">
        <v>189</v>
      </c>
      <c r="B122" s="943" t="s">
        <v>189</v>
      </c>
      <c r="C122" s="944">
        <v>2.72</v>
      </c>
      <c r="D122" s="932">
        <f t="shared" si="14"/>
        <v>2.72</v>
      </c>
      <c r="E122" s="484">
        <f t="shared" si="15"/>
        <v>2.72</v>
      </c>
      <c r="F122" s="488">
        <f t="shared" si="11"/>
        <v>-2.4462091503268</v>
      </c>
      <c r="G122" s="488">
        <f t="shared" si="16"/>
        <v>2.4462091503268</v>
      </c>
      <c r="H122" s="661">
        <f t="shared" si="17"/>
        <v>-59.718853714577513</v>
      </c>
      <c r="I122" s="486">
        <f>'MASTER CHART'!$T$7</f>
        <v>0.15</v>
      </c>
      <c r="J122" s="487">
        <f t="shared" si="18"/>
        <v>-8.9578280571866262</v>
      </c>
    </row>
    <row r="123" spans="1:10" ht="14.4" x14ac:dyDescent="0.3">
      <c r="A123" s="691" t="s">
        <v>190</v>
      </c>
      <c r="B123" s="943" t="s">
        <v>190</v>
      </c>
      <c r="C123" s="944">
        <v>8.42</v>
      </c>
      <c r="D123" s="932">
        <f t="shared" si="14"/>
        <v>8.42</v>
      </c>
      <c r="E123" s="484">
        <f t="shared" si="15"/>
        <v>8.42</v>
      </c>
      <c r="F123" s="488">
        <f t="shared" si="11"/>
        <v>3.2537908496731998</v>
      </c>
      <c r="G123" s="488">
        <f t="shared" si="16"/>
        <v>-3.2537908496731998</v>
      </c>
      <c r="H123" s="661">
        <f t="shared" si="17"/>
        <v>88.567667099574805</v>
      </c>
      <c r="I123" s="486">
        <f>'MASTER CHART'!$T$7</f>
        <v>0.15</v>
      </c>
      <c r="J123" s="487">
        <f t="shared" si="18"/>
        <v>13.28515006493622</v>
      </c>
    </row>
    <row r="124" spans="1:10" ht="14.4" x14ac:dyDescent="0.3">
      <c r="A124" s="691" t="s">
        <v>36</v>
      </c>
      <c r="B124" s="943" t="s">
        <v>36</v>
      </c>
      <c r="C124" s="944">
        <v>6.27</v>
      </c>
      <c r="D124" s="932">
        <f t="shared" si="14"/>
        <v>6.27</v>
      </c>
      <c r="E124" s="484">
        <f t="shared" si="15"/>
        <v>6.27</v>
      </c>
      <c r="F124" s="488">
        <f t="shared" si="11"/>
        <v>1.1037908496731994</v>
      </c>
      <c r="G124" s="488">
        <f t="shared" si="16"/>
        <v>-1.1037908496731994</v>
      </c>
      <c r="H124" s="661">
        <f t="shared" si="17"/>
        <v>30.045010585493365</v>
      </c>
      <c r="I124" s="486">
        <f>'MASTER CHART'!$T$7</f>
        <v>0.15</v>
      </c>
      <c r="J124" s="487">
        <f t="shared" si="18"/>
        <v>4.506751587824005</v>
      </c>
    </row>
    <row r="125" spans="1:10" ht="14.4" x14ac:dyDescent="0.3">
      <c r="A125" s="692" t="s">
        <v>80</v>
      </c>
      <c r="B125" s="943" t="s">
        <v>80</v>
      </c>
      <c r="C125" s="944">
        <v>2.35</v>
      </c>
      <c r="D125" s="932">
        <f t="shared" si="14"/>
        <v>2.35</v>
      </c>
      <c r="E125" s="484">
        <f t="shared" si="15"/>
        <v>2.35</v>
      </c>
      <c r="F125" s="488">
        <f t="shared" si="11"/>
        <v>-2.8162091503268001</v>
      </c>
      <c r="G125" s="488">
        <f t="shared" si="16"/>
        <v>2.8162091503268001</v>
      </c>
      <c r="H125" s="661">
        <f t="shared" si="17"/>
        <v>-68.751595608884372</v>
      </c>
      <c r="I125" s="486">
        <f>'MASTER CHART'!$T$7</f>
        <v>0.15</v>
      </c>
      <c r="J125" s="487">
        <f t="shared" si="18"/>
        <v>-10.312739341332655</v>
      </c>
    </row>
    <row r="126" spans="1:10" ht="14.4" x14ac:dyDescent="0.3">
      <c r="A126" s="691" t="s">
        <v>81</v>
      </c>
      <c r="B126" s="943" t="s">
        <v>81</v>
      </c>
      <c r="C126" s="944">
        <v>4.87</v>
      </c>
      <c r="D126" s="932">
        <f t="shared" si="14"/>
        <v>4.87</v>
      </c>
      <c r="E126" s="484">
        <f t="shared" si="15"/>
        <v>4.87</v>
      </c>
      <c r="F126" s="488">
        <f t="shared" si="11"/>
        <v>-0.29620915032680006</v>
      </c>
      <c r="G126" s="488">
        <f t="shared" si="16"/>
        <v>0.29620915032680006</v>
      </c>
      <c r="H126" s="661">
        <f t="shared" si="17"/>
        <v>-7.2312994638754766</v>
      </c>
      <c r="I126" s="486">
        <f>'MASTER CHART'!$T$7</f>
        <v>0.15</v>
      </c>
      <c r="J126" s="487">
        <f t="shared" si="18"/>
        <v>-1.0846949195813214</v>
      </c>
    </row>
    <row r="127" spans="1:10" x14ac:dyDescent="0.3">
      <c r="A127" s="692" t="s">
        <v>191</v>
      </c>
      <c r="D127" s="932" t="str">
        <f t="shared" si="14"/>
        <v>use median</v>
      </c>
      <c r="E127" s="484">
        <f t="shared" si="15"/>
        <v>5.1662091503268002</v>
      </c>
      <c r="F127" s="488">
        <f t="shared" si="11"/>
        <v>0</v>
      </c>
      <c r="G127" s="488">
        <f t="shared" si="16"/>
        <v>0</v>
      </c>
      <c r="H127" s="661">
        <f t="shared" si="17"/>
        <v>0</v>
      </c>
      <c r="I127" s="486">
        <f>'MASTER CHART'!$T$7</f>
        <v>0.15</v>
      </c>
      <c r="J127" s="487">
        <f t="shared" si="18"/>
        <v>0</v>
      </c>
    </row>
    <row r="128" spans="1:10" ht="14.4" x14ac:dyDescent="0.3">
      <c r="A128" s="691" t="s">
        <v>82</v>
      </c>
      <c r="B128" s="943" t="s">
        <v>82</v>
      </c>
      <c r="C128" s="944">
        <v>4.08</v>
      </c>
      <c r="D128" s="932">
        <f t="shared" si="14"/>
        <v>4.08</v>
      </c>
      <c r="E128" s="484">
        <f t="shared" si="15"/>
        <v>4.08</v>
      </c>
      <c r="F128" s="488">
        <f t="shared" si="11"/>
        <v>-1.0862091503268001</v>
      </c>
      <c r="G128" s="488">
        <f t="shared" si="16"/>
        <v>1.0862091503268001</v>
      </c>
      <c r="H128" s="661">
        <f t="shared" si="17"/>
        <v>-26.517424049017158</v>
      </c>
      <c r="I128" s="486">
        <f>'MASTER CHART'!$T$7</f>
        <v>0.15</v>
      </c>
      <c r="J128" s="487">
        <f t="shared" si="18"/>
        <v>-3.9776136073525734</v>
      </c>
    </row>
    <row r="129" spans="1:10" ht="14.4" x14ac:dyDescent="0.3">
      <c r="A129" s="692" t="s">
        <v>83</v>
      </c>
      <c r="B129" s="943" t="s">
        <v>83</v>
      </c>
      <c r="C129" s="944">
        <v>4.42</v>
      </c>
      <c r="D129" s="932">
        <f t="shared" si="14"/>
        <v>4.42</v>
      </c>
      <c r="E129" s="484">
        <f t="shared" si="15"/>
        <v>4.42</v>
      </c>
      <c r="F129" s="488">
        <f t="shared" si="11"/>
        <v>-0.74620915032680024</v>
      </c>
      <c r="G129" s="488">
        <f t="shared" si="16"/>
        <v>0.74620915032680024</v>
      </c>
      <c r="H129" s="661">
        <f t="shared" si="17"/>
        <v>-18.21706663262707</v>
      </c>
      <c r="I129" s="486">
        <f>'MASTER CHART'!$T$7</f>
        <v>0.15</v>
      </c>
      <c r="J129" s="487">
        <f t="shared" si="18"/>
        <v>-2.7325599948940602</v>
      </c>
    </row>
    <row r="130" spans="1:10" ht="14.4" x14ac:dyDescent="0.3">
      <c r="A130" s="691" t="s">
        <v>84</v>
      </c>
      <c r="B130" s="943" t="s">
        <v>84</v>
      </c>
      <c r="C130" s="944">
        <v>4.28</v>
      </c>
      <c r="D130" s="932">
        <f t="shared" si="14"/>
        <v>4.28</v>
      </c>
      <c r="E130" s="484">
        <f t="shared" si="15"/>
        <v>4.28</v>
      </c>
      <c r="F130" s="488">
        <f t="shared" si="11"/>
        <v>-0.88620915032679992</v>
      </c>
      <c r="G130" s="488">
        <f t="shared" si="16"/>
        <v>0.88620915032679992</v>
      </c>
      <c r="H130" s="661">
        <f t="shared" si="17"/>
        <v>-21.634860862905334</v>
      </c>
      <c r="I130" s="486">
        <f>'MASTER CHART'!$T$7</f>
        <v>0.15</v>
      </c>
      <c r="J130" s="487">
        <f t="shared" si="18"/>
        <v>-3.2452291294358</v>
      </c>
    </row>
    <row r="131" spans="1:10" ht="14.4" x14ac:dyDescent="0.3">
      <c r="A131" s="691" t="s">
        <v>85</v>
      </c>
      <c r="B131" s="943" t="s">
        <v>85</v>
      </c>
      <c r="C131" s="944">
        <v>6.65</v>
      </c>
      <c r="D131" s="932">
        <f t="shared" si="14"/>
        <v>6.65</v>
      </c>
      <c r="E131" s="484">
        <f t="shared" si="15"/>
        <v>6.65</v>
      </c>
      <c r="F131" s="488">
        <f t="shared" si="11"/>
        <v>1.4837908496732002</v>
      </c>
      <c r="G131" s="488">
        <f t="shared" si="16"/>
        <v>-1.4837908496732002</v>
      </c>
      <c r="H131" s="661">
        <f t="shared" si="17"/>
        <v>40.388549876354283</v>
      </c>
      <c r="I131" s="486">
        <f>'MASTER CHART'!$T$7</f>
        <v>0.15</v>
      </c>
      <c r="J131" s="487">
        <f t="shared" si="18"/>
        <v>6.0582824814531424</v>
      </c>
    </row>
    <row r="132" spans="1:10" ht="14.4" x14ac:dyDescent="0.3">
      <c r="A132" s="692" t="s">
        <v>86</v>
      </c>
      <c r="B132" s="943" t="s">
        <v>86</v>
      </c>
      <c r="C132" s="944">
        <v>6.94</v>
      </c>
      <c r="D132" s="932">
        <f t="shared" si="14"/>
        <v>6.94</v>
      </c>
      <c r="E132" s="484">
        <f t="shared" si="15"/>
        <v>6.94</v>
      </c>
      <c r="F132" s="488">
        <f t="shared" ref="F132:F163" si="19">E132-$D$182</f>
        <v>1.7737908496732002</v>
      </c>
      <c r="G132" s="488">
        <f t="shared" si="16"/>
        <v>-1.7737908496732002</v>
      </c>
      <c r="H132" s="661">
        <f t="shared" ref="H132:H163" si="20">(IF(F132&lt;0,F132/$G$184*-100,F132/$F$183*100))</f>
        <v>48.282303545695505</v>
      </c>
      <c r="I132" s="486">
        <f>'MASTER CHART'!$T$7</f>
        <v>0.15</v>
      </c>
      <c r="J132" s="487">
        <f t="shared" ref="J132:J163" si="21">(H132*I132)</f>
        <v>7.2423455318543253</v>
      </c>
    </row>
    <row r="133" spans="1:10" s="936" customFormat="1" ht="14.4" x14ac:dyDescent="0.3">
      <c r="A133" s="940" t="s">
        <v>226</v>
      </c>
      <c r="B133" s="947"/>
      <c r="C133" s="947"/>
      <c r="D133" s="932" t="str">
        <f t="shared" ref="D133:D177" si="22">IF(C133&gt;0,C133,"use median")</f>
        <v>use median</v>
      </c>
      <c r="E133" s="484">
        <f t="shared" si="15"/>
        <v>5.1662091503268002</v>
      </c>
      <c r="F133" s="488">
        <f t="shared" si="19"/>
        <v>0</v>
      </c>
      <c r="G133" s="937">
        <f t="shared" si="16"/>
        <v>0</v>
      </c>
      <c r="H133" s="938">
        <f t="shared" si="20"/>
        <v>0</v>
      </c>
      <c r="I133" s="939">
        <f>'MASTER CHART'!$T$7</f>
        <v>0.15</v>
      </c>
      <c r="J133" s="658">
        <f t="shared" si="21"/>
        <v>0</v>
      </c>
    </row>
    <row r="134" spans="1:10" ht="14.4" x14ac:dyDescent="0.3">
      <c r="A134" s="691" t="s">
        <v>87</v>
      </c>
      <c r="B134" s="943" t="s">
        <v>87</v>
      </c>
      <c r="C134" s="944">
        <v>6.9</v>
      </c>
      <c r="D134" s="932">
        <f t="shared" si="22"/>
        <v>6.9</v>
      </c>
      <c r="E134" s="484">
        <f t="shared" si="15"/>
        <v>6.9</v>
      </c>
      <c r="F134" s="488">
        <f t="shared" si="19"/>
        <v>1.7337908496732002</v>
      </c>
      <c r="G134" s="488">
        <f t="shared" si="16"/>
        <v>-1.7337908496732002</v>
      </c>
      <c r="H134" s="661">
        <f t="shared" si="20"/>
        <v>47.193509936131193</v>
      </c>
      <c r="I134" s="486">
        <f>'MASTER CHART'!$T$7</f>
        <v>0.15</v>
      </c>
      <c r="J134" s="487">
        <f t="shared" si="21"/>
        <v>7.0790264904196789</v>
      </c>
    </row>
    <row r="135" spans="1:10" ht="14.4" x14ac:dyDescent="0.3">
      <c r="A135" s="692" t="s">
        <v>192</v>
      </c>
      <c r="B135" s="943" t="s">
        <v>473</v>
      </c>
      <c r="C135" s="944">
        <v>8.84</v>
      </c>
      <c r="D135" s="932">
        <f t="shared" si="22"/>
        <v>8.84</v>
      </c>
      <c r="E135" s="484">
        <f t="shared" si="15"/>
        <v>8.84</v>
      </c>
      <c r="F135" s="488">
        <f t="shared" si="19"/>
        <v>3.6737908496731997</v>
      </c>
      <c r="G135" s="488">
        <f t="shared" si="16"/>
        <v>-3.6737908496731997</v>
      </c>
      <c r="H135" s="661">
        <f t="shared" si="20"/>
        <v>100</v>
      </c>
      <c r="I135" s="486">
        <f>'MASTER CHART'!$T$7</f>
        <v>0.15</v>
      </c>
      <c r="J135" s="487">
        <f t="shared" si="21"/>
        <v>15</v>
      </c>
    </row>
    <row r="136" spans="1:10" x14ac:dyDescent="0.3">
      <c r="A136" s="693" t="s">
        <v>193</v>
      </c>
      <c r="D136" s="932" t="str">
        <f t="shared" si="22"/>
        <v>use median</v>
      </c>
      <c r="E136" s="484">
        <f t="shared" si="15"/>
        <v>5.1662091503268002</v>
      </c>
      <c r="F136" s="488">
        <f t="shared" si="19"/>
        <v>0</v>
      </c>
      <c r="G136" s="488">
        <f t="shared" si="16"/>
        <v>0</v>
      </c>
      <c r="H136" s="661">
        <f t="shared" si="20"/>
        <v>0</v>
      </c>
      <c r="I136" s="486">
        <f>'MASTER CHART'!$T$7</f>
        <v>0.15</v>
      </c>
      <c r="J136" s="487">
        <f t="shared" si="21"/>
        <v>0</v>
      </c>
    </row>
    <row r="137" spans="1:10" ht="14.4" x14ac:dyDescent="0.3">
      <c r="A137" s="692" t="s">
        <v>88</v>
      </c>
      <c r="B137" s="943" t="s">
        <v>88</v>
      </c>
      <c r="C137" s="944">
        <v>6.26</v>
      </c>
      <c r="D137" s="932">
        <f t="shared" si="22"/>
        <v>6.26</v>
      </c>
      <c r="E137" s="484">
        <f t="shared" si="15"/>
        <v>6.26</v>
      </c>
      <c r="F137" s="488">
        <f t="shared" si="19"/>
        <v>1.0937908496731996</v>
      </c>
      <c r="G137" s="488">
        <f t="shared" si="16"/>
        <v>-1.0937908496731996</v>
      </c>
      <c r="H137" s="661">
        <f t="shared" si="20"/>
        <v>29.772812183102292</v>
      </c>
      <c r="I137" s="486">
        <f>'MASTER CHART'!$T$7</f>
        <v>0.15</v>
      </c>
      <c r="J137" s="487">
        <f t="shared" si="21"/>
        <v>4.4659218274653441</v>
      </c>
    </row>
    <row r="138" spans="1:10" ht="14.4" x14ac:dyDescent="0.3">
      <c r="A138" s="691" t="s">
        <v>194</v>
      </c>
      <c r="B138" s="943" t="s">
        <v>194</v>
      </c>
      <c r="C138" s="944">
        <v>6.95</v>
      </c>
      <c r="D138" s="932">
        <f t="shared" si="22"/>
        <v>6.95</v>
      </c>
      <c r="E138" s="484">
        <f t="shared" si="15"/>
        <v>6.95</v>
      </c>
      <c r="F138" s="488">
        <f t="shared" si="19"/>
        <v>1.7837908496732</v>
      </c>
      <c r="G138" s="488">
        <f t="shared" si="16"/>
        <v>-1.7837908496732</v>
      </c>
      <c r="H138" s="661">
        <f t="shared" si="20"/>
        <v>48.554501948086575</v>
      </c>
      <c r="I138" s="486">
        <f>'MASTER CHART'!$T$7</f>
        <v>0.15</v>
      </c>
      <c r="J138" s="487">
        <f t="shared" si="21"/>
        <v>7.2831752922129862</v>
      </c>
    </row>
    <row r="139" spans="1:10" ht="14.4" x14ac:dyDescent="0.3">
      <c r="A139" s="692" t="s">
        <v>195</v>
      </c>
      <c r="B139" s="943" t="s">
        <v>195</v>
      </c>
      <c r="C139" s="944">
        <v>2.13</v>
      </c>
      <c r="D139" s="932">
        <f t="shared" si="22"/>
        <v>2.13</v>
      </c>
      <c r="E139" s="484">
        <f t="shared" si="15"/>
        <v>2.13</v>
      </c>
      <c r="F139" s="488">
        <f t="shared" si="19"/>
        <v>-3.0362091503268003</v>
      </c>
      <c r="G139" s="488">
        <f t="shared" si="16"/>
        <v>3.0362091503268003</v>
      </c>
      <c r="H139" s="661">
        <f t="shared" si="20"/>
        <v>-74.122415113607374</v>
      </c>
      <c r="I139" s="486">
        <f>'MASTER CHART'!$T$7</f>
        <v>0.15</v>
      </c>
      <c r="J139" s="487">
        <f t="shared" si="21"/>
        <v>-11.118362267041105</v>
      </c>
    </row>
    <row r="140" spans="1:10" ht="14.4" x14ac:dyDescent="0.3">
      <c r="A140" s="692" t="s">
        <v>196</v>
      </c>
      <c r="B140" s="251" t="s">
        <v>447</v>
      </c>
      <c r="C140" s="930">
        <v>7.21</v>
      </c>
      <c r="D140" s="932">
        <f t="shared" si="22"/>
        <v>7.21</v>
      </c>
      <c r="E140" s="484">
        <f t="shared" si="15"/>
        <v>7.21</v>
      </c>
      <c r="F140" s="488">
        <f t="shared" si="19"/>
        <v>2.0437908496731998</v>
      </c>
      <c r="G140" s="488">
        <f t="shared" si="16"/>
        <v>-2.0437908496731998</v>
      </c>
      <c r="H140" s="661">
        <f t="shared" si="20"/>
        <v>55.631660410254554</v>
      </c>
      <c r="I140" s="486">
        <f>'MASTER CHART'!$T$7</f>
        <v>0.15</v>
      </c>
      <c r="J140" s="487">
        <f t="shared" si="21"/>
        <v>8.3447490615381827</v>
      </c>
    </row>
    <row r="141" spans="1:10" ht="14.4" x14ac:dyDescent="0.3">
      <c r="A141" s="691" t="s">
        <v>197</v>
      </c>
      <c r="B141" s="251" t="s">
        <v>448</v>
      </c>
      <c r="C141" s="930">
        <v>4.8499999999999996</v>
      </c>
      <c r="D141" s="932">
        <f t="shared" si="22"/>
        <v>4.8499999999999996</v>
      </c>
      <c r="E141" s="484">
        <f t="shared" ref="E141:E177" si="23">IF(D141="use median",$D$182,D141)</f>
        <v>4.8499999999999996</v>
      </c>
      <c r="F141" s="488">
        <f t="shared" si="19"/>
        <v>-0.31620915032680053</v>
      </c>
      <c r="G141" s="488">
        <f t="shared" si="16"/>
        <v>0.31620915032680053</v>
      </c>
      <c r="H141" s="661">
        <f t="shared" si="20"/>
        <v>-7.719555782486669</v>
      </c>
      <c r="I141" s="486">
        <f>'MASTER CHART'!$T$7</f>
        <v>0.15</v>
      </c>
      <c r="J141" s="487">
        <f t="shared" si="21"/>
        <v>-1.1579333673730003</v>
      </c>
    </row>
    <row r="142" spans="1:10" ht="17.399999999999999" customHeight="1" x14ac:dyDescent="0.3">
      <c r="A142" s="692" t="s">
        <v>233</v>
      </c>
      <c r="B142" s="943" t="s">
        <v>449</v>
      </c>
      <c r="C142" s="944">
        <v>5.32</v>
      </c>
      <c r="D142" s="932">
        <f t="shared" si="22"/>
        <v>5.32</v>
      </c>
      <c r="E142" s="484">
        <f t="shared" si="23"/>
        <v>5.32</v>
      </c>
      <c r="F142" s="488">
        <f t="shared" si="19"/>
        <v>0.15379084967320011</v>
      </c>
      <c r="G142" s="488">
        <f t="shared" si="16"/>
        <v>-0.15379084967320011</v>
      </c>
      <c r="H142" s="661">
        <f t="shared" si="20"/>
        <v>4.186162358341126</v>
      </c>
      <c r="I142" s="486">
        <f>'MASTER CHART'!$T$7</f>
        <v>0.15</v>
      </c>
      <c r="J142" s="487">
        <f t="shared" si="21"/>
        <v>0.62792435375116884</v>
      </c>
    </row>
    <row r="143" spans="1:10" ht="14.4" x14ac:dyDescent="0.3">
      <c r="A143" s="691" t="s">
        <v>90</v>
      </c>
      <c r="B143" s="943" t="s">
        <v>90</v>
      </c>
      <c r="C143" s="944">
        <v>6.9</v>
      </c>
      <c r="D143" s="932">
        <f t="shared" si="22"/>
        <v>6.9</v>
      </c>
      <c r="E143" s="484">
        <f t="shared" si="23"/>
        <v>6.9</v>
      </c>
      <c r="F143" s="488">
        <f t="shared" si="19"/>
        <v>1.7337908496732002</v>
      </c>
      <c r="G143" s="488">
        <f t="shared" si="16"/>
        <v>-1.7337908496732002</v>
      </c>
      <c r="H143" s="661">
        <f t="shared" si="20"/>
        <v>47.193509936131193</v>
      </c>
      <c r="I143" s="486">
        <f>'MASTER CHART'!$T$7</f>
        <v>0.15</v>
      </c>
      <c r="J143" s="487">
        <f t="shared" si="21"/>
        <v>7.0790264904196789</v>
      </c>
    </row>
    <row r="144" spans="1:10" ht="14.4" x14ac:dyDescent="0.3">
      <c r="A144" s="692" t="s">
        <v>199</v>
      </c>
      <c r="B144" s="943" t="s">
        <v>199</v>
      </c>
      <c r="C144" s="944">
        <v>2.5299999999999998</v>
      </c>
      <c r="D144" s="932">
        <f t="shared" si="22"/>
        <v>2.5299999999999998</v>
      </c>
      <c r="E144" s="484">
        <f t="shared" si="23"/>
        <v>2.5299999999999998</v>
      </c>
      <c r="F144" s="488">
        <f t="shared" si="19"/>
        <v>-2.6362091503268004</v>
      </c>
      <c r="G144" s="488">
        <f t="shared" si="16"/>
        <v>2.6362091503268004</v>
      </c>
      <c r="H144" s="661">
        <f t="shared" si="20"/>
        <v>-64.357288741383741</v>
      </c>
      <c r="I144" s="486">
        <f>'MASTER CHART'!$T$7</f>
        <v>0.15</v>
      </c>
      <c r="J144" s="487">
        <f t="shared" si="21"/>
        <v>-9.65359331120756</v>
      </c>
    </row>
    <row r="145" spans="1:10" ht="14.4" x14ac:dyDescent="0.3">
      <c r="A145" s="691" t="s">
        <v>200</v>
      </c>
      <c r="B145" s="943" t="s">
        <v>200</v>
      </c>
      <c r="C145" s="944">
        <v>6.58</v>
      </c>
      <c r="D145" s="932">
        <f t="shared" si="22"/>
        <v>6.58</v>
      </c>
      <c r="E145" s="484">
        <f t="shared" si="23"/>
        <v>6.58</v>
      </c>
      <c r="F145" s="488">
        <f t="shared" si="19"/>
        <v>1.4137908496731999</v>
      </c>
      <c r="G145" s="488">
        <f t="shared" si="16"/>
        <v>-1.4137908496731999</v>
      </c>
      <c r="H145" s="661">
        <f t="shared" si="20"/>
        <v>38.483161059616741</v>
      </c>
      <c r="I145" s="486">
        <f>'MASTER CHART'!$T$7</f>
        <v>0.15</v>
      </c>
      <c r="J145" s="487">
        <f t="shared" si="21"/>
        <v>5.7724741589425106</v>
      </c>
    </row>
    <row r="146" spans="1:10" ht="14.4" x14ac:dyDescent="0.3">
      <c r="A146" s="692" t="s">
        <v>91</v>
      </c>
      <c r="B146" s="943" t="s">
        <v>91</v>
      </c>
      <c r="C146" s="944">
        <v>7.95</v>
      </c>
      <c r="D146" s="932">
        <f t="shared" si="22"/>
        <v>7.95</v>
      </c>
      <c r="E146" s="484">
        <f t="shared" si="23"/>
        <v>7.95</v>
      </c>
      <c r="F146" s="488">
        <f t="shared" si="19"/>
        <v>2.7837908496732</v>
      </c>
      <c r="G146" s="488">
        <f t="shared" si="16"/>
        <v>-2.7837908496732</v>
      </c>
      <c r="H146" s="661">
        <f t="shared" si="20"/>
        <v>75.774342187194208</v>
      </c>
      <c r="I146" s="486">
        <f>'MASTER CHART'!$T$7</f>
        <v>0.15</v>
      </c>
      <c r="J146" s="487">
        <f t="shared" si="21"/>
        <v>11.36615132807913</v>
      </c>
    </row>
    <row r="147" spans="1:10" ht="14.4" x14ac:dyDescent="0.3">
      <c r="A147" s="691" t="s">
        <v>92</v>
      </c>
      <c r="B147" s="943" t="s">
        <v>92</v>
      </c>
      <c r="C147" s="944">
        <v>6.96</v>
      </c>
      <c r="D147" s="932">
        <f t="shared" si="22"/>
        <v>6.96</v>
      </c>
      <c r="E147" s="484">
        <f t="shared" si="23"/>
        <v>6.96</v>
      </c>
      <c r="F147" s="488">
        <f t="shared" si="19"/>
        <v>1.7937908496731998</v>
      </c>
      <c r="G147" s="488">
        <f t="shared" si="16"/>
        <v>-1.7937908496731998</v>
      </c>
      <c r="H147" s="661">
        <f t="shared" si="20"/>
        <v>48.826700350477644</v>
      </c>
      <c r="I147" s="486">
        <f>'MASTER CHART'!$T$7</f>
        <v>0.15</v>
      </c>
      <c r="J147" s="487">
        <f t="shared" si="21"/>
        <v>7.3240050525716462</v>
      </c>
    </row>
    <row r="148" spans="1:10" ht="14.4" x14ac:dyDescent="0.3">
      <c r="A148" s="692" t="s">
        <v>93</v>
      </c>
      <c r="B148" s="943" t="s">
        <v>93</v>
      </c>
      <c r="C148" s="944">
        <v>7.23</v>
      </c>
      <c r="D148" s="932">
        <f t="shared" si="22"/>
        <v>7.23</v>
      </c>
      <c r="E148" s="484">
        <f t="shared" si="23"/>
        <v>7.23</v>
      </c>
      <c r="F148" s="488">
        <f t="shared" si="19"/>
        <v>2.0637908496732003</v>
      </c>
      <c r="G148" s="488">
        <f t="shared" si="16"/>
        <v>-2.0637908496732003</v>
      </c>
      <c r="H148" s="661">
        <f t="shared" si="20"/>
        <v>56.176057215036721</v>
      </c>
      <c r="I148" s="486">
        <f>'MASTER CHART'!$T$7</f>
        <v>0.15</v>
      </c>
      <c r="J148" s="487">
        <f t="shared" si="21"/>
        <v>8.4264085822555082</v>
      </c>
    </row>
    <row r="149" spans="1:10" ht="14.4" x14ac:dyDescent="0.3">
      <c r="A149" s="691" t="s">
        <v>94</v>
      </c>
      <c r="B149" s="943" t="s">
        <v>94</v>
      </c>
      <c r="C149" s="944">
        <v>5.03</v>
      </c>
      <c r="D149" s="932">
        <f t="shared" si="22"/>
        <v>5.03</v>
      </c>
      <c r="E149" s="484">
        <f t="shared" si="23"/>
        <v>5.03</v>
      </c>
      <c r="F149" s="488">
        <f t="shared" si="19"/>
        <v>-0.13620915032679992</v>
      </c>
      <c r="G149" s="488">
        <f t="shared" ref="G149:G177" si="24">(F149*-1)</f>
        <v>0.13620915032679992</v>
      </c>
      <c r="H149" s="661">
        <f t="shared" si="20"/>
        <v>-3.3252489149860183</v>
      </c>
      <c r="I149" s="486">
        <f>'MASTER CHART'!$T$7</f>
        <v>0.15</v>
      </c>
      <c r="J149" s="487">
        <f t="shared" si="21"/>
        <v>-0.4987873372479027</v>
      </c>
    </row>
    <row r="150" spans="1:10" ht="14.4" x14ac:dyDescent="0.3">
      <c r="A150" s="692" t="s">
        <v>95</v>
      </c>
      <c r="B150" s="943" t="s">
        <v>95</v>
      </c>
      <c r="C150" s="944">
        <v>7.62</v>
      </c>
      <c r="D150" s="932">
        <f t="shared" si="22"/>
        <v>7.62</v>
      </c>
      <c r="E150" s="484">
        <f t="shared" si="23"/>
        <v>7.62</v>
      </c>
      <c r="F150" s="488">
        <f t="shared" si="19"/>
        <v>2.4537908496731999</v>
      </c>
      <c r="G150" s="488">
        <f t="shared" si="24"/>
        <v>-2.4537908496731999</v>
      </c>
      <c r="H150" s="661">
        <f t="shared" si="20"/>
        <v>66.791794908288693</v>
      </c>
      <c r="I150" s="486">
        <f>'MASTER CHART'!$T$7</f>
        <v>0.15</v>
      </c>
      <c r="J150" s="487">
        <f t="shared" si="21"/>
        <v>10.018769236243303</v>
      </c>
    </row>
    <row r="151" spans="1:10" ht="14.4" x14ac:dyDescent="0.3">
      <c r="A151" s="691" t="s">
        <v>201</v>
      </c>
      <c r="B151" s="943" t="s">
        <v>201</v>
      </c>
      <c r="C151" s="944">
        <v>3.77</v>
      </c>
      <c r="D151" s="932">
        <f t="shared" si="22"/>
        <v>3.77</v>
      </c>
      <c r="E151" s="484">
        <f t="shared" si="23"/>
        <v>3.77</v>
      </c>
      <c r="F151" s="488">
        <f t="shared" si="19"/>
        <v>-1.3962091503268002</v>
      </c>
      <c r="G151" s="488">
        <f t="shared" si="24"/>
        <v>1.3962091503268002</v>
      </c>
      <c r="H151" s="661">
        <f t="shared" si="20"/>
        <v>-34.085396987490476</v>
      </c>
      <c r="I151" s="486">
        <f>'MASTER CHART'!$T$7</f>
        <v>0.15</v>
      </c>
      <c r="J151" s="487">
        <f t="shared" si="21"/>
        <v>-5.1128095481235709</v>
      </c>
    </row>
    <row r="152" spans="1:10" ht="14.4" x14ac:dyDescent="0.3">
      <c r="A152" s="691" t="s">
        <v>202</v>
      </c>
      <c r="B152" s="943" t="s">
        <v>202</v>
      </c>
      <c r="C152" s="944">
        <v>2.6</v>
      </c>
      <c r="D152" s="932">
        <f t="shared" si="22"/>
        <v>2.6</v>
      </c>
      <c r="E152" s="484">
        <f t="shared" si="23"/>
        <v>2.6</v>
      </c>
      <c r="F152" s="488">
        <f t="shared" si="19"/>
        <v>-2.5662091503268001</v>
      </c>
      <c r="G152" s="488">
        <f t="shared" si="24"/>
        <v>2.5662091503268001</v>
      </c>
      <c r="H152" s="661">
        <f t="shared" si="20"/>
        <v>-62.648391626244603</v>
      </c>
      <c r="I152" s="486">
        <f>'MASTER CHART'!$T$7</f>
        <v>0.15</v>
      </c>
      <c r="J152" s="487">
        <f t="shared" si="21"/>
        <v>-9.3972587439366908</v>
      </c>
    </row>
    <row r="153" spans="1:10" ht="14.4" x14ac:dyDescent="0.3">
      <c r="A153" s="692" t="s">
        <v>203</v>
      </c>
      <c r="B153" s="943" t="s">
        <v>203</v>
      </c>
      <c r="C153" s="944">
        <v>5.09</v>
      </c>
      <c r="D153" s="932">
        <f t="shared" si="22"/>
        <v>5.09</v>
      </c>
      <c r="E153" s="484">
        <f t="shared" si="23"/>
        <v>5.09</v>
      </c>
      <c r="F153" s="488">
        <f t="shared" si="19"/>
        <v>-7.6209150326800312E-2</v>
      </c>
      <c r="G153" s="488">
        <f t="shared" si="24"/>
        <v>7.6209150326800312E-2</v>
      </c>
      <c r="H153" s="661">
        <f t="shared" si="20"/>
        <v>-1.8604799591524828</v>
      </c>
      <c r="I153" s="486">
        <f>'MASTER CHART'!$T$7</f>
        <v>0.15</v>
      </c>
      <c r="J153" s="487">
        <f t="shared" si="21"/>
        <v>-0.2790719938728724</v>
      </c>
    </row>
    <row r="154" spans="1:10" ht="14.4" x14ac:dyDescent="0.3">
      <c r="A154" s="692" t="s">
        <v>204</v>
      </c>
      <c r="B154" s="943" t="s">
        <v>204</v>
      </c>
      <c r="C154" s="944">
        <v>8.4499999999999993</v>
      </c>
      <c r="D154" s="932">
        <f t="shared" si="22"/>
        <v>8.4499999999999993</v>
      </c>
      <c r="E154" s="484">
        <f t="shared" si="23"/>
        <v>8.4499999999999993</v>
      </c>
      <c r="F154" s="488">
        <f t="shared" si="19"/>
        <v>3.2837908496731991</v>
      </c>
      <c r="G154" s="488">
        <f t="shared" si="24"/>
        <v>-3.2837908496731991</v>
      </c>
      <c r="H154" s="661">
        <f t="shared" si="20"/>
        <v>89.384262306748013</v>
      </c>
      <c r="I154" s="486">
        <f>'MASTER CHART'!$T$7</f>
        <v>0.15</v>
      </c>
      <c r="J154" s="487">
        <f t="shared" si="21"/>
        <v>13.407639346012202</v>
      </c>
    </row>
    <row r="155" spans="1:10" ht="14.4" x14ac:dyDescent="0.3">
      <c r="A155" s="691" t="s">
        <v>96</v>
      </c>
      <c r="B155" s="943" t="s">
        <v>96</v>
      </c>
      <c r="C155" s="944">
        <v>8.68</v>
      </c>
      <c r="D155" s="932">
        <f t="shared" si="22"/>
        <v>8.68</v>
      </c>
      <c r="E155" s="484">
        <f t="shared" si="23"/>
        <v>8.68</v>
      </c>
      <c r="F155" s="488">
        <f t="shared" si="19"/>
        <v>3.5137908496731995</v>
      </c>
      <c r="G155" s="488">
        <f t="shared" si="24"/>
        <v>-3.5137908496731995</v>
      </c>
      <c r="H155" s="661">
        <f t="shared" si="20"/>
        <v>95.644825561742778</v>
      </c>
      <c r="I155" s="486">
        <f>'MASTER CHART'!$T$7</f>
        <v>0.15</v>
      </c>
      <c r="J155" s="487">
        <f t="shared" si="21"/>
        <v>14.346723834261416</v>
      </c>
    </row>
    <row r="156" spans="1:10" ht="14.4" x14ac:dyDescent="0.3">
      <c r="A156" s="692" t="s">
        <v>121</v>
      </c>
      <c r="B156" s="943" t="s">
        <v>97</v>
      </c>
      <c r="C156" s="944">
        <v>3.32</v>
      </c>
      <c r="D156" s="932">
        <f t="shared" si="22"/>
        <v>3.32</v>
      </c>
      <c r="E156" s="484">
        <f t="shared" si="23"/>
        <v>3.32</v>
      </c>
      <c r="F156" s="488">
        <f t="shared" si="19"/>
        <v>-1.8462091503268003</v>
      </c>
      <c r="G156" s="488">
        <f t="shared" si="24"/>
        <v>1.8462091503268003</v>
      </c>
      <c r="H156" s="661">
        <f t="shared" si="20"/>
        <v>-45.07116415624207</v>
      </c>
      <c r="I156" s="486">
        <f>'MASTER CHART'!$T$7</f>
        <v>0.15</v>
      </c>
      <c r="J156" s="487">
        <f t="shared" si="21"/>
        <v>-6.7606746234363104</v>
      </c>
    </row>
    <row r="157" spans="1:10" ht="14.4" x14ac:dyDescent="0.3">
      <c r="A157" s="691" t="s">
        <v>205</v>
      </c>
      <c r="B157" s="943"/>
      <c r="C157" s="944"/>
      <c r="D157" s="932" t="str">
        <f t="shared" si="22"/>
        <v>use median</v>
      </c>
      <c r="E157" s="484">
        <f t="shared" si="23"/>
        <v>5.1662091503268002</v>
      </c>
      <c r="F157" s="488">
        <f t="shared" si="19"/>
        <v>0</v>
      </c>
      <c r="G157" s="488">
        <f t="shared" si="24"/>
        <v>0</v>
      </c>
      <c r="H157" s="661">
        <f t="shared" si="20"/>
        <v>0</v>
      </c>
      <c r="I157" s="486">
        <f>'MASTER CHART'!$T$7</f>
        <v>0.15</v>
      </c>
      <c r="J157" s="487">
        <f t="shared" si="21"/>
        <v>0</v>
      </c>
    </row>
    <row r="158" spans="1:10" ht="14.4" x14ac:dyDescent="0.3">
      <c r="A158" s="692" t="s">
        <v>98</v>
      </c>
      <c r="B158" s="943" t="s">
        <v>98</v>
      </c>
      <c r="C158" s="944">
        <v>5.18</v>
      </c>
      <c r="D158" s="932">
        <f t="shared" si="22"/>
        <v>5.18</v>
      </c>
      <c r="E158" s="484">
        <f t="shared" si="23"/>
        <v>5.18</v>
      </c>
      <c r="F158" s="488">
        <f t="shared" si="19"/>
        <v>1.3790849673199546E-2</v>
      </c>
      <c r="G158" s="488">
        <f t="shared" si="24"/>
        <v>-1.3790849673199546E-2</v>
      </c>
      <c r="H158" s="661">
        <f t="shared" si="20"/>
        <v>0.37538472486604141</v>
      </c>
      <c r="I158" s="486">
        <f>'MASTER CHART'!$T$7</f>
        <v>0.15</v>
      </c>
      <c r="J158" s="487">
        <f t="shared" si="21"/>
        <v>5.630770872990621E-2</v>
      </c>
    </row>
    <row r="159" spans="1:10" ht="14.4" x14ac:dyDescent="0.3">
      <c r="A159" s="691" t="s">
        <v>206</v>
      </c>
      <c r="B159" s="943" t="s">
        <v>206</v>
      </c>
      <c r="C159" s="944">
        <v>1.86</v>
      </c>
      <c r="D159" s="932">
        <f t="shared" si="22"/>
        <v>1.86</v>
      </c>
      <c r="E159" s="484">
        <f t="shared" si="23"/>
        <v>1.86</v>
      </c>
      <c r="F159" s="488">
        <f t="shared" si="19"/>
        <v>-3.3062091503267999</v>
      </c>
      <c r="G159" s="488">
        <f t="shared" si="24"/>
        <v>3.3062091503267999</v>
      </c>
      <c r="H159" s="661">
        <f t="shared" si="20"/>
        <v>-80.713875414858322</v>
      </c>
      <c r="I159" s="486">
        <f>'MASTER CHART'!$T$7</f>
        <v>0.15</v>
      </c>
      <c r="J159" s="487">
        <f t="shared" si="21"/>
        <v>-12.107081312228749</v>
      </c>
    </row>
    <row r="160" spans="1:10" ht="14.4" x14ac:dyDescent="0.3">
      <c r="A160" s="692" t="s">
        <v>122</v>
      </c>
      <c r="B160" s="943" t="s">
        <v>474</v>
      </c>
      <c r="C160" s="944">
        <v>5.76</v>
      </c>
      <c r="D160" s="932">
        <f t="shared" si="22"/>
        <v>5.76</v>
      </c>
      <c r="E160" s="484">
        <f t="shared" si="23"/>
        <v>5.76</v>
      </c>
      <c r="F160" s="488">
        <f t="shared" si="19"/>
        <v>0.59379084967319962</v>
      </c>
      <c r="G160" s="488">
        <f t="shared" si="24"/>
        <v>-0.59379084967319962</v>
      </c>
      <c r="H160" s="661">
        <f t="shared" si="20"/>
        <v>16.162892063548473</v>
      </c>
      <c r="I160" s="486">
        <f>'MASTER CHART'!$T$7</f>
        <v>0.15</v>
      </c>
      <c r="J160" s="487">
        <f t="shared" si="21"/>
        <v>2.4244338095322706</v>
      </c>
    </row>
    <row r="161" spans="1:10" ht="14.4" x14ac:dyDescent="0.3">
      <c r="A161" s="691" t="s">
        <v>99</v>
      </c>
      <c r="B161" s="943" t="s">
        <v>99</v>
      </c>
      <c r="C161" s="944">
        <v>4.83</v>
      </c>
      <c r="D161" s="932">
        <f t="shared" si="22"/>
        <v>4.83</v>
      </c>
      <c r="E161" s="484">
        <f t="shared" si="23"/>
        <v>4.83</v>
      </c>
      <c r="F161" s="488">
        <f t="shared" si="19"/>
        <v>-0.3362091503268001</v>
      </c>
      <c r="G161" s="488">
        <f t="shared" si="24"/>
        <v>0.3362091503268001</v>
      </c>
      <c r="H161" s="661">
        <f t="shared" si="20"/>
        <v>-8.20781210109784</v>
      </c>
      <c r="I161" s="486">
        <f>'MASTER CHART'!$T$7</f>
        <v>0.15</v>
      </c>
      <c r="J161" s="487">
        <f t="shared" si="21"/>
        <v>-1.231171815164676</v>
      </c>
    </row>
    <row r="162" spans="1:10" ht="14.4" x14ac:dyDescent="0.3">
      <c r="A162" s="692" t="s">
        <v>100</v>
      </c>
      <c r="B162" s="943" t="s">
        <v>100</v>
      </c>
      <c r="C162" s="944">
        <v>5.69</v>
      </c>
      <c r="D162" s="932">
        <f t="shared" si="22"/>
        <v>5.69</v>
      </c>
      <c r="E162" s="484">
        <f t="shared" si="23"/>
        <v>5.69</v>
      </c>
      <c r="F162" s="488">
        <f t="shared" si="19"/>
        <v>0.52379084967320022</v>
      </c>
      <c r="G162" s="488">
        <f t="shared" si="24"/>
        <v>-0.52379084967320022</v>
      </c>
      <c r="H162" s="661">
        <f t="shared" si="20"/>
        <v>14.257503246810954</v>
      </c>
      <c r="I162" s="486">
        <f>'MASTER CHART'!$T$7</f>
        <v>0.15</v>
      </c>
      <c r="J162" s="487">
        <f t="shared" si="21"/>
        <v>2.1386254870216428</v>
      </c>
    </row>
    <row r="163" spans="1:10" x14ac:dyDescent="0.3">
      <c r="A163" s="691" t="s">
        <v>207</v>
      </c>
      <c r="D163" s="932" t="str">
        <f t="shared" si="22"/>
        <v>use median</v>
      </c>
      <c r="E163" s="484">
        <f t="shared" si="23"/>
        <v>5.1662091503268002</v>
      </c>
      <c r="F163" s="488">
        <f t="shared" si="19"/>
        <v>0</v>
      </c>
      <c r="G163" s="488">
        <f t="shared" si="24"/>
        <v>0</v>
      </c>
      <c r="H163" s="661">
        <f t="shared" si="20"/>
        <v>0</v>
      </c>
      <c r="I163" s="486">
        <f>'MASTER CHART'!$T$7</f>
        <v>0.15</v>
      </c>
      <c r="J163" s="487">
        <f t="shared" si="21"/>
        <v>0</v>
      </c>
    </row>
    <row r="164" spans="1:10" ht="15.6" customHeight="1" x14ac:dyDescent="0.3">
      <c r="A164" s="692" t="s">
        <v>208</v>
      </c>
      <c r="D164" s="932" t="str">
        <f t="shared" si="22"/>
        <v>use median</v>
      </c>
      <c r="E164" s="484">
        <f t="shared" si="23"/>
        <v>5.1662091503268002</v>
      </c>
      <c r="F164" s="488">
        <f>E164-$D$182</f>
        <v>0</v>
      </c>
      <c r="G164" s="488">
        <f t="shared" si="24"/>
        <v>0</v>
      </c>
      <c r="H164" s="661">
        <f t="shared" ref="H164:H177" si="25">(IF(F164&lt;0,F164/$G$184*-100,F164/$F$183*100))</f>
        <v>0</v>
      </c>
      <c r="I164" s="486">
        <f>'MASTER CHART'!$T$7</f>
        <v>0.15</v>
      </c>
      <c r="J164" s="487">
        <f t="shared" ref="J164:J177" si="26">(H164*I164)</f>
        <v>0</v>
      </c>
    </row>
    <row r="165" spans="1:10" ht="14.4" x14ac:dyDescent="0.3">
      <c r="A165" s="692" t="s">
        <v>209</v>
      </c>
      <c r="B165" s="943" t="s">
        <v>209</v>
      </c>
      <c r="C165" s="944">
        <v>1.94</v>
      </c>
      <c r="D165" s="932">
        <f t="shared" si="22"/>
        <v>1.94</v>
      </c>
      <c r="E165" s="484">
        <f t="shared" si="23"/>
        <v>1.94</v>
      </c>
      <c r="F165" s="488">
        <f t="shared" ref="F165:F177" si="27">E165-$D$182</f>
        <v>-3.2262091503268002</v>
      </c>
      <c r="G165" s="488">
        <f t="shared" si="24"/>
        <v>3.2262091503268002</v>
      </c>
      <c r="H165" s="661">
        <f t="shared" si="25"/>
        <v>-78.760850140413609</v>
      </c>
      <c r="I165" s="486">
        <f>'MASTER CHART'!$T$7</f>
        <v>0.15</v>
      </c>
      <c r="J165" s="487">
        <f t="shared" si="26"/>
        <v>-11.814127521062041</v>
      </c>
    </row>
    <row r="166" spans="1:10" ht="14.4" x14ac:dyDescent="0.3">
      <c r="A166" s="691" t="s">
        <v>101</v>
      </c>
      <c r="B166" s="943" t="s">
        <v>101</v>
      </c>
      <c r="C166" s="944">
        <v>5.33</v>
      </c>
      <c r="D166" s="932">
        <f t="shared" si="22"/>
        <v>5.33</v>
      </c>
      <c r="E166" s="484">
        <f t="shared" si="23"/>
        <v>5.33</v>
      </c>
      <c r="F166" s="488">
        <f t="shared" si="27"/>
        <v>0.1637908496731999</v>
      </c>
      <c r="G166" s="488">
        <f t="shared" si="24"/>
        <v>-0.1637908496731999</v>
      </c>
      <c r="H166" s="661">
        <f t="shared" si="25"/>
        <v>4.4583607607321971</v>
      </c>
      <c r="I166" s="486">
        <f>'MASTER CHART'!$T$7</f>
        <v>0.15</v>
      </c>
      <c r="J166" s="487">
        <f t="shared" si="26"/>
        <v>0.66875411410982954</v>
      </c>
    </row>
    <row r="167" spans="1:10" ht="14.4" x14ac:dyDescent="0.3">
      <c r="A167" s="692" t="s">
        <v>123</v>
      </c>
      <c r="B167" s="943" t="s">
        <v>123</v>
      </c>
      <c r="C167" s="944">
        <v>7.11</v>
      </c>
      <c r="D167" s="932">
        <f t="shared" si="22"/>
        <v>7.11</v>
      </c>
      <c r="E167" s="484">
        <f t="shared" si="23"/>
        <v>7.11</v>
      </c>
      <c r="F167" s="488">
        <f t="shared" si="27"/>
        <v>1.9437908496732001</v>
      </c>
      <c r="G167" s="488">
        <f t="shared" si="24"/>
        <v>-1.9437908496732001</v>
      </c>
      <c r="H167" s="661">
        <f t="shared" si="25"/>
        <v>52.909676386343797</v>
      </c>
      <c r="I167" s="486">
        <f>'MASTER CHART'!$T$7</f>
        <v>0.15</v>
      </c>
      <c r="J167" s="487">
        <f t="shared" si="26"/>
        <v>7.936451457951569</v>
      </c>
    </row>
    <row r="168" spans="1:10" ht="14.4" x14ac:dyDescent="0.3">
      <c r="A168" s="691" t="s">
        <v>102</v>
      </c>
      <c r="B168" s="943" t="s">
        <v>102</v>
      </c>
      <c r="C168" s="944">
        <v>8.57</v>
      </c>
      <c r="D168" s="932">
        <f t="shared" si="22"/>
        <v>8.57</v>
      </c>
      <c r="E168" s="484">
        <f t="shared" si="23"/>
        <v>8.57</v>
      </c>
      <c r="F168" s="488">
        <f t="shared" si="27"/>
        <v>3.4037908496732001</v>
      </c>
      <c r="G168" s="488">
        <f t="shared" si="24"/>
        <v>-3.4037908496732001</v>
      </c>
      <c r="H168" s="661">
        <f t="shared" si="25"/>
        <v>92.650643135440944</v>
      </c>
      <c r="I168" s="486">
        <f>'MASTER CHART'!$T$7</f>
        <v>0.15</v>
      </c>
      <c r="J168" s="487">
        <f t="shared" si="26"/>
        <v>13.897596470316142</v>
      </c>
    </row>
    <row r="169" spans="1:10" ht="16.2" customHeight="1" x14ac:dyDescent="0.3">
      <c r="A169" s="692" t="s">
        <v>234</v>
      </c>
      <c r="B169" s="943" t="s">
        <v>228</v>
      </c>
      <c r="C169" s="944">
        <v>1.65</v>
      </c>
      <c r="D169" s="932">
        <f t="shared" si="22"/>
        <v>1.65</v>
      </c>
      <c r="E169" s="484">
        <f t="shared" si="23"/>
        <v>1.65</v>
      </c>
      <c r="F169" s="488">
        <f t="shared" si="27"/>
        <v>-3.5162091503268003</v>
      </c>
      <c r="G169" s="488">
        <f t="shared" si="24"/>
        <v>3.5162091503268003</v>
      </c>
      <c r="H169" s="661">
        <f t="shared" si="25"/>
        <v>-85.840566760275735</v>
      </c>
      <c r="I169" s="486">
        <f>'MASTER CHART'!$T$7</f>
        <v>0.15</v>
      </c>
      <c r="J169" s="487">
        <f t="shared" si="26"/>
        <v>-12.87608501404136</v>
      </c>
    </row>
    <row r="170" spans="1:10" ht="15.75" customHeight="1" x14ac:dyDescent="0.3">
      <c r="A170" s="692" t="s">
        <v>104</v>
      </c>
      <c r="B170" s="943" t="s">
        <v>124</v>
      </c>
      <c r="C170" s="944">
        <v>8.17</v>
      </c>
      <c r="D170" s="932">
        <f t="shared" si="22"/>
        <v>8.17</v>
      </c>
      <c r="E170" s="484">
        <f t="shared" si="23"/>
        <v>8.17</v>
      </c>
      <c r="F170" s="488">
        <f t="shared" si="27"/>
        <v>3.0037908496731998</v>
      </c>
      <c r="G170" s="488">
        <f t="shared" si="24"/>
        <v>-3.0037908496731998</v>
      </c>
      <c r="H170" s="661">
        <f t="shared" si="25"/>
        <v>81.762707039797888</v>
      </c>
      <c r="I170" s="486">
        <f>'MASTER CHART'!$T$7</f>
        <v>0.15</v>
      </c>
      <c r="J170" s="487">
        <f t="shared" si="26"/>
        <v>12.264406055969683</v>
      </c>
    </row>
    <row r="171" spans="1:10" ht="14.4" x14ac:dyDescent="0.3">
      <c r="A171" s="691" t="s">
        <v>103</v>
      </c>
      <c r="B171" s="943" t="s">
        <v>103</v>
      </c>
      <c r="C171" s="944">
        <v>6.79</v>
      </c>
      <c r="D171" s="932">
        <f t="shared" si="22"/>
        <v>6.79</v>
      </c>
      <c r="E171" s="484">
        <f t="shared" si="23"/>
        <v>6.79</v>
      </c>
      <c r="F171" s="488">
        <f t="shared" si="27"/>
        <v>1.6237908496731999</v>
      </c>
      <c r="G171" s="488">
        <f t="shared" si="24"/>
        <v>-1.6237908496731999</v>
      </c>
      <c r="H171" s="661">
        <f t="shared" si="25"/>
        <v>44.199327509829345</v>
      </c>
      <c r="I171" s="486">
        <f>'MASTER CHART'!$T$7</f>
        <v>0.15</v>
      </c>
      <c r="J171" s="487">
        <f t="shared" si="26"/>
        <v>6.6298991264744016</v>
      </c>
    </row>
    <row r="172" spans="1:10" ht="14.4" x14ac:dyDescent="0.3">
      <c r="A172" s="692" t="s">
        <v>210</v>
      </c>
      <c r="B172" s="943" t="s">
        <v>210</v>
      </c>
      <c r="C172" s="944">
        <v>4.05</v>
      </c>
      <c r="D172" s="932">
        <f t="shared" si="22"/>
        <v>4.05</v>
      </c>
      <c r="E172" s="484">
        <f t="shared" si="23"/>
        <v>4.05</v>
      </c>
      <c r="F172" s="488">
        <f t="shared" si="27"/>
        <v>-1.1162091503268003</v>
      </c>
      <c r="G172" s="488">
        <f t="shared" si="24"/>
        <v>1.1162091503268003</v>
      </c>
      <c r="H172" s="661">
        <f t="shared" si="25"/>
        <v>-27.249808526933933</v>
      </c>
      <c r="I172" s="486">
        <f>'MASTER CHART'!$T$7</f>
        <v>0.15</v>
      </c>
      <c r="J172" s="487">
        <f t="shared" si="26"/>
        <v>-4.0874712790400896</v>
      </c>
    </row>
    <row r="173" spans="1:10" ht="14.4" x14ac:dyDescent="0.3">
      <c r="A173" s="692" t="s">
        <v>105</v>
      </c>
      <c r="B173" s="943" t="s">
        <v>105</v>
      </c>
      <c r="C173" s="944">
        <v>5.27</v>
      </c>
      <c r="D173" s="932">
        <f t="shared" si="22"/>
        <v>5.27</v>
      </c>
      <c r="E173" s="484">
        <f t="shared" si="23"/>
        <v>5.27</v>
      </c>
      <c r="F173" s="488">
        <f t="shared" si="27"/>
        <v>0.1037908496731994</v>
      </c>
      <c r="G173" s="488">
        <f t="shared" si="24"/>
        <v>-0.1037908496731994</v>
      </c>
      <c r="H173" s="661">
        <f t="shared" si="25"/>
        <v>2.825170346385725</v>
      </c>
      <c r="I173" s="486">
        <f>'MASTER CHART'!$T$7</f>
        <v>0.15</v>
      </c>
      <c r="J173" s="487">
        <f t="shared" si="26"/>
        <v>0.42377555195785871</v>
      </c>
    </row>
    <row r="174" spans="1:10" ht="14.4" x14ac:dyDescent="0.3">
      <c r="A174" s="691" t="s">
        <v>211</v>
      </c>
      <c r="B174" s="943" t="s">
        <v>211</v>
      </c>
      <c r="C174" s="944">
        <v>4.29</v>
      </c>
      <c r="D174" s="932">
        <f t="shared" si="22"/>
        <v>4.29</v>
      </c>
      <c r="E174" s="484">
        <f t="shared" si="23"/>
        <v>4.29</v>
      </c>
      <c r="F174" s="488">
        <f t="shared" si="27"/>
        <v>-0.87620915032680013</v>
      </c>
      <c r="G174" s="488">
        <f t="shared" si="24"/>
        <v>0.87620915032680013</v>
      </c>
      <c r="H174" s="661">
        <f t="shared" si="25"/>
        <v>-21.390732703599745</v>
      </c>
      <c r="I174" s="486">
        <f>'MASTER CHART'!$T$7</f>
        <v>0.15</v>
      </c>
      <c r="J174" s="487">
        <f t="shared" si="26"/>
        <v>-3.2086099055399617</v>
      </c>
    </row>
    <row r="175" spans="1:10" ht="14.4" x14ac:dyDescent="0.3">
      <c r="A175" s="692" t="s">
        <v>107</v>
      </c>
      <c r="B175" s="943" t="s">
        <v>107</v>
      </c>
      <c r="C175" s="944">
        <v>2.02</v>
      </c>
      <c r="D175" s="932">
        <f t="shared" si="22"/>
        <v>2.02</v>
      </c>
      <c r="E175" s="484">
        <f t="shared" si="23"/>
        <v>2.02</v>
      </c>
      <c r="F175" s="488">
        <f t="shared" si="27"/>
        <v>-3.1462091503268002</v>
      </c>
      <c r="G175" s="488">
        <f t="shared" si="24"/>
        <v>3.1462091503268002</v>
      </c>
      <c r="H175" s="661">
        <f t="shared" si="25"/>
        <v>-76.807824865968882</v>
      </c>
      <c r="I175" s="486">
        <f>'MASTER CHART'!$T$7</f>
        <v>0.15</v>
      </c>
      <c r="J175" s="487">
        <f t="shared" si="26"/>
        <v>-11.521173729895333</v>
      </c>
    </row>
    <row r="176" spans="1:10" ht="14.4" x14ac:dyDescent="0.3">
      <c r="A176" s="691" t="s">
        <v>212</v>
      </c>
      <c r="B176" s="943" t="s">
        <v>212</v>
      </c>
      <c r="C176" s="944">
        <v>2.2200000000000002</v>
      </c>
      <c r="D176" s="932">
        <f t="shared" si="22"/>
        <v>2.2200000000000002</v>
      </c>
      <c r="E176" s="484">
        <f t="shared" si="23"/>
        <v>2.2200000000000002</v>
      </c>
      <c r="F176" s="488">
        <f t="shared" si="27"/>
        <v>-2.9462091503268</v>
      </c>
      <c r="G176" s="488">
        <f t="shared" si="24"/>
        <v>2.9462091503268</v>
      </c>
      <c r="H176" s="661">
        <f t="shared" si="25"/>
        <v>-71.925261679857059</v>
      </c>
      <c r="I176" s="486">
        <f>'MASTER CHART'!$T$7</f>
        <v>0.15</v>
      </c>
      <c r="J176" s="487">
        <f t="shared" si="26"/>
        <v>-10.788789251978558</v>
      </c>
    </row>
    <row r="177" spans="1:10" ht="15" thickBot="1" x14ac:dyDescent="0.35">
      <c r="A177" s="695" t="s">
        <v>213</v>
      </c>
      <c r="B177" s="943" t="s">
        <v>213</v>
      </c>
      <c r="C177" s="944">
        <v>2.78</v>
      </c>
      <c r="D177" s="932">
        <f t="shared" si="22"/>
        <v>2.78</v>
      </c>
      <c r="E177" s="484">
        <f t="shared" si="23"/>
        <v>2.78</v>
      </c>
      <c r="F177" s="488">
        <f t="shared" si="27"/>
        <v>-2.3862091503268004</v>
      </c>
      <c r="G177" s="492">
        <f t="shared" si="24"/>
        <v>2.3862091503268004</v>
      </c>
      <c r="H177" s="662">
        <f t="shared" si="25"/>
        <v>-58.254084758743971</v>
      </c>
      <c r="I177" s="493">
        <f>'MASTER CHART'!$T$7</f>
        <v>0.15</v>
      </c>
      <c r="J177" s="494">
        <f t="shared" si="26"/>
        <v>-8.7381127138115957</v>
      </c>
    </row>
    <row r="178" spans="1:10" ht="16.2" thickTop="1" x14ac:dyDescent="0.3">
      <c r="A178" s="563"/>
      <c r="D178" s="518"/>
      <c r="H178" s="598"/>
    </row>
    <row r="179" spans="1:10" x14ac:dyDescent="0.3">
      <c r="A179" s="563"/>
      <c r="D179" s="518"/>
      <c r="H179" s="598"/>
    </row>
    <row r="180" spans="1:10" x14ac:dyDescent="0.3">
      <c r="A180" s="563"/>
      <c r="D180" s="518"/>
      <c r="H180" s="598"/>
    </row>
    <row r="181" spans="1:10" ht="16.2" thickBot="1" x14ac:dyDescent="0.35">
      <c r="A181" s="563"/>
      <c r="D181" s="518"/>
      <c r="H181" s="598"/>
    </row>
    <row r="182" spans="1:10" ht="17.399999999999999" thickTop="1" thickBot="1" x14ac:dyDescent="0.35">
      <c r="A182" s="648" t="s">
        <v>326</v>
      </c>
      <c r="B182" s="943"/>
      <c r="C182" s="944"/>
      <c r="D182" s="933">
        <f>AVERAGE(D4:D177)</f>
        <v>5.1662091503268002</v>
      </c>
      <c r="E182" s="332"/>
      <c r="F182" s="333"/>
      <c r="G182" s="333"/>
      <c r="H182" s="598"/>
      <c r="I182" s="65"/>
      <c r="J182" s="33"/>
    </row>
    <row r="183" spans="1:10" ht="17.399999999999999" thickTop="1" thickBot="1" x14ac:dyDescent="0.35">
      <c r="A183" s="320"/>
      <c r="D183" s="934"/>
      <c r="E183" s="647" t="s">
        <v>334</v>
      </c>
      <c r="F183" s="335">
        <f>MAX(F4:F177)</f>
        <v>3.6737908496731997</v>
      </c>
      <c r="G183" s="321"/>
      <c r="H183" s="296"/>
      <c r="I183" s="65"/>
      <c r="J183" s="33"/>
    </row>
    <row r="184" spans="1:10" ht="17.399999999999999" thickTop="1" thickBot="1" x14ac:dyDescent="0.35">
      <c r="A184" s="320"/>
      <c r="D184" s="518"/>
      <c r="E184" s="336"/>
      <c r="F184" s="337" t="s">
        <v>333</v>
      </c>
      <c r="G184" s="338">
        <f>MAX(G4:G177)*-1</f>
        <v>-4.0962091503267999</v>
      </c>
      <c r="H184" s="296"/>
      <c r="I184" s="73"/>
      <c r="J184" s="33"/>
    </row>
    <row r="185" spans="1:10" ht="16.2" thickTop="1" x14ac:dyDescent="0.3">
      <c r="D185" s="518"/>
      <c r="F185" s="483"/>
      <c r="H185" s="296"/>
    </row>
    <row r="186" spans="1:10" ht="16.2" thickBot="1" x14ac:dyDescent="0.35">
      <c r="A186" s="129" t="s">
        <v>467</v>
      </c>
      <c r="D186" s="518"/>
      <c r="H186" s="296"/>
    </row>
    <row r="187" spans="1:10" ht="16.2" thickBot="1" x14ac:dyDescent="0.35">
      <c r="A187" s="696"/>
      <c r="D187" s="518"/>
      <c r="E187" s="454"/>
      <c r="H187" s="296"/>
    </row>
    <row r="188" spans="1:10" x14ac:dyDescent="0.3">
      <c r="A188" s="697"/>
      <c r="D188" s="518"/>
      <c r="E188" s="454"/>
      <c r="H188" s="296"/>
    </row>
    <row r="189" spans="1:10" x14ac:dyDescent="0.3">
      <c r="A189" s="697"/>
      <c r="D189" s="518"/>
      <c r="E189" s="454"/>
      <c r="H189" s="296"/>
    </row>
    <row r="190" spans="1:10" x14ac:dyDescent="0.3">
      <c r="A190" s="698"/>
      <c r="D190" s="518"/>
      <c r="E190" s="454"/>
      <c r="H190" s="296"/>
    </row>
    <row r="191" spans="1:10" x14ac:dyDescent="0.3">
      <c r="A191" s="697"/>
      <c r="D191" s="518"/>
      <c r="E191" s="454"/>
      <c r="H191" s="296"/>
    </row>
    <row r="192" spans="1:10" x14ac:dyDescent="0.3">
      <c r="A192" s="698"/>
      <c r="D192" s="518"/>
      <c r="E192" s="454"/>
      <c r="H192" s="296"/>
    </row>
    <row r="193" spans="1:8" x14ac:dyDescent="0.3">
      <c r="A193" s="698"/>
      <c r="D193" s="518"/>
      <c r="E193" s="454"/>
      <c r="H193" s="296"/>
    </row>
    <row r="194" spans="1:8" x14ac:dyDescent="0.3">
      <c r="A194" s="697"/>
      <c r="D194" s="518"/>
      <c r="E194" s="454"/>
    </row>
    <row r="195" spans="1:8" x14ac:dyDescent="0.3">
      <c r="D195" s="518"/>
      <c r="E195" s="454"/>
    </row>
    <row r="196" spans="1:8" x14ac:dyDescent="0.3">
      <c r="D196" s="518"/>
      <c r="E196" s="454"/>
    </row>
    <row r="197" spans="1:8" x14ac:dyDescent="0.3">
      <c r="D197" s="518"/>
      <c r="E197" s="454"/>
    </row>
    <row r="198" spans="1:8" x14ac:dyDescent="0.3">
      <c r="D198" s="518"/>
      <c r="E198" s="454"/>
    </row>
    <row r="199" spans="1:8" x14ac:dyDescent="0.3">
      <c r="D199" s="518"/>
      <c r="E199" s="454"/>
    </row>
    <row r="200" spans="1:8" x14ac:dyDescent="0.3">
      <c r="D200" s="518"/>
      <c r="E200" s="454"/>
    </row>
    <row r="201" spans="1:8" x14ac:dyDescent="0.3">
      <c r="D201" s="518"/>
      <c r="E201" s="31"/>
    </row>
    <row r="202" spans="1:8" x14ac:dyDescent="0.3">
      <c r="D202" s="518"/>
      <c r="E202" s="31"/>
    </row>
    <row r="203" spans="1:8" x14ac:dyDescent="0.3">
      <c r="D203" s="518"/>
      <c r="E203" s="31"/>
    </row>
    <row r="204" spans="1:8" x14ac:dyDescent="0.3">
      <c r="D204" s="518"/>
      <c r="E204" s="31"/>
    </row>
    <row r="205" spans="1:8" x14ac:dyDescent="0.3">
      <c r="D205" s="518"/>
      <c r="E205" s="31"/>
    </row>
    <row r="206" spans="1:8" x14ac:dyDescent="0.3">
      <c r="D206" s="518"/>
      <c r="E206" s="31"/>
    </row>
    <row r="207" spans="1:8" x14ac:dyDescent="0.3">
      <c r="D207" s="518"/>
      <c r="E207" s="31"/>
    </row>
    <row r="208" spans="1:8" x14ac:dyDescent="0.3">
      <c r="D208" s="518"/>
      <c r="E208" s="31"/>
    </row>
    <row r="209" spans="4:5" x14ac:dyDescent="0.3">
      <c r="D209" s="518"/>
      <c r="E209" s="31"/>
    </row>
    <row r="210" spans="4:5" x14ac:dyDescent="0.3">
      <c r="D210" s="518"/>
      <c r="E210" s="31"/>
    </row>
    <row r="211" spans="4:5" x14ac:dyDescent="0.3">
      <c r="D211" s="518"/>
      <c r="E211" s="31"/>
    </row>
    <row r="212" spans="4:5" x14ac:dyDescent="0.3">
      <c r="D212" s="518"/>
      <c r="E212" s="31"/>
    </row>
    <row r="213" spans="4:5" x14ac:dyDescent="0.3">
      <c r="D213" s="518"/>
      <c r="E213" s="31"/>
    </row>
    <row r="214" spans="4:5" x14ac:dyDescent="0.3">
      <c r="D214" s="518"/>
      <c r="E214" s="31"/>
    </row>
    <row r="215" spans="4:5" x14ac:dyDescent="0.3">
      <c r="D215" s="518"/>
      <c r="E215" s="31"/>
    </row>
    <row r="216" spans="4:5" x14ac:dyDescent="0.3">
      <c r="D216" s="518"/>
      <c r="E216" s="31"/>
    </row>
    <row r="217" spans="4:5" x14ac:dyDescent="0.3">
      <c r="D217" s="518"/>
      <c r="E217" s="31"/>
    </row>
    <row r="218" spans="4:5" x14ac:dyDescent="0.3">
      <c r="D218" s="518"/>
      <c r="E218" s="31"/>
    </row>
    <row r="219" spans="4:5" x14ac:dyDescent="0.3">
      <c r="D219" s="518"/>
      <c r="E219" s="31"/>
    </row>
    <row r="220" spans="4:5" x14ac:dyDescent="0.3">
      <c r="D220" s="518"/>
      <c r="E220" s="31"/>
    </row>
    <row r="221" spans="4:5" x14ac:dyDescent="0.3">
      <c r="D221" s="518"/>
      <c r="E221" s="31"/>
    </row>
    <row r="222" spans="4:5" x14ac:dyDescent="0.3">
      <c r="D222" s="518"/>
      <c r="E222" s="31"/>
    </row>
    <row r="223" spans="4:5" x14ac:dyDescent="0.3">
      <c r="D223" s="518"/>
      <c r="E223" s="31"/>
    </row>
    <row r="224" spans="4:5" x14ac:dyDescent="0.3">
      <c r="D224" s="518"/>
      <c r="E224" s="31"/>
    </row>
    <row r="225" spans="4:5" x14ac:dyDescent="0.3">
      <c r="D225" s="518"/>
      <c r="E225" s="31"/>
    </row>
    <row r="226" spans="4:5" x14ac:dyDescent="0.3">
      <c r="D226" s="518"/>
      <c r="E226" s="31"/>
    </row>
    <row r="227" spans="4:5" x14ac:dyDescent="0.3">
      <c r="D227" s="518"/>
      <c r="E227" s="31"/>
    </row>
    <row r="228" spans="4:5" x14ac:dyDescent="0.3">
      <c r="D228" s="518"/>
      <c r="E228" s="31"/>
    </row>
    <row r="229" spans="4:5" x14ac:dyDescent="0.3">
      <c r="D229" s="518"/>
      <c r="E229" s="31"/>
    </row>
    <row r="230" spans="4:5" x14ac:dyDescent="0.3">
      <c r="D230" s="518"/>
      <c r="E230" s="31"/>
    </row>
    <row r="231" spans="4:5" x14ac:dyDescent="0.3">
      <c r="D231" s="518"/>
      <c r="E231" s="31"/>
    </row>
    <row r="232" spans="4:5" x14ac:dyDescent="0.3">
      <c r="D232" s="518"/>
      <c r="E232" s="31"/>
    </row>
    <row r="233" spans="4:5" x14ac:dyDescent="0.3">
      <c r="D233" s="518"/>
      <c r="E233" s="31"/>
    </row>
    <row r="234" spans="4:5" x14ac:dyDescent="0.3">
      <c r="D234" s="518"/>
      <c r="E234" s="31"/>
    </row>
    <row r="235" spans="4:5" x14ac:dyDescent="0.3">
      <c r="D235" s="518"/>
      <c r="E235" s="31"/>
    </row>
    <row r="236" spans="4:5" x14ac:dyDescent="0.3">
      <c r="E236" s="31"/>
    </row>
    <row r="237" spans="4:5" x14ac:dyDescent="0.3">
      <c r="E237" s="31"/>
    </row>
    <row r="238" spans="4:5" x14ac:dyDescent="0.3">
      <c r="E238" s="31"/>
    </row>
    <row r="239" spans="4:5" x14ac:dyDescent="0.3">
      <c r="E239" s="31"/>
    </row>
    <row r="240" spans="4:5" x14ac:dyDescent="0.3">
      <c r="E240" s="31"/>
    </row>
    <row r="241" spans="5:5" x14ac:dyDescent="0.3">
      <c r="E241" s="31"/>
    </row>
  </sheetData>
  <mergeCells count="4">
    <mergeCell ref="A1:A3"/>
    <mergeCell ref="B1:C2"/>
    <mergeCell ref="E2:I2"/>
    <mergeCell ref="D1:J1"/>
  </mergeCells>
  <hyperlinks>
    <hyperlink ref="A186" r:id="rId1" xr:uid="{00000000-0004-0000-0A00-000000000000}"/>
  </hyperlinks>
  <pageMargins left="0.7" right="0.7" top="0.75" bottom="0.75" header="0.3" footer="0.3"/>
  <pageSetup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</sheetPr>
  <dimension ref="A1:AS241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190" sqref="A190"/>
    </sheetView>
  </sheetViews>
  <sheetFormatPr defaultColWidth="9.21875" defaultRowHeight="15.6" x14ac:dyDescent="0.3"/>
  <cols>
    <col min="1" max="1" width="26.109375" style="505" customWidth="1"/>
    <col min="2" max="2" width="22.44140625" style="729" hidden="1" customWidth="1"/>
    <col min="3" max="3" width="18.77734375" style="730" hidden="1" customWidth="1"/>
    <col min="4" max="4" width="14.5546875" style="735" customWidth="1"/>
    <col min="5" max="5" width="12.21875" style="482" customWidth="1"/>
    <col min="6" max="6" width="10.21875" style="482" customWidth="1"/>
    <col min="7" max="7" width="11.21875" style="482" customWidth="1"/>
    <col min="8" max="8" width="12.77734375" style="663" customWidth="1"/>
    <col min="9" max="9" width="14" style="482" customWidth="1"/>
    <col min="10" max="10" width="16.21875" style="482" customWidth="1"/>
    <col min="11" max="16384" width="9.21875" style="482"/>
  </cols>
  <sheetData>
    <row r="1" spans="1:13" ht="26.4" customHeight="1" thickBot="1" x14ac:dyDescent="0.35">
      <c r="A1" s="1571" t="s">
        <v>0</v>
      </c>
      <c r="B1" s="1574" t="s">
        <v>397</v>
      </c>
      <c r="C1" s="1575"/>
      <c r="D1" s="1566" t="s">
        <v>767</v>
      </c>
      <c r="E1" s="1554"/>
      <c r="F1" s="1554"/>
      <c r="G1" s="1554"/>
      <c r="H1" s="1554"/>
      <c r="I1" s="1554"/>
      <c r="J1" s="1555"/>
    </row>
    <row r="2" spans="1:13" ht="46.5" customHeight="1" thickTop="1" x14ac:dyDescent="0.3">
      <c r="A2" s="1572"/>
      <c r="B2" s="1576"/>
      <c r="C2" s="1577"/>
      <c r="D2" s="749" t="s">
        <v>18</v>
      </c>
      <c r="E2" s="1558" t="s">
        <v>8</v>
      </c>
      <c r="F2" s="1559"/>
      <c r="G2" s="1559"/>
      <c r="H2" s="1559"/>
      <c r="I2" s="1453"/>
      <c r="J2" s="215" t="s">
        <v>1</v>
      </c>
    </row>
    <row r="3" spans="1:13" ht="57.75" customHeight="1" thickBot="1" x14ac:dyDescent="0.35">
      <c r="A3" s="1573"/>
      <c r="B3" s="727" t="s">
        <v>279</v>
      </c>
      <c r="C3" s="728" t="s">
        <v>424</v>
      </c>
      <c r="D3" s="733" t="s">
        <v>412</v>
      </c>
      <c r="E3" s="61" t="s">
        <v>411</v>
      </c>
      <c r="F3" s="52" t="s">
        <v>405</v>
      </c>
      <c r="G3" s="53" t="s">
        <v>10</v>
      </c>
      <c r="H3" s="659" t="s">
        <v>335</v>
      </c>
      <c r="I3" s="40" t="s">
        <v>17</v>
      </c>
      <c r="J3" s="481"/>
    </row>
    <row r="4" spans="1:13" ht="15" thickTop="1" x14ac:dyDescent="0.3">
      <c r="A4" s="495" t="s">
        <v>126</v>
      </c>
      <c r="B4" s="907" t="s">
        <v>126</v>
      </c>
      <c r="C4" s="908">
        <v>1593</v>
      </c>
      <c r="D4" s="734">
        <f>C4/1000</f>
        <v>1.593</v>
      </c>
      <c r="E4" s="484">
        <f>IF(D4=0,0,D4/$D$182)</f>
        <v>1.0661303359740235E-2</v>
      </c>
      <c r="F4" s="488">
        <f t="shared" ref="F4:F67" si="0">E4-1</f>
        <v>-0.98933869664025975</v>
      </c>
      <c r="G4" s="485">
        <f t="shared" ref="G4:G67" si="1">(F4*-1)</f>
        <v>0.98933869664025975</v>
      </c>
      <c r="H4" s="660">
        <f t="shared" ref="H4:H35" si="2">(IF(F4&lt;0,F4/$F$184*-100,F4/$F$183*100))</f>
        <v>-98.933869664025977</v>
      </c>
      <c r="I4" s="486">
        <f>'MASTER CHART'!$V$7</f>
        <v>0.1</v>
      </c>
      <c r="J4" s="487">
        <f t="shared" ref="J4:J67" si="3">(H4*I4)</f>
        <v>-9.8933869664025984</v>
      </c>
      <c r="K4" s="598"/>
      <c r="M4"/>
    </row>
    <row r="5" spans="1:13" ht="14.4" x14ac:dyDescent="0.3">
      <c r="A5" s="496" t="s">
        <v>127</v>
      </c>
      <c r="B5" s="907" t="s">
        <v>127</v>
      </c>
      <c r="C5" s="908">
        <v>273</v>
      </c>
      <c r="D5" s="734">
        <f t="shared" ref="D5:D68" si="4">C5/1000</f>
        <v>0.27300000000000002</v>
      </c>
      <c r="E5" s="484">
        <f>IF(D5=0,0,D5/$D$182)</f>
        <v>1.8270783535524696E-3</v>
      </c>
      <c r="F5" s="488">
        <f t="shared" si="0"/>
        <v>-0.99817292164644755</v>
      </c>
      <c r="G5" s="488">
        <f t="shared" si="1"/>
        <v>0.99817292164644755</v>
      </c>
      <c r="H5" s="661">
        <f>(IF(F5&lt;0,F5/$F$184*-100,F5/$F$183*100))</f>
        <v>-99.817292164644755</v>
      </c>
      <c r="I5" s="486">
        <f>'MASTER CHART'!$V$7</f>
        <v>0.1</v>
      </c>
      <c r="J5" s="487">
        <f t="shared" si="3"/>
        <v>-9.9817292164644762</v>
      </c>
      <c r="K5" s="598"/>
    </row>
    <row r="6" spans="1:13" ht="14.4" x14ac:dyDescent="0.3">
      <c r="A6" s="497" t="s">
        <v>30</v>
      </c>
      <c r="B6" s="906" t="s">
        <v>30</v>
      </c>
      <c r="C6" s="909">
        <v>9007</v>
      </c>
      <c r="D6" s="734">
        <f t="shared" si="4"/>
        <v>9.0069999999999997</v>
      </c>
      <c r="E6" s="484">
        <f t="shared" ref="E6:E69" si="5">IF(D6=0,0,D6/$D$182)</f>
        <v>6.0280200477828179E-2</v>
      </c>
      <c r="F6" s="488">
        <f t="shared" si="0"/>
        <v>-0.93971979952217177</v>
      </c>
      <c r="G6" s="488">
        <f t="shared" si="1"/>
        <v>0.93971979952217177</v>
      </c>
      <c r="H6" s="661">
        <f>(IF(F6&lt;0,F6/$F$184*-100,F6/$F$183*100))</f>
        <v>-93.971979952217183</v>
      </c>
      <c r="I6" s="486">
        <f>'MASTER CHART'!$V$7</f>
        <v>0.1</v>
      </c>
      <c r="J6" s="487">
        <f t="shared" si="3"/>
        <v>-9.3971979952217186</v>
      </c>
      <c r="K6" s="598"/>
    </row>
    <row r="7" spans="1:13" ht="14.4" x14ac:dyDescent="0.3">
      <c r="A7" s="497" t="s">
        <v>128</v>
      </c>
      <c r="B7" s="907" t="s">
        <v>128</v>
      </c>
      <c r="C7" s="908"/>
      <c r="D7" s="734">
        <f t="shared" si="4"/>
        <v>0</v>
      </c>
      <c r="E7" s="484">
        <f t="shared" si="5"/>
        <v>0</v>
      </c>
      <c r="F7" s="488">
        <f t="shared" si="0"/>
        <v>-1</v>
      </c>
      <c r="G7" s="488">
        <f t="shared" si="1"/>
        <v>1</v>
      </c>
      <c r="H7" s="661">
        <f t="shared" si="2"/>
        <v>-100</v>
      </c>
      <c r="I7" s="486">
        <f>'MASTER CHART'!$V$7</f>
        <v>0.1</v>
      </c>
      <c r="J7" s="487">
        <f t="shared" si="3"/>
        <v>-10</v>
      </c>
      <c r="K7" s="598"/>
    </row>
    <row r="8" spans="1:13" ht="14.4" x14ac:dyDescent="0.3">
      <c r="A8" s="496" t="s">
        <v>129</v>
      </c>
      <c r="B8" s="906" t="s">
        <v>129</v>
      </c>
      <c r="C8" s="909">
        <v>729</v>
      </c>
      <c r="D8" s="734">
        <f t="shared" si="4"/>
        <v>0.72899999999999998</v>
      </c>
      <c r="E8" s="484">
        <f t="shared" si="5"/>
        <v>4.8789015375082425E-3</v>
      </c>
      <c r="F8" s="488">
        <f t="shared" si="0"/>
        <v>-0.99512109846249175</v>
      </c>
      <c r="G8" s="488">
        <f t="shared" si="1"/>
        <v>0.99512109846249175</v>
      </c>
      <c r="H8" s="661">
        <f t="shared" si="2"/>
        <v>-99.512109846249174</v>
      </c>
      <c r="I8" s="486">
        <f>'MASTER CHART'!$V$7</f>
        <v>0.1</v>
      </c>
      <c r="J8" s="487">
        <f t="shared" si="3"/>
        <v>-9.9512109846249182</v>
      </c>
      <c r="K8" s="598"/>
    </row>
    <row r="9" spans="1:13" ht="14.4" x14ac:dyDescent="0.3">
      <c r="A9" s="496" t="s">
        <v>110</v>
      </c>
      <c r="B9" s="907" t="s">
        <v>110</v>
      </c>
      <c r="C9" s="908">
        <v>2093</v>
      </c>
      <c r="D9" s="734">
        <f t="shared" si="4"/>
        <v>2.093</v>
      </c>
      <c r="E9" s="484">
        <f t="shared" si="5"/>
        <v>1.4007600710568934E-2</v>
      </c>
      <c r="F9" s="488">
        <f t="shared" si="0"/>
        <v>-0.98599239928943105</v>
      </c>
      <c r="G9" s="488">
        <f t="shared" si="1"/>
        <v>0.98599239928943105</v>
      </c>
      <c r="H9" s="661">
        <f t="shared" si="2"/>
        <v>-98.599239928943106</v>
      </c>
      <c r="I9" s="486">
        <f>'MASTER CHART'!$V$7</f>
        <v>0.1</v>
      </c>
      <c r="J9" s="487">
        <f t="shared" si="3"/>
        <v>-9.859923992894311</v>
      </c>
      <c r="K9" s="598"/>
    </row>
    <row r="10" spans="1:13" ht="14.4" x14ac:dyDescent="0.3">
      <c r="A10" s="497" t="s">
        <v>38</v>
      </c>
      <c r="B10" s="906" t="s">
        <v>38</v>
      </c>
      <c r="C10" s="909">
        <v>140033</v>
      </c>
      <c r="D10" s="734">
        <f t="shared" si="4"/>
        <v>140.03299999999999</v>
      </c>
      <c r="E10" s="484">
        <f t="shared" si="5"/>
        <v>0.93718411385719025</v>
      </c>
      <c r="F10" s="488">
        <f t="shared" si="0"/>
        <v>-6.2815886142809751E-2</v>
      </c>
      <c r="G10" s="488">
        <f t="shared" si="1"/>
        <v>6.2815886142809751E-2</v>
      </c>
      <c r="H10" s="661">
        <f t="shared" si="2"/>
        <v>-6.2815886142809756</v>
      </c>
      <c r="I10" s="486">
        <f>'MASTER CHART'!$V$7</f>
        <v>0.1</v>
      </c>
      <c r="J10" s="487">
        <f t="shared" si="3"/>
        <v>-0.62815886142809763</v>
      </c>
      <c r="K10" s="598"/>
    </row>
    <row r="11" spans="1:13" ht="14.4" x14ac:dyDescent="0.3">
      <c r="A11" s="496" t="s">
        <v>130</v>
      </c>
      <c r="B11" s="906" t="s">
        <v>130</v>
      </c>
      <c r="C11" s="909">
        <v>1595</v>
      </c>
      <c r="D11" s="734">
        <f t="shared" si="4"/>
        <v>1.595</v>
      </c>
      <c r="E11" s="484">
        <f t="shared" si="5"/>
        <v>1.067468854914355E-2</v>
      </c>
      <c r="F11" s="488">
        <f t="shared" si="0"/>
        <v>-0.98932531145085645</v>
      </c>
      <c r="G11" s="488">
        <f t="shared" si="1"/>
        <v>0.98932531145085645</v>
      </c>
      <c r="H11" s="661">
        <f t="shared" si="2"/>
        <v>-98.932531145085647</v>
      </c>
      <c r="I11" s="486">
        <f>'MASTER CHART'!$V$7</f>
        <v>0.1</v>
      </c>
      <c r="J11" s="487">
        <f t="shared" si="3"/>
        <v>-9.8932531145085658</v>
      </c>
      <c r="K11" s="598"/>
    </row>
    <row r="12" spans="1:13" s="144" customFormat="1" ht="14.4" x14ac:dyDescent="0.3">
      <c r="A12" s="497" t="s">
        <v>131</v>
      </c>
      <c r="B12" s="906" t="s">
        <v>131</v>
      </c>
      <c r="C12" s="909">
        <v>3630</v>
      </c>
      <c r="D12" s="734">
        <f t="shared" si="4"/>
        <v>3.63</v>
      </c>
      <c r="E12" s="484">
        <f t="shared" si="5"/>
        <v>2.4294118767016353E-2</v>
      </c>
      <c r="F12" s="488">
        <f t="shared" si="0"/>
        <v>-0.97570588123298363</v>
      </c>
      <c r="G12" s="488">
        <f>(F12*-1)</f>
        <v>0.97570588123298363</v>
      </c>
      <c r="H12" s="661">
        <f t="shared" si="2"/>
        <v>-97.570588123298364</v>
      </c>
      <c r="I12" s="486">
        <f>'MASTER CHART'!$V$7</f>
        <v>0.1</v>
      </c>
      <c r="J12" s="487">
        <f t="shared" si="3"/>
        <v>-9.7570588123298378</v>
      </c>
      <c r="K12" s="771"/>
    </row>
    <row r="13" spans="1:13" ht="14.4" x14ac:dyDescent="0.3">
      <c r="A13" s="496" t="s">
        <v>39</v>
      </c>
      <c r="B13" s="907" t="s">
        <v>39</v>
      </c>
      <c r="C13" s="908">
        <v>851184</v>
      </c>
      <c r="D13" s="734">
        <f t="shared" si="4"/>
        <v>851.18399999999997</v>
      </c>
      <c r="E13" s="484">
        <f t="shared" si="5"/>
        <v>5.6966295285355502</v>
      </c>
      <c r="F13" s="488">
        <f t="shared" si="0"/>
        <v>4.6966295285355502</v>
      </c>
      <c r="G13" s="488">
        <f t="shared" si="1"/>
        <v>-4.6966295285355502</v>
      </c>
      <c r="H13" s="661">
        <f t="shared" si="2"/>
        <v>24.003827248658528</v>
      </c>
      <c r="I13" s="486">
        <f>'MASTER CHART'!$V$7</f>
        <v>0.1</v>
      </c>
      <c r="J13" s="487">
        <f t="shared" si="3"/>
        <v>2.4003827248658531</v>
      </c>
      <c r="K13" s="598"/>
    </row>
    <row r="14" spans="1:13" ht="14.4" x14ac:dyDescent="0.3">
      <c r="A14" s="497" t="s">
        <v>40</v>
      </c>
      <c r="B14" s="907" t="s">
        <v>40</v>
      </c>
      <c r="C14" s="908">
        <v>52992</v>
      </c>
      <c r="D14" s="734">
        <f t="shared" si="4"/>
        <v>52.991999999999997</v>
      </c>
      <c r="E14" s="484">
        <f t="shared" si="5"/>
        <v>0.35465397843022878</v>
      </c>
      <c r="F14" s="488">
        <f t="shared" si="0"/>
        <v>-0.64534602156977128</v>
      </c>
      <c r="G14" s="488">
        <f t="shared" si="1"/>
        <v>0.64534602156977128</v>
      </c>
      <c r="H14" s="661">
        <f t="shared" si="2"/>
        <v>-64.53460215697713</v>
      </c>
      <c r="I14" s="486">
        <f>'MASTER CHART'!$V$7</f>
        <v>0.1</v>
      </c>
      <c r="J14" s="487">
        <f t="shared" si="3"/>
        <v>-6.4534602156977137</v>
      </c>
      <c r="K14" s="598"/>
    </row>
    <row r="15" spans="1:13" ht="14.4" x14ac:dyDescent="0.3">
      <c r="A15" s="496" t="s">
        <v>41</v>
      </c>
      <c r="B15" s="907" t="s">
        <v>41</v>
      </c>
      <c r="C15" s="908">
        <v>3567</v>
      </c>
      <c r="D15" s="734">
        <f t="shared" si="4"/>
        <v>3.5670000000000002</v>
      </c>
      <c r="E15" s="484">
        <f t="shared" si="5"/>
        <v>2.387248530081194E-2</v>
      </c>
      <c r="F15" s="488">
        <f t="shared" si="0"/>
        <v>-0.97612751469918801</v>
      </c>
      <c r="G15" s="488">
        <f t="shared" si="1"/>
        <v>0.97612751469918801</v>
      </c>
      <c r="H15" s="661">
        <f t="shared" si="2"/>
        <v>-97.612751469918805</v>
      </c>
      <c r="I15" s="486">
        <f>'MASTER CHART'!$V$7</f>
        <v>0.1</v>
      </c>
      <c r="J15" s="487">
        <f t="shared" si="3"/>
        <v>-9.7612751469918813</v>
      </c>
      <c r="K15" s="598"/>
    </row>
    <row r="16" spans="1:13" ht="14.4" x14ac:dyDescent="0.3">
      <c r="A16" s="497" t="s">
        <v>132</v>
      </c>
      <c r="B16" s="906" t="s">
        <v>132</v>
      </c>
      <c r="C16" s="909">
        <v>10451</v>
      </c>
      <c r="D16" s="734">
        <f t="shared" si="4"/>
        <v>10.451000000000001</v>
      </c>
      <c r="E16" s="484">
        <f t="shared" si="5"/>
        <v>6.9944307227021468E-2</v>
      </c>
      <c r="F16" s="488">
        <f t="shared" si="0"/>
        <v>-0.9300556927729785</v>
      </c>
      <c r="G16" s="488">
        <f t="shared" si="1"/>
        <v>0.9300556927729785</v>
      </c>
      <c r="H16" s="661">
        <f t="shared" si="2"/>
        <v>-93.005569277297852</v>
      </c>
      <c r="I16" s="486">
        <f>'MASTER CHART'!$V$7</f>
        <v>0.1</v>
      </c>
      <c r="J16" s="487">
        <f t="shared" si="3"/>
        <v>-9.3005569277297848</v>
      </c>
      <c r="K16" s="598"/>
    </row>
    <row r="17" spans="1:14" ht="14.4" x14ac:dyDescent="0.3">
      <c r="A17" s="496" t="s">
        <v>42</v>
      </c>
      <c r="B17" s="906" t="s">
        <v>42</v>
      </c>
      <c r="C17" s="909">
        <v>5560</v>
      </c>
      <c r="D17" s="734">
        <f t="shared" si="4"/>
        <v>5.56</v>
      </c>
      <c r="E17" s="484">
        <f t="shared" si="5"/>
        <v>3.7210826541215131E-2</v>
      </c>
      <c r="F17" s="488">
        <f t="shared" si="0"/>
        <v>-0.9627891734587849</v>
      </c>
      <c r="G17" s="488">
        <f t="shared" si="1"/>
        <v>0.9627891734587849</v>
      </c>
      <c r="H17" s="661">
        <f t="shared" si="2"/>
        <v>-96.278917345878483</v>
      </c>
      <c r="I17" s="486">
        <f>'MASTER CHART'!$V$7</f>
        <v>0.1</v>
      </c>
      <c r="J17" s="487">
        <f t="shared" si="3"/>
        <v>-9.6278917345878483</v>
      </c>
      <c r="K17" s="598"/>
    </row>
    <row r="18" spans="1:14" ht="14.4" x14ac:dyDescent="0.3">
      <c r="A18" s="497" t="s">
        <v>43</v>
      </c>
      <c r="B18" s="907" t="s">
        <v>43</v>
      </c>
      <c r="C18" s="908">
        <v>9191</v>
      </c>
      <c r="D18" s="734">
        <f t="shared" si="4"/>
        <v>9.1910000000000007</v>
      </c>
      <c r="E18" s="484">
        <f t="shared" si="5"/>
        <v>6.1511637902933146E-2</v>
      </c>
      <c r="F18" s="488">
        <f t="shared" si="0"/>
        <v>-0.93848836209706687</v>
      </c>
      <c r="G18" s="488">
        <f t="shared" si="1"/>
        <v>0.93848836209706687</v>
      </c>
      <c r="H18" s="661">
        <f t="shared" si="2"/>
        <v>-93.84883620970669</v>
      </c>
      <c r="I18" s="486">
        <f>'MASTER CHART'!$V$7</f>
        <v>0.1</v>
      </c>
      <c r="J18" s="487">
        <f t="shared" si="3"/>
        <v>-9.384883620970669</v>
      </c>
      <c r="K18" s="598"/>
    </row>
    <row r="19" spans="1:14" ht="14.4" x14ac:dyDescent="0.3">
      <c r="A19" s="496" t="s">
        <v>112</v>
      </c>
      <c r="B19" s="907" t="s">
        <v>112</v>
      </c>
      <c r="C19" s="908">
        <v>5601</v>
      </c>
      <c r="D19" s="734">
        <f t="shared" si="4"/>
        <v>5.601</v>
      </c>
      <c r="E19" s="484">
        <f t="shared" si="5"/>
        <v>3.7485222923983083E-2</v>
      </c>
      <c r="F19" s="488">
        <f t="shared" si="0"/>
        <v>-0.96251477707601696</v>
      </c>
      <c r="G19" s="488">
        <f t="shared" si="1"/>
        <v>0.96251477707601696</v>
      </c>
      <c r="H19" s="661">
        <f t="shared" si="2"/>
        <v>-96.251477707601694</v>
      </c>
      <c r="I19" s="486">
        <f>'MASTER CHART'!$V$7</f>
        <v>0.1</v>
      </c>
      <c r="J19" s="487">
        <f t="shared" si="3"/>
        <v>-9.6251477707601705</v>
      </c>
      <c r="K19" s="598"/>
    </row>
    <row r="20" spans="1:14" ht="14.4" x14ac:dyDescent="0.3">
      <c r="A20" s="497" t="s">
        <v>133</v>
      </c>
      <c r="B20" s="906" t="s">
        <v>133</v>
      </c>
      <c r="C20" s="909">
        <v>5038</v>
      </c>
      <c r="D20" s="734">
        <f t="shared" si="4"/>
        <v>5.0380000000000003</v>
      </c>
      <c r="E20" s="484">
        <f t="shared" si="5"/>
        <v>3.3717292106949973E-2</v>
      </c>
      <c r="F20" s="488">
        <f t="shared" si="0"/>
        <v>-0.96628270789305004</v>
      </c>
      <c r="G20" s="488">
        <f t="shared" si="1"/>
        <v>0.96628270789305004</v>
      </c>
      <c r="H20" s="661">
        <f t="shared" si="2"/>
        <v>-96.628270789305006</v>
      </c>
      <c r="I20" s="486">
        <f>'MASTER CHART'!$V$7</f>
        <v>0.1</v>
      </c>
      <c r="J20" s="487">
        <f t="shared" si="3"/>
        <v>-9.6628270789305013</v>
      </c>
      <c r="K20" s="598"/>
    </row>
    <row r="21" spans="1:14" ht="14.4" x14ac:dyDescent="0.3">
      <c r="A21" s="496" t="s">
        <v>134</v>
      </c>
      <c r="B21" s="906" t="s">
        <v>134</v>
      </c>
      <c r="C21" s="909">
        <v>2965549</v>
      </c>
      <c r="D21" s="734">
        <f t="shared" si="4"/>
        <v>2965.549</v>
      </c>
      <c r="E21" s="484">
        <f t="shared" si="5"/>
        <v>19.847217524905393</v>
      </c>
      <c r="F21" s="488">
        <f t="shared" si="0"/>
        <v>18.847217524905393</v>
      </c>
      <c r="G21" s="488">
        <f t="shared" si="1"/>
        <v>-18.847217524905393</v>
      </c>
      <c r="H21" s="661">
        <f t="shared" si="2"/>
        <v>96.325535330606002</v>
      </c>
      <c r="I21" s="486">
        <f>'MASTER CHART'!$V$7</f>
        <v>0.1</v>
      </c>
      <c r="J21" s="487">
        <f t="shared" si="3"/>
        <v>9.6325535330606016</v>
      </c>
      <c r="K21" s="598"/>
    </row>
    <row r="22" spans="1:14" ht="14.4" x14ac:dyDescent="0.3">
      <c r="A22" s="497" t="s">
        <v>135</v>
      </c>
      <c r="B22" s="907" t="s">
        <v>135</v>
      </c>
      <c r="C22" s="908">
        <v>5449</v>
      </c>
      <c r="D22" s="734">
        <f t="shared" si="4"/>
        <v>5.4489999999999998</v>
      </c>
      <c r="E22" s="484">
        <f t="shared" si="5"/>
        <v>3.6467948529331162E-2</v>
      </c>
      <c r="F22" s="488">
        <f t="shared" si="0"/>
        <v>-0.96353205147066889</v>
      </c>
      <c r="G22" s="488">
        <f t="shared" si="1"/>
        <v>0.96353205147066889</v>
      </c>
      <c r="H22" s="661">
        <f t="shared" si="2"/>
        <v>-96.353205147066888</v>
      </c>
      <c r="I22" s="486">
        <f>'MASTER CHART'!$V$7</f>
        <v>0.1</v>
      </c>
      <c r="J22" s="487">
        <f t="shared" si="3"/>
        <v>-9.6353205147066898</v>
      </c>
      <c r="K22" s="598"/>
    </row>
    <row r="23" spans="1:14" ht="14.4" x14ac:dyDescent="0.3">
      <c r="A23" s="496" t="s">
        <v>136</v>
      </c>
      <c r="B23" s="907" t="s">
        <v>136</v>
      </c>
      <c r="C23" s="908">
        <v>66</v>
      </c>
      <c r="D23" s="734">
        <f t="shared" si="4"/>
        <v>6.6000000000000003E-2</v>
      </c>
      <c r="E23" s="484">
        <f t="shared" si="5"/>
        <v>4.4171125030938825E-4</v>
      </c>
      <c r="F23" s="488">
        <f t="shared" si="0"/>
        <v>-0.99955828874969066</v>
      </c>
      <c r="G23" s="488">
        <f t="shared" si="1"/>
        <v>0.99955828874969066</v>
      </c>
      <c r="H23" s="661">
        <f t="shared" si="2"/>
        <v>-99.955828874969072</v>
      </c>
      <c r="I23" s="486">
        <f>'MASTER CHART'!$V$7</f>
        <v>0.1</v>
      </c>
      <c r="J23" s="487">
        <f t="shared" si="3"/>
        <v>-9.9955828874969086</v>
      </c>
      <c r="K23" s="598"/>
    </row>
    <row r="24" spans="1:14" ht="14.4" x14ac:dyDescent="0.3">
      <c r="A24" s="497" t="s">
        <v>137</v>
      </c>
      <c r="B24" s="907" t="s">
        <v>137</v>
      </c>
      <c r="C24" s="908">
        <v>4209</v>
      </c>
      <c r="D24" s="734">
        <f t="shared" si="4"/>
        <v>4.2089999999999996</v>
      </c>
      <c r="E24" s="484">
        <f t="shared" si="5"/>
        <v>2.8169131099275983E-2</v>
      </c>
      <c r="F24" s="488">
        <f t="shared" si="0"/>
        <v>-0.97183086890072401</v>
      </c>
      <c r="G24" s="488">
        <f t="shared" si="1"/>
        <v>0.97183086890072401</v>
      </c>
      <c r="H24" s="661">
        <f t="shared" si="2"/>
        <v>-97.183086890072403</v>
      </c>
      <c r="I24" s="486">
        <f>'MASTER CHART'!$V$7</f>
        <v>0.1</v>
      </c>
      <c r="J24" s="487">
        <f t="shared" si="3"/>
        <v>-9.718308689007241</v>
      </c>
      <c r="K24" s="598"/>
    </row>
    <row r="25" spans="1:14" ht="14.4" x14ac:dyDescent="0.3">
      <c r="A25" s="497" t="s">
        <v>34</v>
      </c>
      <c r="B25" s="906" t="s">
        <v>442</v>
      </c>
      <c r="C25" s="909">
        <v>11641</v>
      </c>
      <c r="D25" s="734">
        <f t="shared" si="4"/>
        <v>11.641</v>
      </c>
      <c r="E25" s="484">
        <f t="shared" si="5"/>
        <v>7.7908494921993768E-2</v>
      </c>
      <c r="F25" s="488">
        <f t="shared" si="0"/>
        <v>-0.92209150507800619</v>
      </c>
      <c r="G25" s="488">
        <f t="shared" si="1"/>
        <v>0.92209150507800619</v>
      </c>
      <c r="H25" s="661">
        <f t="shared" si="2"/>
        <v>-92.209150507800615</v>
      </c>
      <c r="I25" s="486">
        <f>'MASTER CHART'!$V$7</f>
        <v>0.1</v>
      </c>
      <c r="J25" s="487">
        <f t="shared" si="3"/>
        <v>-9.2209150507800626</v>
      </c>
      <c r="K25" s="598"/>
    </row>
    <row r="26" spans="1:14" ht="16.5" customHeight="1" x14ac:dyDescent="0.3">
      <c r="A26" s="496" t="s">
        <v>229</v>
      </c>
      <c r="B26" s="907" t="s">
        <v>138</v>
      </c>
      <c r="C26" s="908">
        <v>950</v>
      </c>
      <c r="D26" s="734">
        <f t="shared" si="4"/>
        <v>0.95</v>
      </c>
      <c r="E26" s="484">
        <f t="shared" si="5"/>
        <v>6.3579649665745277E-3</v>
      </c>
      <c r="F26" s="488">
        <f t="shared" si="0"/>
        <v>-0.99364203503342552</v>
      </c>
      <c r="G26" s="488">
        <f t="shared" si="1"/>
        <v>0.99364203503342552</v>
      </c>
      <c r="H26" s="661">
        <f t="shared" si="2"/>
        <v>-99.364203503342551</v>
      </c>
      <c r="I26" s="486">
        <f>'MASTER CHART'!$V$7</f>
        <v>0.1</v>
      </c>
      <c r="J26" s="487">
        <f t="shared" si="3"/>
        <v>-9.9364203503342559</v>
      </c>
      <c r="K26" s="598"/>
    </row>
    <row r="27" spans="1:14" ht="14.4" x14ac:dyDescent="0.3">
      <c r="A27" s="497" t="s">
        <v>139</v>
      </c>
      <c r="B27" s="907" t="s">
        <v>139</v>
      </c>
      <c r="C27" s="908">
        <v>368</v>
      </c>
      <c r="D27" s="734">
        <f t="shared" si="4"/>
        <v>0.36799999999999999</v>
      </c>
      <c r="E27" s="484">
        <f t="shared" si="5"/>
        <v>2.4628748502099223E-3</v>
      </c>
      <c r="F27" s="488">
        <f t="shared" si="0"/>
        <v>-0.99753712514979009</v>
      </c>
      <c r="G27" s="488">
        <f t="shared" si="1"/>
        <v>0.99753712514979009</v>
      </c>
      <c r="H27" s="661">
        <f t="shared" si="2"/>
        <v>-99.753712514979014</v>
      </c>
      <c r="I27" s="486">
        <f>'MASTER CHART'!$V$7</f>
        <v>0.1</v>
      </c>
      <c r="J27" s="487">
        <f t="shared" si="3"/>
        <v>-9.9753712514979025</v>
      </c>
      <c r="K27" s="598"/>
    </row>
    <row r="28" spans="1:14" ht="14.4" x14ac:dyDescent="0.3">
      <c r="A28" s="496" t="s">
        <v>44</v>
      </c>
      <c r="B28" s="906" t="s">
        <v>44</v>
      </c>
      <c r="C28" s="909">
        <v>799320</v>
      </c>
      <c r="D28" s="734">
        <f t="shared" si="4"/>
        <v>799.32</v>
      </c>
      <c r="E28" s="484">
        <f t="shared" si="5"/>
        <v>5.3495247969287911</v>
      </c>
      <c r="F28" s="488">
        <f t="shared" si="0"/>
        <v>4.3495247969287911</v>
      </c>
      <c r="G28" s="488">
        <f t="shared" si="1"/>
        <v>-4.3495247969287911</v>
      </c>
      <c r="H28" s="661">
        <f t="shared" si="2"/>
        <v>22.229822728170284</v>
      </c>
      <c r="I28" s="486">
        <f>'MASTER CHART'!$V$7</f>
        <v>0.1</v>
      </c>
      <c r="J28" s="487">
        <f t="shared" si="3"/>
        <v>2.2229822728170285</v>
      </c>
      <c r="K28" s="598"/>
    </row>
    <row r="29" spans="1:14" ht="14.4" x14ac:dyDescent="0.3">
      <c r="A29" s="496" t="s">
        <v>140</v>
      </c>
      <c r="B29" s="907" t="s">
        <v>140</v>
      </c>
      <c r="C29" s="908">
        <v>3347</v>
      </c>
      <c r="D29" s="734">
        <f t="shared" si="4"/>
        <v>3.347</v>
      </c>
      <c r="E29" s="484">
        <f t="shared" si="5"/>
        <v>2.240011446644731E-2</v>
      </c>
      <c r="F29" s="488">
        <f t="shared" si="0"/>
        <v>-0.9775998855335527</v>
      </c>
      <c r="G29" s="488">
        <f t="shared" si="1"/>
        <v>0.9775998855335527</v>
      </c>
      <c r="H29" s="661">
        <f t="shared" si="2"/>
        <v>-97.759988553355271</v>
      </c>
      <c r="I29" s="486">
        <f>'MASTER CHART'!$V$7</f>
        <v>0.1</v>
      </c>
      <c r="J29" s="487">
        <f t="shared" si="3"/>
        <v>-9.7759988553355281</v>
      </c>
      <c r="K29" s="598"/>
    </row>
    <row r="30" spans="1:14" x14ac:dyDescent="0.3">
      <c r="A30" s="497" t="s">
        <v>141</v>
      </c>
      <c r="B30" s="907" t="s">
        <v>141</v>
      </c>
      <c r="C30" s="908">
        <v>3684</v>
      </c>
      <c r="D30" s="734">
        <f t="shared" si="4"/>
        <v>3.6840000000000002</v>
      </c>
      <c r="E30" s="484">
        <f t="shared" si="5"/>
        <v>2.4655518880905853E-2</v>
      </c>
      <c r="F30" s="488">
        <f t="shared" si="0"/>
        <v>-0.97534448111909411</v>
      </c>
      <c r="G30" s="488">
        <f t="shared" si="1"/>
        <v>0.97534448111909411</v>
      </c>
      <c r="H30" s="661">
        <f t="shared" si="2"/>
        <v>-97.534448111909413</v>
      </c>
      <c r="I30" s="486">
        <f>'MASTER CHART'!$V$7</f>
        <v>0.1</v>
      </c>
      <c r="J30" s="487">
        <f t="shared" si="3"/>
        <v>-9.753444811190942</v>
      </c>
      <c r="K30" s="598"/>
      <c r="M30" s="1230" t="s">
        <v>769</v>
      </c>
    </row>
    <row r="31" spans="1:14" ht="14.4" x14ac:dyDescent="0.3">
      <c r="A31" s="496" t="s">
        <v>45</v>
      </c>
      <c r="B31" s="907" t="s">
        <v>45</v>
      </c>
      <c r="C31" s="908">
        <v>5028</v>
      </c>
      <c r="D31" s="734">
        <f t="shared" si="4"/>
        <v>5.0279999999999996</v>
      </c>
      <c r="E31" s="484">
        <f t="shared" si="5"/>
        <v>3.3650366159933394E-2</v>
      </c>
      <c r="F31" s="488">
        <f t="shared" si="0"/>
        <v>-0.96634963384006656</v>
      </c>
      <c r="G31" s="488">
        <f t="shared" si="1"/>
        <v>0.96634963384006656</v>
      </c>
      <c r="H31" s="661">
        <f t="shared" si="2"/>
        <v>-96.634963384006653</v>
      </c>
      <c r="I31" s="486">
        <f>'MASTER CHART'!$V$7</f>
        <v>0.1</v>
      </c>
      <c r="J31" s="487">
        <f t="shared" si="3"/>
        <v>-9.663496338400666</v>
      </c>
      <c r="K31" s="598"/>
    </row>
    <row r="32" spans="1:14" ht="14.4" x14ac:dyDescent="0.3">
      <c r="A32" s="497" t="s">
        <v>142</v>
      </c>
      <c r="B32" s="906" t="s">
        <v>142</v>
      </c>
      <c r="C32" s="909">
        <v>1360</v>
      </c>
      <c r="D32" s="734">
        <f t="shared" si="4"/>
        <v>1.36</v>
      </c>
      <c r="E32" s="484">
        <f t="shared" si="5"/>
        <v>9.1019287942540623E-3</v>
      </c>
      <c r="F32" s="488">
        <f t="shared" si="0"/>
        <v>-0.99089807120574591</v>
      </c>
      <c r="G32" s="488">
        <f t="shared" si="1"/>
        <v>0.99089807120574591</v>
      </c>
      <c r="H32" s="661">
        <f t="shared" si="2"/>
        <v>-99.089807120574591</v>
      </c>
      <c r="I32" s="486">
        <f>'MASTER CHART'!$V$7</f>
        <v>0.1</v>
      </c>
      <c r="J32" s="487">
        <f t="shared" si="3"/>
        <v>-9.9089807120574598</v>
      </c>
      <c r="K32" s="598"/>
      <c r="N32"/>
    </row>
    <row r="33" spans="1:11" ht="14.4" x14ac:dyDescent="0.3">
      <c r="A33" s="497" t="s">
        <v>143</v>
      </c>
      <c r="B33" s="906" t="s">
        <v>143</v>
      </c>
      <c r="C33" s="909">
        <v>698</v>
      </c>
      <c r="D33" s="734">
        <f t="shared" si="4"/>
        <v>0.69799999999999995</v>
      </c>
      <c r="E33" s="484">
        <f t="shared" si="5"/>
        <v>4.6714311017568635E-3</v>
      </c>
      <c r="F33" s="488">
        <f t="shared" si="0"/>
        <v>-0.99532856889824317</v>
      </c>
      <c r="G33" s="488">
        <f t="shared" si="1"/>
        <v>0.99532856889824317</v>
      </c>
      <c r="H33" s="661">
        <f t="shared" si="2"/>
        <v>-99.532856889824316</v>
      </c>
      <c r="I33" s="486">
        <f>'MASTER CHART'!$V$7</f>
        <v>0.1</v>
      </c>
      <c r="J33" s="487">
        <f t="shared" si="3"/>
        <v>-9.953285688982433</v>
      </c>
      <c r="K33" s="598"/>
    </row>
    <row r="34" spans="1:11" ht="14.4" x14ac:dyDescent="0.3">
      <c r="A34" s="496" t="s">
        <v>144</v>
      </c>
      <c r="B34" s="907" t="s">
        <v>144</v>
      </c>
      <c r="C34" s="908">
        <v>196</v>
      </c>
      <c r="D34" s="734">
        <f t="shared" si="4"/>
        <v>0.19600000000000001</v>
      </c>
      <c r="E34" s="484">
        <f t="shared" si="5"/>
        <v>1.31174856152485E-3</v>
      </c>
      <c r="F34" s="488">
        <f t="shared" si="0"/>
        <v>-0.99868825143847517</v>
      </c>
      <c r="G34" s="488">
        <f t="shared" si="1"/>
        <v>0.99868825143847517</v>
      </c>
      <c r="H34" s="661">
        <f t="shared" si="2"/>
        <v>-99.868825143847516</v>
      </c>
      <c r="I34" s="486">
        <f>'MASTER CHART'!$V$7</f>
        <v>0.1</v>
      </c>
      <c r="J34" s="487">
        <f t="shared" si="3"/>
        <v>-9.9868825143847531</v>
      </c>
      <c r="K34" s="598"/>
    </row>
    <row r="35" spans="1:11" ht="14.4" x14ac:dyDescent="0.3">
      <c r="A35" s="497" t="s">
        <v>46</v>
      </c>
      <c r="B35" s="907" t="s">
        <v>46</v>
      </c>
      <c r="C35" s="908">
        <v>1969100</v>
      </c>
      <c r="D35" s="734">
        <f t="shared" si="4"/>
        <v>1969.1</v>
      </c>
      <c r="E35" s="484">
        <f t="shared" si="5"/>
        <v>13.178388227033581</v>
      </c>
      <c r="F35" s="488">
        <f t="shared" si="0"/>
        <v>12.178388227033581</v>
      </c>
      <c r="G35" s="488">
        <f t="shared" si="1"/>
        <v>-12.178388227033581</v>
      </c>
      <c r="H35" s="661">
        <f t="shared" si="2"/>
        <v>62.242066442051538</v>
      </c>
      <c r="I35" s="486">
        <f>'MASTER CHART'!$V$7</f>
        <v>0.1</v>
      </c>
      <c r="J35" s="487">
        <f t="shared" si="3"/>
        <v>6.2242066442051538</v>
      </c>
      <c r="K35" s="598"/>
    </row>
    <row r="36" spans="1:11" ht="14.4" x14ac:dyDescent="0.3">
      <c r="A36" s="497" t="s">
        <v>145</v>
      </c>
      <c r="B36" s="906" t="s">
        <v>145</v>
      </c>
      <c r="C36" s="909">
        <v>2073</v>
      </c>
      <c r="D36" s="734">
        <f t="shared" si="4"/>
        <v>2.073</v>
      </c>
      <c r="E36" s="484">
        <f t="shared" si="5"/>
        <v>1.3873748816535785E-2</v>
      </c>
      <c r="F36" s="488">
        <f t="shared" si="0"/>
        <v>-0.9861262511834642</v>
      </c>
      <c r="G36" s="488">
        <f t="shared" si="1"/>
        <v>0.9861262511834642</v>
      </c>
      <c r="H36" s="661">
        <f t="shared" ref="H36:H67" si="6">(IF(F36&lt;0,F36/$F$184*-100,F36/$F$183*100))</f>
        <v>-98.612625118346415</v>
      </c>
      <c r="I36" s="486">
        <f>'MASTER CHART'!$V$7</f>
        <v>0.1</v>
      </c>
      <c r="J36" s="487">
        <f t="shared" si="3"/>
        <v>-9.8612625118346422</v>
      </c>
      <c r="K36" s="598"/>
    </row>
    <row r="37" spans="1:11" ht="14.4" x14ac:dyDescent="0.3">
      <c r="A37" s="496" t="s">
        <v>47</v>
      </c>
      <c r="B37" s="907" t="s">
        <v>47</v>
      </c>
      <c r="C37" s="908">
        <v>162576</v>
      </c>
      <c r="D37" s="734">
        <f t="shared" si="4"/>
        <v>162.57599999999999</v>
      </c>
      <c r="E37" s="484">
        <f t="shared" si="5"/>
        <v>1.0880552762166531</v>
      </c>
      <c r="F37" s="488">
        <f t="shared" si="0"/>
        <v>8.80552762166531E-2</v>
      </c>
      <c r="G37" s="488">
        <f t="shared" si="1"/>
        <v>-8.80552762166531E-2</v>
      </c>
      <c r="H37" s="661">
        <f t="shared" si="6"/>
        <v>0.4500384000473866</v>
      </c>
      <c r="I37" s="486">
        <f>'MASTER CHART'!$V$7</f>
        <v>0.1</v>
      </c>
      <c r="J37" s="487">
        <f t="shared" si="3"/>
        <v>4.5003840004738664E-2</v>
      </c>
      <c r="K37" s="598"/>
    </row>
    <row r="38" spans="1:11" ht="14.4" x14ac:dyDescent="0.3">
      <c r="A38" s="497" t="s">
        <v>48</v>
      </c>
      <c r="B38" s="906" t="s">
        <v>48</v>
      </c>
      <c r="C38" s="909">
        <v>1907766</v>
      </c>
      <c r="D38" s="734">
        <f t="shared" si="4"/>
        <v>1907.7660000000001</v>
      </c>
      <c r="E38" s="484">
        <f t="shared" si="5"/>
        <v>12.767904623602128</v>
      </c>
      <c r="F38" s="488">
        <f t="shared" si="0"/>
        <v>11.767904623602128</v>
      </c>
      <c r="G38" s="488">
        <f t="shared" si="1"/>
        <v>-11.767904623602128</v>
      </c>
      <c r="H38" s="661">
        <f t="shared" si="6"/>
        <v>60.144141228808714</v>
      </c>
      <c r="I38" s="486">
        <f>'MASTER CHART'!$V$7</f>
        <v>0.1</v>
      </c>
      <c r="J38" s="487">
        <f t="shared" si="3"/>
        <v>6.0144141228808721</v>
      </c>
      <c r="K38" s="598"/>
    </row>
    <row r="39" spans="1:11" ht="14.4" x14ac:dyDescent="0.3">
      <c r="A39" s="496" t="s">
        <v>146</v>
      </c>
      <c r="B39" s="907" t="s">
        <v>440</v>
      </c>
      <c r="C39" s="908">
        <v>215313</v>
      </c>
      <c r="D39" s="734">
        <f t="shared" si="4"/>
        <v>215.31299999999999</v>
      </c>
      <c r="E39" s="484">
        <f t="shared" si="5"/>
        <v>1.4410026429979592</v>
      </c>
      <c r="F39" s="488">
        <f t="shared" si="0"/>
        <v>0.44100264299795922</v>
      </c>
      <c r="G39" s="488">
        <f t="shared" si="1"/>
        <v>-0.44100264299795922</v>
      </c>
      <c r="H39" s="661">
        <f t="shared" si="6"/>
        <v>2.2539038249469021</v>
      </c>
      <c r="I39" s="486">
        <f>'MASTER CHART'!$V$7</f>
        <v>0.1</v>
      </c>
      <c r="J39" s="487">
        <f t="shared" si="3"/>
        <v>0.22539038249469023</v>
      </c>
      <c r="K39" s="598"/>
    </row>
    <row r="40" spans="1:11" ht="14.4" x14ac:dyDescent="0.3">
      <c r="A40" s="497" t="s">
        <v>49</v>
      </c>
      <c r="B40" s="906" t="s">
        <v>49</v>
      </c>
      <c r="C40" s="909">
        <v>216585</v>
      </c>
      <c r="D40" s="734">
        <f t="shared" si="4"/>
        <v>216.58500000000001</v>
      </c>
      <c r="E40" s="484">
        <f t="shared" si="5"/>
        <v>1.4495156234584676</v>
      </c>
      <c r="F40" s="488">
        <f t="shared" si="0"/>
        <v>0.44951562345846763</v>
      </c>
      <c r="G40" s="488">
        <f t="shared" si="1"/>
        <v>-0.44951562345846763</v>
      </c>
      <c r="H40" s="661">
        <f t="shared" si="6"/>
        <v>2.29741249666642</v>
      </c>
      <c r="I40" s="486">
        <f>'MASTER CHART'!$V$7</f>
        <v>0.1</v>
      </c>
      <c r="J40" s="487">
        <f t="shared" si="3"/>
        <v>0.229741249666642</v>
      </c>
      <c r="K40" s="598"/>
    </row>
    <row r="41" spans="1:11" ht="14.4" x14ac:dyDescent="0.3">
      <c r="A41" s="497" t="s">
        <v>147</v>
      </c>
      <c r="B41" s="906" t="s">
        <v>147</v>
      </c>
      <c r="C41" s="909">
        <v>20</v>
      </c>
      <c r="D41" s="734">
        <f t="shared" si="4"/>
        <v>0.02</v>
      </c>
      <c r="E41" s="484">
        <f t="shared" si="5"/>
        <v>1.3385189403314796E-4</v>
      </c>
      <c r="F41" s="488">
        <f t="shared" si="0"/>
        <v>-0.99986614810596686</v>
      </c>
      <c r="G41" s="488">
        <f t="shared" si="1"/>
        <v>0.99986614810596686</v>
      </c>
      <c r="H41" s="661">
        <f t="shared" si="6"/>
        <v>-99.986614810596691</v>
      </c>
      <c r="I41" s="486">
        <f>'MASTER CHART'!$V$7</f>
        <v>0.1</v>
      </c>
      <c r="J41" s="487">
        <f t="shared" si="3"/>
        <v>-9.9986614810596706</v>
      </c>
      <c r="K41" s="598"/>
    </row>
    <row r="42" spans="1:11" ht="14.4" x14ac:dyDescent="0.3">
      <c r="A42" s="497" t="s">
        <v>50</v>
      </c>
      <c r="B42" s="906" t="s">
        <v>50</v>
      </c>
      <c r="C42" s="909">
        <v>254971</v>
      </c>
      <c r="D42" s="734">
        <f t="shared" si="4"/>
        <v>254.971</v>
      </c>
      <c r="E42" s="484">
        <f t="shared" si="5"/>
        <v>1.7064175636762884</v>
      </c>
      <c r="F42" s="488">
        <f t="shared" si="0"/>
        <v>0.70641756367628838</v>
      </c>
      <c r="G42" s="488">
        <f t="shared" si="1"/>
        <v>-0.70641756367628838</v>
      </c>
      <c r="H42" s="661">
        <f t="shared" si="6"/>
        <v>3.6104029625668845</v>
      </c>
      <c r="I42" s="486">
        <f>'MASTER CHART'!$V$7</f>
        <v>0.1</v>
      </c>
      <c r="J42" s="487">
        <f t="shared" si="3"/>
        <v>0.36104029625668849</v>
      </c>
      <c r="K42" s="598"/>
    </row>
    <row r="43" spans="1:11" ht="14.4" x14ac:dyDescent="0.3">
      <c r="A43" s="496" t="s">
        <v>148</v>
      </c>
      <c r="B43" s="907" t="s">
        <v>148</v>
      </c>
      <c r="C43" s="908">
        <v>156</v>
      </c>
      <c r="D43" s="734">
        <f t="shared" si="4"/>
        <v>0.156</v>
      </c>
      <c r="E43" s="484">
        <f t="shared" si="5"/>
        <v>1.044044773458554E-3</v>
      </c>
      <c r="F43" s="488">
        <f t="shared" si="0"/>
        <v>-0.99895595522654146</v>
      </c>
      <c r="G43" s="488">
        <f t="shared" si="1"/>
        <v>0.99895595522654146</v>
      </c>
      <c r="H43" s="661">
        <f t="shared" si="6"/>
        <v>-99.895595522654148</v>
      </c>
      <c r="I43" s="486">
        <f>'MASTER CHART'!$V$7</f>
        <v>0.1</v>
      </c>
      <c r="J43" s="487">
        <f t="shared" si="3"/>
        <v>-9.9895595522654155</v>
      </c>
      <c r="K43" s="598"/>
    </row>
    <row r="44" spans="1:11" ht="14.4" x14ac:dyDescent="0.3">
      <c r="A44" s="497" t="s">
        <v>149</v>
      </c>
      <c r="B44" s="906" t="s">
        <v>149</v>
      </c>
      <c r="C44" s="909">
        <v>4241</v>
      </c>
      <c r="D44" s="734">
        <f t="shared" si="4"/>
        <v>4.2409999999999997</v>
      </c>
      <c r="E44" s="484">
        <f t="shared" si="5"/>
        <v>2.8383294129729023E-2</v>
      </c>
      <c r="F44" s="488">
        <f t="shared" si="0"/>
        <v>-0.97161670587027094</v>
      </c>
      <c r="G44" s="488">
        <f t="shared" si="1"/>
        <v>0.97161670587027094</v>
      </c>
      <c r="H44" s="661">
        <f t="shared" si="6"/>
        <v>-97.161670587027089</v>
      </c>
      <c r="I44" s="486">
        <f>'MASTER CHART'!$V$7</f>
        <v>0.1</v>
      </c>
      <c r="J44" s="487">
        <f t="shared" si="3"/>
        <v>-9.7161670587027089</v>
      </c>
      <c r="K44" s="598"/>
    </row>
    <row r="45" spans="1:11" ht="14.4" x14ac:dyDescent="0.3">
      <c r="A45" s="496" t="s">
        <v>150</v>
      </c>
      <c r="B45" s="906" t="s">
        <v>150</v>
      </c>
      <c r="C45" s="909">
        <v>4359</v>
      </c>
      <c r="D45" s="734">
        <f t="shared" si="4"/>
        <v>4.359</v>
      </c>
      <c r="E45" s="484">
        <f t="shared" si="5"/>
        <v>2.9173020304524597E-2</v>
      </c>
      <c r="F45" s="488">
        <f t="shared" si="0"/>
        <v>-0.97082697969547538</v>
      </c>
      <c r="G45" s="488">
        <f t="shared" si="1"/>
        <v>0.97082697969547538</v>
      </c>
      <c r="H45" s="661">
        <f t="shared" si="6"/>
        <v>-97.082697969547539</v>
      </c>
      <c r="I45" s="486">
        <f>'MASTER CHART'!$V$7</f>
        <v>0.1</v>
      </c>
      <c r="J45" s="487">
        <f t="shared" si="3"/>
        <v>-9.7082697969547542</v>
      </c>
      <c r="K45" s="598"/>
    </row>
    <row r="46" spans="1:11" ht="14.4" x14ac:dyDescent="0.3">
      <c r="A46" s="497" t="s">
        <v>51</v>
      </c>
      <c r="B46" s="907" t="s">
        <v>51</v>
      </c>
      <c r="C46" s="908">
        <v>1867</v>
      </c>
      <c r="D46" s="734">
        <f t="shared" si="4"/>
        <v>1.867</v>
      </c>
      <c r="E46" s="484">
        <f t="shared" si="5"/>
        <v>1.2495074307994361E-2</v>
      </c>
      <c r="F46" s="488">
        <f t="shared" si="0"/>
        <v>-0.98750492569200565</v>
      </c>
      <c r="G46" s="488">
        <f t="shared" si="1"/>
        <v>0.98750492569200565</v>
      </c>
      <c r="H46" s="661">
        <f t="shared" si="6"/>
        <v>-98.75049256920056</v>
      </c>
      <c r="I46" s="486">
        <f>'MASTER CHART'!$V$7</f>
        <v>0.1</v>
      </c>
      <c r="J46" s="487">
        <f t="shared" si="3"/>
        <v>-9.8750492569200574</v>
      </c>
      <c r="K46" s="598"/>
    </row>
    <row r="47" spans="1:11" ht="14.4" x14ac:dyDescent="0.3">
      <c r="A47" s="496" t="s">
        <v>52</v>
      </c>
      <c r="B47" s="906" t="s">
        <v>52</v>
      </c>
      <c r="C47" s="909">
        <v>31214</v>
      </c>
      <c r="D47" s="734">
        <f t="shared" si="4"/>
        <v>31.213999999999999</v>
      </c>
      <c r="E47" s="484">
        <f t="shared" si="5"/>
        <v>0.208902651017534</v>
      </c>
      <c r="F47" s="488">
        <f t="shared" si="0"/>
        <v>-0.79109734898246598</v>
      </c>
      <c r="G47" s="488">
        <f t="shared" si="1"/>
        <v>0.79109734898246598</v>
      </c>
      <c r="H47" s="661">
        <f t="shared" si="6"/>
        <v>-79.1097348982466</v>
      </c>
      <c r="I47" s="486">
        <f>'MASTER CHART'!$V$7</f>
        <v>0.1</v>
      </c>
      <c r="J47" s="487">
        <f t="shared" si="3"/>
        <v>-7.9109734898246602</v>
      </c>
      <c r="K47" s="598"/>
    </row>
    <row r="48" spans="1:11" ht="25.8" customHeight="1" x14ac:dyDescent="0.3">
      <c r="A48" s="497" t="s">
        <v>329</v>
      </c>
      <c r="B48" s="907" t="s">
        <v>439</v>
      </c>
      <c r="C48" s="908">
        <v>108</v>
      </c>
      <c r="D48" s="734">
        <f t="shared" si="4"/>
        <v>0.108</v>
      </c>
      <c r="E48" s="484">
        <f t="shared" si="5"/>
        <v>7.228002277789989E-4</v>
      </c>
      <c r="F48" s="488">
        <f t="shared" si="0"/>
        <v>-0.99927719977222096</v>
      </c>
      <c r="G48" s="488">
        <f t="shared" si="1"/>
        <v>0.99927719977222096</v>
      </c>
      <c r="H48" s="661">
        <f t="shared" si="6"/>
        <v>-99.927719977222097</v>
      </c>
      <c r="I48" s="486">
        <f>'MASTER CHART'!$V$7</f>
        <v>0.1</v>
      </c>
      <c r="J48" s="487">
        <f t="shared" si="3"/>
        <v>-9.99277199772221</v>
      </c>
      <c r="K48" s="598"/>
    </row>
    <row r="49" spans="1:45" ht="14.4" x14ac:dyDescent="0.3">
      <c r="A49" s="496" t="s">
        <v>231</v>
      </c>
      <c r="B49" s="907" t="s">
        <v>217</v>
      </c>
      <c r="C49" s="908">
        <v>23</v>
      </c>
      <c r="D49" s="734">
        <f t="shared" si="4"/>
        <v>2.3E-2</v>
      </c>
      <c r="E49" s="484">
        <f t="shared" si="5"/>
        <v>1.5392967813812014E-4</v>
      </c>
      <c r="F49" s="488">
        <f t="shared" si="0"/>
        <v>-0.9998460703218619</v>
      </c>
      <c r="G49" s="488">
        <f t="shared" si="1"/>
        <v>0.9998460703218619</v>
      </c>
      <c r="H49" s="661">
        <f t="shared" si="6"/>
        <v>-99.98460703218619</v>
      </c>
      <c r="I49" s="486">
        <f>'MASTER CHART'!$V$7</f>
        <v>0.1</v>
      </c>
      <c r="J49" s="487">
        <f t="shared" si="3"/>
        <v>-9.998460703218619</v>
      </c>
      <c r="K49" s="598"/>
    </row>
    <row r="50" spans="1:45" ht="14.4" x14ac:dyDescent="0.3">
      <c r="A50" s="497" t="s">
        <v>53</v>
      </c>
      <c r="B50" s="906" t="s">
        <v>53</v>
      </c>
      <c r="C50" s="909">
        <v>82856</v>
      </c>
      <c r="D50" s="734">
        <f t="shared" si="4"/>
        <v>82.855999999999995</v>
      </c>
      <c r="E50" s="484">
        <f t="shared" si="5"/>
        <v>0.55452162660052529</v>
      </c>
      <c r="F50" s="488">
        <f t="shared" si="0"/>
        <v>-0.44547837339947471</v>
      </c>
      <c r="G50" s="488">
        <f t="shared" si="1"/>
        <v>0.44547837339947471</v>
      </c>
      <c r="H50" s="661">
        <f t="shared" si="6"/>
        <v>-44.547837339947471</v>
      </c>
      <c r="I50" s="486">
        <f>'MASTER CHART'!$V$7</f>
        <v>0.1</v>
      </c>
      <c r="J50" s="487">
        <f t="shared" si="3"/>
        <v>-4.4547837339947476</v>
      </c>
      <c r="K50" s="598"/>
    </row>
    <row r="51" spans="1:45" ht="14.4" x14ac:dyDescent="0.3">
      <c r="A51" s="497" t="s">
        <v>113</v>
      </c>
      <c r="B51" s="906" t="s">
        <v>113</v>
      </c>
      <c r="C51" s="909">
        <v>1831</v>
      </c>
      <c r="D51" s="734">
        <f t="shared" si="4"/>
        <v>1.831</v>
      </c>
      <c r="E51" s="484">
        <f t="shared" si="5"/>
        <v>1.2254140898734694E-2</v>
      </c>
      <c r="F51" s="488">
        <f t="shared" si="0"/>
        <v>-0.98774585910126533</v>
      </c>
      <c r="G51" s="488">
        <f t="shared" si="1"/>
        <v>0.98774585910126533</v>
      </c>
      <c r="H51" s="661">
        <f t="shared" si="6"/>
        <v>-98.774585910126532</v>
      </c>
      <c r="I51" s="486">
        <f>'MASTER CHART'!$V$7</f>
        <v>0.1</v>
      </c>
      <c r="J51" s="487">
        <f t="shared" si="3"/>
        <v>-9.8774585910126547</v>
      </c>
      <c r="K51" s="598"/>
    </row>
    <row r="52" spans="1:45" ht="14.4" x14ac:dyDescent="0.3">
      <c r="A52" s="496" t="s">
        <v>114</v>
      </c>
      <c r="B52" s="907" t="s">
        <v>114</v>
      </c>
      <c r="C52" s="908">
        <v>251070</v>
      </c>
      <c r="D52" s="734">
        <f t="shared" si="4"/>
        <v>251.07</v>
      </c>
      <c r="E52" s="484">
        <f t="shared" si="5"/>
        <v>1.6803097517451229</v>
      </c>
      <c r="F52" s="488">
        <f t="shared" si="0"/>
        <v>0.68030975174512287</v>
      </c>
      <c r="G52" s="488">
        <f t="shared" si="1"/>
        <v>-0.68030975174512287</v>
      </c>
      <c r="H52" s="661">
        <f t="shared" si="6"/>
        <v>3.476969528307579</v>
      </c>
      <c r="I52" s="486">
        <f>'MASTER CHART'!$V$7</f>
        <v>0.1</v>
      </c>
      <c r="J52" s="487">
        <f t="shared" si="3"/>
        <v>0.34769695283075791</v>
      </c>
      <c r="K52" s="598"/>
    </row>
    <row r="53" spans="1:45" ht="14.4" x14ac:dyDescent="0.3">
      <c r="A53" s="497" t="s">
        <v>54</v>
      </c>
      <c r="B53" s="907" t="s">
        <v>54</v>
      </c>
      <c r="C53" s="908">
        <v>48361</v>
      </c>
      <c r="D53" s="734">
        <f t="shared" si="4"/>
        <v>48.360999999999997</v>
      </c>
      <c r="E53" s="484">
        <f t="shared" si="5"/>
        <v>0.32366057236685342</v>
      </c>
      <c r="F53" s="488">
        <f t="shared" si="0"/>
        <v>-0.67633942763314658</v>
      </c>
      <c r="G53" s="488">
        <f t="shared" si="1"/>
        <v>0.67633942763314658</v>
      </c>
      <c r="H53" s="661">
        <f t="shared" si="6"/>
        <v>-67.633942763314664</v>
      </c>
      <c r="I53" s="486">
        <f>'MASTER CHART'!$V$7</f>
        <v>0.1</v>
      </c>
      <c r="J53" s="487">
        <f t="shared" si="3"/>
        <v>-6.7633942763314669</v>
      </c>
      <c r="K53" s="772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269"/>
      <c r="AG53" s="269"/>
      <c r="AH53" s="269"/>
      <c r="AI53" s="269"/>
      <c r="AJ53" s="269"/>
      <c r="AK53" s="269"/>
      <c r="AL53" s="269"/>
      <c r="AM53" s="269"/>
      <c r="AN53" s="269"/>
      <c r="AO53" s="269"/>
      <c r="AP53" s="269"/>
      <c r="AQ53" s="269"/>
      <c r="AR53" s="269"/>
      <c r="AS53" s="269"/>
    </row>
    <row r="54" spans="1:45" s="143" customFormat="1" ht="14.4" x14ac:dyDescent="0.3">
      <c r="A54" s="496" t="s">
        <v>55</v>
      </c>
      <c r="B54" s="907" t="s">
        <v>55</v>
      </c>
      <c r="C54" s="908">
        <v>36209</v>
      </c>
      <c r="D54" s="734">
        <f t="shared" si="4"/>
        <v>36.209000000000003</v>
      </c>
      <c r="E54" s="484">
        <f t="shared" si="5"/>
        <v>0.24233216155231274</v>
      </c>
      <c r="F54" s="488">
        <f t="shared" si="0"/>
        <v>-0.75766783844768726</v>
      </c>
      <c r="G54" s="488">
        <f t="shared" si="1"/>
        <v>0.75766783844768726</v>
      </c>
      <c r="H54" s="661">
        <f t="shared" si="6"/>
        <v>-75.766783844768725</v>
      </c>
      <c r="I54" s="486">
        <f>'MASTER CHART'!$V$7</f>
        <v>0.1</v>
      </c>
      <c r="J54" s="487">
        <f t="shared" si="3"/>
        <v>-7.5766783844768728</v>
      </c>
      <c r="K54" s="774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</row>
    <row r="55" spans="1:45" s="143" customFormat="1" ht="14.4" x14ac:dyDescent="0.3">
      <c r="A55" s="497" t="s">
        <v>56</v>
      </c>
      <c r="B55" s="906" t="s">
        <v>56</v>
      </c>
      <c r="C55" s="909">
        <v>12587</v>
      </c>
      <c r="D55" s="734">
        <f t="shared" si="4"/>
        <v>12.587</v>
      </c>
      <c r="E55" s="484">
        <f t="shared" si="5"/>
        <v>8.4239689509761656E-2</v>
      </c>
      <c r="F55" s="488">
        <f t="shared" si="0"/>
        <v>-0.91576031049023832</v>
      </c>
      <c r="G55" s="488">
        <f t="shared" si="1"/>
        <v>0.91576031049023832</v>
      </c>
      <c r="H55" s="661">
        <f t="shared" si="6"/>
        <v>-91.576031049023825</v>
      </c>
      <c r="I55" s="486">
        <f>'MASTER CHART'!$V$7</f>
        <v>0.1</v>
      </c>
      <c r="J55" s="487">
        <f t="shared" si="3"/>
        <v>-9.1576031049023836</v>
      </c>
      <c r="K55" s="776"/>
      <c r="L55" s="165"/>
      <c r="M55" s="162"/>
      <c r="N55" s="162"/>
      <c r="O55" s="166"/>
      <c r="P55" s="162"/>
      <c r="Q55" s="166"/>
      <c r="R55" s="162"/>
      <c r="S55" s="167"/>
      <c r="T55" s="168"/>
      <c r="U55" s="169"/>
      <c r="V55" s="168"/>
      <c r="W55" s="162"/>
      <c r="X55" s="162"/>
      <c r="Y55" s="162"/>
      <c r="Z55" s="162"/>
      <c r="AA55" s="162"/>
      <c r="AB55" s="162"/>
      <c r="AC55" s="162"/>
      <c r="AD55" s="162"/>
      <c r="AE55" s="170"/>
      <c r="AF55" s="162"/>
      <c r="AG55" s="162"/>
      <c r="AH55" s="162"/>
      <c r="AI55" s="162"/>
      <c r="AJ55" s="162"/>
      <c r="AK55" s="162"/>
      <c r="AL55" s="162"/>
      <c r="AM55" s="163"/>
      <c r="AN55" s="171"/>
      <c r="AO55" s="171"/>
      <c r="AP55" s="171"/>
      <c r="AQ55" s="171"/>
      <c r="AR55" s="171"/>
      <c r="AS55" s="171"/>
    </row>
    <row r="56" spans="1:45" ht="14.4" x14ac:dyDescent="0.3">
      <c r="A56" s="496" t="s">
        <v>151</v>
      </c>
      <c r="B56" s="906" t="s">
        <v>151</v>
      </c>
      <c r="C56" s="909">
        <v>38</v>
      </c>
      <c r="D56" s="734">
        <f t="shared" si="4"/>
        <v>3.7999999999999999E-2</v>
      </c>
      <c r="E56" s="484">
        <f t="shared" si="5"/>
        <v>2.5431859866298113E-4</v>
      </c>
      <c r="F56" s="488">
        <f t="shared" si="0"/>
        <v>-0.99974568140133702</v>
      </c>
      <c r="G56" s="488">
        <f t="shared" si="1"/>
        <v>0.99974568140133702</v>
      </c>
      <c r="H56" s="661">
        <f t="shared" si="6"/>
        <v>-99.974568140133698</v>
      </c>
      <c r="I56" s="486">
        <f>'MASTER CHART'!$V$7</f>
        <v>0.1</v>
      </c>
      <c r="J56" s="487">
        <f t="shared" si="3"/>
        <v>-9.9974568140133702</v>
      </c>
      <c r="K56" s="772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69"/>
      <c r="AH56" s="269"/>
      <c r="AI56" s="269"/>
      <c r="AJ56" s="269"/>
      <c r="AK56" s="269"/>
      <c r="AL56" s="269"/>
      <c r="AM56" s="269"/>
      <c r="AN56" s="269"/>
      <c r="AO56" s="269"/>
      <c r="AP56" s="269"/>
      <c r="AQ56" s="269"/>
      <c r="AR56" s="269"/>
      <c r="AS56" s="269"/>
    </row>
    <row r="57" spans="1:45" ht="14.4" x14ac:dyDescent="0.3">
      <c r="A57" s="496" t="s">
        <v>152</v>
      </c>
      <c r="B57" s="906" t="s">
        <v>152</v>
      </c>
      <c r="C57" s="909">
        <v>4114</v>
      </c>
      <c r="D57" s="734">
        <f t="shared" si="4"/>
        <v>4.1139999999999999</v>
      </c>
      <c r="E57" s="484">
        <f t="shared" si="5"/>
        <v>2.7533334602618535E-2</v>
      </c>
      <c r="F57" s="488">
        <f t="shared" si="0"/>
        <v>-0.97246666539738147</v>
      </c>
      <c r="G57" s="488">
        <f t="shared" si="1"/>
        <v>0.97246666539738147</v>
      </c>
      <c r="H57" s="661">
        <f t="shared" si="6"/>
        <v>-97.246666539738143</v>
      </c>
      <c r="I57" s="486">
        <f>'MASTER CHART'!$V$7</f>
        <v>0.1</v>
      </c>
      <c r="J57" s="487">
        <f t="shared" si="3"/>
        <v>-9.7246666539738147</v>
      </c>
      <c r="K57" s="772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269"/>
      <c r="AA57" s="269"/>
      <c r="AB57" s="269"/>
      <c r="AC57" s="269"/>
      <c r="AD57" s="269"/>
      <c r="AE57" s="269"/>
      <c r="AF57" s="269"/>
      <c r="AG57" s="269"/>
      <c r="AH57" s="269"/>
      <c r="AI57" s="269"/>
      <c r="AJ57" s="269"/>
      <c r="AK57" s="269"/>
      <c r="AL57" s="269"/>
      <c r="AM57" s="269"/>
      <c r="AN57" s="269"/>
      <c r="AO57" s="269"/>
      <c r="AP57" s="269"/>
      <c r="AQ57" s="269"/>
      <c r="AR57" s="269"/>
      <c r="AS57" s="269"/>
    </row>
    <row r="58" spans="1:45" ht="14.4" x14ac:dyDescent="0.3">
      <c r="A58" s="497" t="s">
        <v>153</v>
      </c>
      <c r="B58" s="906" t="s">
        <v>153</v>
      </c>
      <c r="C58" s="909">
        <v>1091</v>
      </c>
      <c r="D58" s="734">
        <f t="shared" si="4"/>
        <v>1.091</v>
      </c>
      <c r="E58" s="484">
        <f t="shared" si="5"/>
        <v>7.3016208195082208E-3</v>
      </c>
      <c r="F58" s="488">
        <f t="shared" si="0"/>
        <v>-0.99269837918049175</v>
      </c>
      <c r="G58" s="488">
        <f t="shared" si="1"/>
        <v>0.99269837918049175</v>
      </c>
      <c r="H58" s="661">
        <f t="shared" si="6"/>
        <v>-99.269837918049177</v>
      </c>
      <c r="I58" s="486">
        <f>'MASTER CHART'!$V$7</f>
        <v>0.1</v>
      </c>
      <c r="J58" s="487">
        <f t="shared" si="3"/>
        <v>-9.9269837918049184</v>
      </c>
      <c r="K58" s="598"/>
    </row>
    <row r="59" spans="1:45" ht="14.4" x14ac:dyDescent="0.3">
      <c r="A59" s="497" t="s">
        <v>154</v>
      </c>
      <c r="B59" s="906" t="s">
        <v>154</v>
      </c>
      <c r="C59" s="909">
        <v>25</v>
      </c>
      <c r="D59" s="734">
        <f t="shared" si="4"/>
        <v>2.5000000000000001E-2</v>
      </c>
      <c r="E59" s="484">
        <f t="shared" si="5"/>
        <v>1.6731486754143496E-4</v>
      </c>
      <c r="F59" s="488">
        <f t="shared" si="0"/>
        <v>-0.9998326851324586</v>
      </c>
      <c r="G59" s="488">
        <f t="shared" si="1"/>
        <v>0.9998326851324586</v>
      </c>
      <c r="H59" s="661">
        <f t="shared" si="6"/>
        <v>-99.983268513245861</v>
      </c>
      <c r="I59" s="486">
        <f>'MASTER CHART'!$V$7</f>
        <v>0.1</v>
      </c>
      <c r="J59" s="487">
        <f t="shared" si="3"/>
        <v>-9.9983268513245864</v>
      </c>
      <c r="K59" s="598"/>
      <c r="M59" s="920" t="s">
        <v>768</v>
      </c>
    </row>
    <row r="60" spans="1:45" ht="14.4" x14ac:dyDescent="0.3">
      <c r="A60" s="496" t="s">
        <v>155</v>
      </c>
      <c r="B60" s="906" t="s">
        <v>155</v>
      </c>
      <c r="C60" s="909">
        <v>35139</v>
      </c>
      <c r="D60" s="734">
        <f t="shared" si="4"/>
        <v>35.139000000000003</v>
      </c>
      <c r="E60" s="484">
        <f t="shared" si="5"/>
        <v>0.23517108522153932</v>
      </c>
      <c r="F60" s="488">
        <f t="shared" si="0"/>
        <v>-0.76482891477846071</v>
      </c>
      <c r="G60" s="488">
        <f t="shared" si="1"/>
        <v>0.76482891477846071</v>
      </c>
      <c r="H60" s="661">
        <f t="shared" si="6"/>
        <v>-76.482891477846067</v>
      </c>
      <c r="I60" s="486">
        <f>'MASTER CHART'!$V$7</f>
        <v>0.1</v>
      </c>
      <c r="J60" s="487">
        <f t="shared" si="3"/>
        <v>-7.6482891477846069</v>
      </c>
      <c r="K60" s="598"/>
    </row>
    <row r="61" spans="1:45" ht="14.4" x14ac:dyDescent="0.3">
      <c r="A61" s="497" t="s">
        <v>57</v>
      </c>
      <c r="B61" s="906" t="s">
        <v>57</v>
      </c>
      <c r="C61" s="909">
        <v>474961</v>
      </c>
      <c r="D61" s="734">
        <f t="shared" si="4"/>
        <v>474.96100000000001</v>
      </c>
      <c r="E61" s="484">
        <f t="shared" si="5"/>
        <v>3.1787214720938994</v>
      </c>
      <c r="F61" s="488">
        <f t="shared" si="0"/>
        <v>2.1787214720938994</v>
      </c>
      <c r="G61" s="488">
        <f t="shared" si="1"/>
        <v>-2.1787214720938994</v>
      </c>
      <c r="H61" s="661">
        <f t="shared" si="6"/>
        <v>11.13514564462397</v>
      </c>
      <c r="I61" s="486">
        <f>'MASTER CHART'!$V$7</f>
        <v>0.1</v>
      </c>
      <c r="J61" s="487">
        <f t="shared" si="3"/>
        <v>1.1135145644623969</v>
      </c>
      <c r="K61" s="598"/>
    </row>
    <row r="62" spans="1:45" ht="14.4" x14ac:dyDescent="0.3">
      <c r="A62" s="497" t="s">
        <v>156</v>
      </c>
      <c r="B62" s="906" t="s">
        <v>156</v>
      </c>
      <c r="C62" s="909">
        <v>271</v>
      </c>
      <c r="D62" s="734">
        <f t="shared" si="4"/>
        <v>0.27100000000000002</v>
      </c>
      <c r="E62" s="484">
        <f t="shared" si="5"/>
        <v>1.8136931641491549E-3</v>
      </c>
      <c r="F62" s="488">
        <f t="shared" si="0"/>
        <v>-0.99818630683585086</v>
      </c>
      <c r="G62" s="488">
        <f t="shared" si="1"/>
        <v>0.99818630683585086</v>
      </c>
      <c r="H62" s="661">
        <f t="shared" si="6"/>
        <v>-99.818630683585084</v>
      </c>
      <c r="I62" s="486">
        <f>'MASTER CHART'!$V$7</f>
        <v>0.1</v>
      </c>
      <c r="J62" s="487">
        <f t="shared" si="3"/>
        <v>-9.9818630683585088</v>
      </c>
      <c r="K62" s="598"/>
    </row>
    <row r="63" spans="1:45" ht="14.4" x14ac:dyDescent="0.3">
      <c r="A63" s="497" t="s">
        <v>157</v>
      </c>
      <c r="B63" s="907" t="s">
        <v>157</v>
      </c>
      <c r="C63" s="908">
        <v>490</v>
      </c>
      <c r="D63" s="734">
        <f t="shared" si="4"/>
        <v>0.49</v>
      </c>
      <c r="E63" s="484">
        <f t="shared" si="5"/>
        <v>3.2793714038121249E-3</v>
      </c>
      <c r="F63" s="488">
        <f t="shared" si="0"/>
        <v>-0.99672062859618793</v>
      </c>
      <c r="G63" s="488">
        <f t="shared" si="1"/>
        <v>0.99672062859618793</v>
      </c>
      <c r="H63" s="661">
        <f t="shared" si="6"/>
        <v>-99.672062859618791</v>
      </c>
      <c r="I63" s="486">
        <f>'MASTER CHART'!$V$7</f>
        <v>0.1</v>
      </c>
      <c r="J63" s="487">
        <f t="shared" si="3"/>
        <v>-9.9672062859618791</v>
      </c>
      <c r="K63" s="598"/>
    </row>
    <row r="64" spans="1:45" ht="14.4" x14ac:dyDescent="0.3">
      <c r="A64" s="497" t="s">
        <v>158</v>
      </c>
      <c r="B64" s="907" t="s">
        <v>158</v>
      </c>
      <c r="C64" s="908">
        <v>2879</v>
      </c>
      <c r="D64" s="734">
        <f t="shared" si="4"/>
        <v>2.879</v>
      </c>
      <c r="E64" s="484">
        <f t="shared" si="5"/>
        <v>1.9267980146071648E-2</v>
      </c>
      <c r="F64" s="488">
        <f t="shared" si="0"/>
        <v>-0.98073201985392833</v>
      </c>
      <c r="G64" s="488">
        <f t="shared" si="1"/>
        <v>0.98073201985392833</v>
      </c>
      <c r="H64" s="661">
        <f t="shared" si="6"/>
        <v>-98.073201985392828</v>
      </c>
      <c r="I64" s="486">
        <f>'MASTER CHART'!$V$7</f>
        <v>0.1</v>
      </c>
      <c r="J64" s="487">
        <f t="shared" si="3"/>
        <v>-9.8073201985392835</v>
      </c>
      <c r="K64" s="598"/>
    </row>
    <row r="65" spans="1:22" ht="14.4" x14ac:dyDescent="0.3">
      <c r="A65" s="496" t="s">
        <v>58</v>
      </c>
      <c r="B65" s="907" t="s">
        <v>58</v>
      </c>
      <c r="C65" s="908">
        <v>1789779</v>
      </c>
      <c r="D65" s="734">
        <f t="shared" si="4"/>
        <v>1789.779</v>
      </c>
      <c r="E65" s="484">
        <f t="shared" si="5"/>
        <v>11.978265452537675</v>
      </c>
      <c r="F65" s="488">
        <f t="shared" si="0"/>
        <v>10.978265452537675</v>
      </c>
      <c r="G65" s="488">
        <f t="shared" si="1"/>
        <v>-10.978265452537675</v>
      </c>
      <c r="H65" s="661">
        <f t="shared" si="6"/>
        <v>56.108404082448104</v>
      </c>
      <c r="I65" s="486">
        <f>'MASTER CHART'!$V$7</f>
        <v>0.1</v>
      </c>
      <c r="J65" s="487">
        <f t="shared" si="3"/>
        <v>5.6108404082448109</v>
      </c>
      <c r="K65" s="598"/>
    </row>
    <row r="66" spans="1:22" ht="14.4" x14ac:dyDescent="0.3">
      <c r="A66" s="497" t="s">
        <v>159</v>
      </c>
      <c r="B66" s="907" t="s">
        <v>159</v>
      </c>
      <c r="C66" s="908">
        <v>1240</v>
      </c>
      <c r="D66" s="734">
        <f t="shared" si="4"/>
        <v>1.24</v>
      </c>
      <c r="E66" s="484">
        <f t="shared" si="5"/>
        <v>8.2988174300551738E-3</v>
      </c>
      <c r="F66" s="488">
        <f t="shared" si="0"/>
        <v>-0.99170118256994477</v>
      </c>
      <c r="G66" s="488">
        <f t="shared" si="1"/>
        <v>0.99170118256994477</v>
      </c>
      <c r="H66" s="661">
        <f t="shared" si="6"/>
        <v>-99.170118256994471</v>
      </c>
      <c r="I66" s="486">
        <f>'MASTER CHART'!$V$7</f>
        <v>0.1</v>
      </c>
      <c r="J66" s="487">
        <f t="shared" si="3"/>
        <v>-9.9170118256994471</v>
      </c>
      <c r="K66" s="598"/>
    </row>
    <row r="67" spans="1:22" ht="14.4" x14ac:dyDescent="0.3">
      <c r="A67" s="496" t="s">
        <v>160</v>
      </c>
      <c r="B67" s="906" t="s">
        <v>160</v>
      </c>
      <c r="C67" s="909">
        <v>101</v>
      </c>
      <c r="D67" s="734">
        <f t="shared" si="4"/>
        <v>0.10100000000000001</v>
      </c>
      <c r="E67" s="484">
        <f t="shared" si="5"/>
        <v>6.7595206486739722E-4</v>
      </c>
      <c r="F67" s="488">
        <f t="shared" si="0"/>
        <v>-0.99932404793513263</v>
      </c>
      <c r="G67" s="488">
        <f t="shared" si="1"/>
        <v>0.99932404793513263</v>
      </c>
      <c r="H67" s="661">
        <f t="shared" si="6"/>
        <v>-99.932404793513257</v>
      </c>
      <c r="I67" s="486">
        <f>'MASTER CHART'!$V$7</f>
        <v>0.1</v>
      </c>
      <c r="J67" s="487">
        <f t="shared" si="3"/>
        <v>-9.9932404793513268</v>
      </c>
      <c r="K67" s="598"/>
    </row>
    <row r="68" spans="1:22" ht="14.4" x14ac:dyDescent="0.3">
      <c r="A68" s="497" t="s">
        <v>59</v>
      </c>
      <c r="B68" s="907" t="s">
        <v>59</v>
      </c>
      <c r="C68" s="908">
        <v>16485</v>
      </c>
      <c r="D68" s="734">
        <f t="shared" si="4"/>
        <v>16.484999999999999</v>
      </c>
      <c r="E68" s="484">
        <f t="shared" si="5"/>
        <v>0.1103274236568222</v>
      </c>
      <c r="F68" s="488">
        <f t="shared" ref="F68:F131" si="7">E68-1</f>
        <v>-0.88967257634317776</v>
      </c>
      <c r="G68" s="488">
        <f t="shared" ref="G68:G131" si="8">(F68*-1)</f>
        <v>0.88967257634317776</v>
      </c>
      <c r="H68" s="661">
        <f t="shared" ref="H68:H99" si="9">(IF(F68&lt;0,F68/$F$184*-100,F68/$F$183*100))</f>
        <v>-88.967257634317775</v>
      </c>
      <c r="I68" s="486">
        <f>'MASTER CHART'!$V$7</f>
        <v>0.1</v>
      </c>
      <c r="J68" s="487">
        <f t="shared" ref="J68:J131" si="10">(H68*I68)</f>
        <v>-8.8967257634317782</v>
      </c>
      <c r="K68" s="598"/>
    </row>
    <row r="69" spans="1:22" ht="14.4" x14ac:dyDescent="0.3">
      <c r="A69" s="497" t="s">
        <v>115</v>
      </c>
      <c r="B69" s="906" t="s">
        <v>115</v>
      </c>
      <c r="C69" s="909">
        <v>2336</v>
      </c>
      <c r="D69" s="734">
        <f t="shared" ref="D69:D132" si="11">C69/1000</f>
        <v>2.3359999999999999</v>
      </c>
      <c r="E69" s="484">
        <f t="shared" si="5"/>
        <v>1.5633901223071681E-2</v>
      </c>
      <c r="F69" s="488">
        <f t="shared" si="7"/>
        <v>-0.98436609877692827</v>
      </c>
      <c r="G69" s="488">
        <f t="shared" si="8"/>
        <v>0.98436609877692827</v>
      </c>
      <c r="H69" s="661">
        <f t="shared" si="9"/>
        <v>-98.436609877692831</v>
      </c>
      <c r="I69" s="486">
        <f>'MASTER CHART'!$V$7</f>
        <v>0.1</v>
      </c>
      <c r="J69" s="487">
        <f t="shared" si="10"/>
        <v>-9.8436609877692831</v>
      </c>
      <c r="K69" s="598"/>
    </row>
    <row r="70" spans="1:22" ht="14.4" x14ac:dyDescent="0.3">
      <c r="A70" s="496" t="s">
        <v>60</v>
      </c>
      <c r="B70" s="906" t="s">
        <v>60</v>
      </c>
      <c r="C70" s="909">
        <v>56411</v>
      </c>
      <c r="D70" s="734">
        <f t="shared" si="11"/>
        <v>56.411000000000001</v>
      </c>
      <c r="E70" s="484">
        <f t="shared" ref="E70:E133" si="12">IF(D70=0,0,D70/$D$182)</f>
        <v>0.37753595971519549</v>
      </c>
      <c r="F70" s="488">
        <f t="shared" si="7"/>
        <v>-0.62246404028480451</v>
      </c>
      <c r="G70" s="488">
        <f t="shared" si="8"/>
        <v>0.62246404028480451</v>
      </c>
      <c r="H70" s="661">
        <f t="shared" si="9"/>
        <v>-62.246404028480448</v>
      </c>
      <c r="I70" s="486">
        <f>'MASTER CHART'!$V$7</f>
        <v>0.1</v>
      </c>
      <c r="J70" s="487">
        <f t="shared" si="10"/>
        <v>-6.2246404028480455</v>
      </c>
      <c r="K70" s="598"/>
    </row>
    <row r="71" spans="1:22" ht="14.4" x14ac:dyDescent="0.3">
      <c r="A71" s="497" t="s">
        <v>161</v>
      </c>
      <c r="B71" s="906" t="s">
        <v>161</v>
      </c>
      <c r="C71" s="909">
        <v>153</v>
      </c>
      <c r="D71" s="734">
        <f t="shared" si="11"/>
        <v>0.153</v>
      </c>
      <c r="E71" s="484">
        <f t="shared" si="12"/>
        <v>1.0239669893535818E-3</v>
      </c>
      <c r="F71" s="488">
        <f t="shared" si="7"/>
        <v>-0.99897603301064641</v>
      </c>
      <c r="G71" s="488">
        <f t="shared" si="8"/>
        <v>0.99897603301064641</v>
      </c>
      <c r="H71" s="661">
        <f t="shared" si="9"/>
        <v>-99.897603301064635</v>
      </c>
      <c r="I71" s="486">
        <f>'MASTER CHART'!$V$7</f>
        <v>0.1</v>
      </c>
      <c r="J71" s="487">
        <f t="shared" si="10"/>
        <v>-9.9897603301064635</v>
      </c>
      <c r="K71" s="598"/>
    </row>
    <row r="72" spans="1:22" ht="14.4" x14ac:dyDescent="0.3">
      <c r="A72" s="497" t="s">
        <v>162</v>
      </c>
      <c r="B72" s="907" t="s">
        <v>162</v>
      </c>
      <c r="C72" s="908">
        <v>1440</v>
      </c>
      <c r="D72" s="734">
        <f t="shared" si="11"/>
        <v>1.44</v>
      </c>
      <c r="E72" s="484">
        <f t="shared" si="12"/>
        <v>9.6373363703866517E-3</v>
      </c>
      <c r="F72" s="488">
        <f t="shared" si="7"/>
        <v>-0.99036266362961334</v>
      </c>
      <c r="G72" s="488">
        <f t="shared" si="8"/>
        <v>0.99036266362961334</v>
      </c>
      <c r="H72" s="661">
        <f t="shared" si="9"/>
        <v>-99.036266362961328</v>
      </c>
      <c r="I72" s="486">
        <f>'MASTER CHART'!$V$7</f>
        <v>0.1</v>
      </c>
      <c r="J72" s="487">
        <f t="shared" si="10"/>
        <v>-9.9036266362961332</v>
      </c>
      <c r="K72" s="598"/>
    </row>
    <row r="73" spans="1:22" ht="14.4" x14ac:dyDescent="0.3">
      <c r="A73" s="496" t="s">
        <v>116</v>
      </c>
      <c r="B73" s="907" t="s">
        <v>116</v>
      </c>
      <c r="C73" s="908">
        <v>4082</v>
      </c>
      <c r="D73" s="734">
        <f t="shared" si="11"/>
        <v>4.0819999999999999</v>
      </c>
      <c r="E73" s="484">
        <f t="shared" si="12"/>
        <v>2.7319171572165495E-2</v>
      </c>
      <c r="F73" s="488">
        <f t="shared" si="7"/>
        <v>-0.97268082842783454</v>
      </c>
      <c r="G73" s="488">
        <f t="shared" si="8"/>
        <v>0.97268082842783454</v>
      </c>
      <c r="H73" s="661">
        <f t="shared" si="9"/>
        <v>-97.268082842783457</v>
      </c>
      <c r="I73" s="486">
        <f>'MASTER CHART'!$V$7</f>
        <v>0.1</v>
      </c>
      <c r="J73" s="487">
        <f t="shared" si="10"/>
        <v>-9.7268082842783468</v>
      </c>
      <c r="K73" s="598"/>
    </row>
    <row r="74" spans="1:22" ht="14.4" x14ac:dyDescent="0.3">
      <c r="A74" s="497" t="s">
        <v>61</v>
      </c>
      <c r="B74" s="906" t="s">
        <v>61</v>
      </c>
      <c r="C74" s="909">
        <v>10075</v>
      </c>
      <c r="D74" s="734">
        <f t="shared" si="11"/>
        <v>10.074999999999999</v>
      </c>
      <c r="E74" s="484">
        <f t="shared" si="12"/>
        <v>6.742789161919828E-2</v>
      </c>
      <c r="F74" s="488">
        <f t="shared" si="7"/>
        <v>-0.93257210838080173</v>
      </c>
      <c r="G74" s="488">
        <f t="shared" si="8"/>
        <v>0.93257210838080173</v>
      </c>
      <c r="H74" s="661">
        <f t="shared" si="9"/>
        <v>-93.257210838080169</v>
      </c>
      <c r="I74" s="486">
        <f>'MASTER CHART'!$V$7</f>
        <v>0.1</v>
      </c>
      <c r="J74" s="487">
        <f t="shared" si="10"/>
        <v>-9.325721083808018</v>
      </c>
      <c r="K74" s="598"/>
    </row>
    <row r="75" spans="1:22" ht="14.4" x14ac:dyDescent="0.3">
      <c r="A75" s="496" t="s">
        <v>163</v>
      </c>
      <c r="B75" s="907" t="s">
        <v>163</v>
      </c>
      <c r="C75" s="908">
        <v>234852</v>
      </c>
      <c r="D75" s="734">
        <f t="shared" si="11"/>
        <v>234.852</v>
      </c>
      <c r="E75" s="484">
        <f t="shared" si="12"/>
        <v>1.5717692508736432</v>
      </c>
      <c r="F75" s="488">
        <f t="shared" si="7"/>
        <v>0.57176925087364316</v>
      </c>
      <c r="G75" s="488">
        <f t="shared" si="8"/>
        <v>-0.57176925087364316</v>
      </c>
      <c r="H75" s="661">
        <f t="shared" si="9"/>
        <v>2.9222339638837331</v>
      </c>
      <c r="I75" s="486">
        <f>'MASTER CHART'!$V$7</f>
        <v>0.1</v>
      </c>
      <c r="J75" s="487">
        <f t="shared" si="10"/>
        <v>0.2922233963883733</v>
      </c>
      <c r="K75" s="598"/>
    </row>
    <row r="76" spans="1:22" ht="14.4" x14ac:dyDescent="0.3">
      <c r="A76" s="497" t="s">
        <v>63</v>
      </c>
      <c r="B76" s="906" t="s">
        <v>63</v>
      </c>
      <c r="C76" s="909">
        <v>46939</v>
      </c>
      <c r="D76" s="734">
        <f t="shared" si="11"/>
        <v>46.939</v>
      </c>
      <c r="E76" s="484">
        <f t="shared" si="12"/>
        <v>0.31414370270109659</v>
      </c>
      <c r="F76" s="488">
        <f t="shared" si="7"/>
        <v>-0.68585629729890341</v>
      </c>
      <c r="G76" s="488">
        <f t="shared" si="8"/>
        <v>0.68585629729890341</v>
      </c>
      <c r="H76" s="661">
        <f t="shared" si="9"/>
        <v>-68.585629729890343</v>
      </c>
      <c r="I76" s="486">
        <f>'MASTER CHART'!$V$7</f>
        <v>0.1</v>
      </c>
      <c r="J76" s="487">
        <f t="shared" si="10"/>
        <v>-6.8585629729890343</v>
      </c>
      <c r="K76" s="598"/>
    </row>
    <row r="77" spans="1:22" ht="14.4" x14ac:dyDescent="0.3">
      <c r="A77" s="496" t="s">
        <v>164</v>
      </c>
      <c r="B77" s="907" t="s">
        <v>164</v>
      </c>
      <c r="C77" s="908">
        <v>2954</v>
      </c>
      <c r="D77" s="734">
        <f t="shared" si="11"/>
        <v>2.9540000000000002</v>
      </c>
      <c r="E77" s="484">
        <f t="shared" si="12"/>
        <v>1.9769924748695954E-2</v>
      </c>
      <c r="F77" s="488">
        <f t="shared" si="7"/>
        <v>-0.98023007525130401</v>
      </c>
      <c r="G77" s="488">
        <f t="shared" si="8"/>
        <v>0.98023007525130401</v>
      </c>
      <c r="H77" s="661">
        <f t="shared" si="9"/>
        <v>-98.023007525130396</v>
      </c>
      <c r="I77" s="486">
        <f>'MASTER CHART'!$V$7</f>
        <v>0.1</v>
      </c>
      <c r="J77" s="487">
        <f t="shared" si="10"/>
        <v>-9.802300752513041</v>
      </c>
      <c r="K77" s="598"/>
    </row>
    <row r="78" spans="1:22" ht="14.4" x14ac:dyDescent="0.3">
      <c r="A78" s="497" t="s">
        <v>64</v>
      </c>
      <c r="B78" s="906" t="s">
        <v>64</v>
      </c>
      <c r="C78" s="909">
        <v>325039</v>
      </c>
      <c r="D78" s="734">
        <f t="shared" si="11"/>
        <v>325.03899999999999</v>
      </c>
      <c r="E78" s="484">
        <f t="shared" si="12"/>
        <v>2.1753542892320188</v>
      </c>
      <c r="F78" s="488">
        <f t="shared" si="7"/>
        <v>1.1753542892320188</v>
      </c>
      <c r="G78" s="488">
        <f t="shared" si="8"/>
        <v>-1.1753542892320188</v>
      </c>
      <c r="H78" s="661">
        <f t="shared" si="9"/>
        <v>6.0070740396448228</v>
      </c>
      <c r="I78" s="486">
        <f>'MASTER CHART'!$V$7</f>
        <v>0.1</v>
      </c>
      <c r="J78" s="487">
        <f t="shared" si="10"/>
        <v>0.6007074039644823</v>
      </c>
      <c r="K78" s="598"/>
    </row>
    <row r="79" spans="1:22" ht="14.4" x14ac:dyDescent="0.3">
      <c r="A79" s="496" t="s">
        <v>65</v>
      </c>
      <c r="B79" s="907" t="s">
        <v>65</v>
      </c>
      <c r="C79" s="908">
        <v>34238</v>
      </c>
      <c r="D79" s="734">
        <f t="shared" si="11"/>
        <v>34.238</v>
      </c>
      <c r="E79" s="484">
        <f t="shared" si="12"/>
        <v>0.22914105739534599</v>
      </c>
      <c r="F79" s="488">
        <f t="shared" si="7"/>
        <v>-0.77085894260465404</v>
      </c>
      <c r="G79" s="488">
        <f t="shared" si="8"/>
        <v>0.77085894260465404</v>
      </c>
      <c r="H79" s="661">
        <f t="shared" si="9"/>
        <v>-77.085894260465409</v>
      </c>
      <c r="I79" s="486">
        <f>'MASTER CHART'!$V$7</f>
        <v>0.1</v>
      </c>
      <c r="J79" s="487">
        <f t="shared" si="10"/>
        <v>-7.7085894260465411</v>
      </c>
      <c r="K79" s="779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8" customHeight="1" x14ac:dyDescent="0.3">
      <c r="A80" s="497" t="s">
        <v>220</v>
      </c>
      <c r="B80" s="906" t="s">
        <v>438</v>
      </c>
      <c r="C80" s="909">
        <v>37361</v>
      </c>
      <c r="D80" s="734">
        <f t="shared" si="11"/>
        <v>37.360999999999997</v>
      </c>
      <c r="E80" s="484">
        <f t="shared" si="12"/>
        <v>0.25004203064862202</v>
      </c>
      <c r="F80" s="488">
        <f t="shared" si="7"/>
        <v>-0.74995796935137804</v>
      </c>
      <c r="G80" s="488">
        <f t="shared" si="8"/>
        <v>0.74995796935137804</v>
      </c>
      <c r="H80" s="661">
        <f t="shared" si="9"/>
        <v>-74.995796935137804</v>
      </c>
      <c r="I80" s="486">
        <f>'MASTER CHART'!$V$7</f>
        <v>0.1</v>
      </c>
      <c r="J80" s="487">
        <f t="shared" si="10"/>
        <v>-7.4995796935137804</v>
      </c>
      <c r="K80" s="779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s="113" customFormat="1" ht="14.4" x14ac:dyDescent="0.3">
      <c r="A81" s="496" t="s">
        <v>165</v>
      </c>
      <c r="B81" s="906" t="s">
        <v>165</v>
      </c>
      <c r="C81" s="909">
        <v>9211</v>
      </c>
      <c r="D81" s="734">
        <f t="shared" si="11"/>
        <v>9.2110000000000003</v>
      </c>
      <c r="E81" s="484">
        <f t="shared" si="12"/>
        <v>6.1645489796966289E-2</v>
      </c>
      <c r="F81" s="488">
        <f t="shared" si="7"/>
        <v>-0.93835451020303373</v>
      </c>
      <c r="G81" s="488">
        <f t="shared" si="8"/>
        <v>0.93835451020303373</v>
      </c>
      <c r="H81" s="661">
        <f t="shared" si="9"/>
        <v>-93.835451020303367</v>
      </c>
      <c r="I81" s="486">
        <f>'MASTER CHART'!$V$7</f>
        <v>0.1</v>
      </c>
      <c r="J81" s="487">
        <f t="shared" si="10"/>
        <v>-9.3835451020303378</v>
      </c>
      <c r="K81" s="779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4.4" x14ac:dyDescent="0.3">
      <c r="A82" s="497" t="s">
        <v>66</v>
      </c>
      <c r="B82" s="906" t="s">
        <v>66</v>
      </c>
      <c r="C82" s="909">
        <v>418975</v>
      </c>
      <c r="D82" s="734">
        <f t="shared" si="11"/>
        <v>418.97500000000002</v>
      </c>
      <c r="E82" s="484">
        <f t="shared" si="12"/>
        <v>2.8040298651269082</v>
      </c>
      <c r="F82" s="488">
        <f t="shared" si="7"/>
        <v>1.8040298651269082</v>
      </c>
      <c r="G82" s="488">
        <f t="shared" si="8"/>
        <v>-1.8040298651269082</v>
      </c>
      <c r="H82" s="661">
        <f t="shared" si="9"/>
        <v>9.2201484002144607</v>
      </c>
      <c r="I82" s="486">
        <f>'MASTER CHART'!$V$7</f>
        <v>0.1</v>
      </c>
      <c r="J82" s="487">
        <f t="shared" si="10"/>
        <v>0.92201484002144607</v>
      </c>
      <c r="K82" s="779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s="108" customFormat="1" ht="14.4" x14ac:dyDescent="0.3">
      <c r="A83" s="496" t="s">
        <v>67</v>
      </c>
      <c r="B83" s="906" t="s">
        <v>67</v>
      </c>
      <c r="C83" s="909">
        <v>126687</v>
      </c>
      <c r="D83" s="734">
        <f t="shared" si="11"/>
        <v>126.687</v>
      </c>
      <c r="E83" s="484">
        <f t="shared" si="12"/>
        <v>0.84786474496887076</v>
      </c>
      <c r="F83" s="488">
        <f t="shared" si="7"/>
        <v>-0.15213525503112924</v>
      </c>
      <c r="G83" s="488">
        <f t="shared" si="8"/>
        <v>0.15213525503112924</v>
      </c>
      <c r="H83" s="661">
        <f t="shared" si="9"/>
        <v>-15.213525503112923</v>
      </c>
      <c r="I83" s="486">
        <f>'MASTER CHART'!$V$7</f>
        <v>0.1</v>
      </c>
      <c r="J83" s="487">
        <f t="shared" si="10"/>
        <v>-1.5213525503112924</v>
      </c>
      <c r="K83" s="779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4.4" x14ac:dyDescent="0.3">
      <c r="A84" s="497" t="s">
        <v>68</v>
      </c>
      <c r="B84" s="907" t="s">
        <v>68</v>
      </c>
      <c r="C84" s="908">
        <v>305827</v>
      </c>
      <c r="D84" s="734">
        <f t="shared" si="11"/>
        <v>305.827</v>
      </c>
      <c r="E84" s="484">
        <f t="shared" si="12"/>
        <v>2.0467761598237768</v>
      </c>
      <c r="F84" s="488">
        <f t="shared" si="7"/>
        <v>1.0467761598237768</v>
      </c>
      <c r="G84" s="488">
        <f t="shared" si="8"/>
        <v>-1.0467761598237768</v>
      </c>
      <c r="H84" s="661">
        <f t="shared" si="9"/>
        <v>5.3499289130132448</v>
      </c>
      <c r="I84" s="486">
        <f>'MASTER CHART'!$V$7</f>
        <v>0.1</v>
      </c>
      <c r="J84" s="487">
        <f t="shared" si="10"/>
        <v>0.53499289130132455</v>
      </c>
      <c r="K84" s="598"/>
    </row>
    <row r="85" spans="1:22" ht="14.4" x14ac:dyDescent="0.3">
      <c r="A85" s="496" t="s">
        <v>69</v>
      </c>
      <c r="B85" s="906" t="s">
        <v>69</v>
      </c>
      <c r="C85" s="909">
        <v>6739</v>
      </c>
      <c r="D85" s="734">
        <f t="shared" si="11"/>
        <v>6.7389999999999999</v>
      </c>
      <c r="E85" s="484">
        <f t="shared" si="12"/>
        <v>4.51013956944692E-2</v>
      </c>
      <c r="F85" s="488">
        <f t="shared" si="7"/>
        <v>-0.95489860430553075</v>
      </c>
      <c r="G85" s="488">
        <f t="shared" si="8"/>
        <v>0.95489860430553075</v>
      </c>
      <c r="H85" s="661">
        <f t="shared" si="9"/>
        <v>-95.48986043055308</v>
      </c>
      <c r="I85" s="486">
        <f>'MASTER CHART'!$V$7</f>
        <v>0.1</v>
      </c>
      <c r="J85" s="487">
        <f t="shared" si="10"/>
        <v>-9.548986043055308</v>
      </c>
      <c r="K85" s="598"/>
    </row>
    <row r="86" spans="1:22" ht="14.4" x14ac:dyDescent="0.3">
      <c r="A86" s="497" t="s">
        <v>70</v>
      </c>
      <c r="B86" s="907" t="s">
        <v>70</v>
      </c>
      <c r="C86" s="908">
        <v>2484159</v>
      </c>
      <c r="D86" s="734">
        <f t="shared" si="11"/>
        <v>2484.1590000000001</v>
      </c>
      <c r="E86" s="484">
        <f t="shared" si="12"/>
        <v>16.62546936147454</v>
      </c>
      <c r="F86" s="488">
        <f t="shared" si="7"/>
        <v>15.62546936147454</v>
      </c>
      <c r="G86" s="488">
        <f t="shared" si="8"/>
        <v>-15.62546936147454</v>
      </c>
      <c r="H86" s="661">
        <f t="shared" si="9"/>
        <v>79.859623790465733</v>
      </c>
      <c r="I86" s="486">
        <f>'MASTER CHART'!$V$7</f>
        <v>0.1</v>
      </c>
      <c r="J86" s="487">
        <f t="shared" si="10"/>
        <v>7.9859623790465735</v>
      </c>
      <c r="K86" s="598"/>
    </row>
    <row r="87" spans="1:22" ht="14.4" x14ac:dyDescent="0.3">
      <c r="A87" s="496" t="s">
        <v>71</v>
      </c>
      <c r="B87" s="907" t="s">
        <v>71</v>
      </c>
      <c r="C87" s="908">
        <v>10792</v>
      </c>
      <c r="D87" s="734">
        <f t="shared" si="11"/>
        <v>10.792</v>
      </c>
      <c r="E87" s="484">
        <f t="shared" si="12"/>
        <v>7.2226482020286628E-2</v>
      </c>
      <c r="F87" s="488">
        <f t="shared" si="7"/>
        <v>-0.92777351797971341</v>
      </c>
      <c r="G87" s="488">
        <f t="shared" si="8"/>
        <v>0.92777351797971341</v>
      </c>
      <c r="H87" s="661">
        <f t="shared" si="9"/>
        <v>-92.777351797971335</v>
      </c>
      <c r="I87" s="486">
        <f>'MASTER CHART'!$V$7</f>
        <v>0.1</v>
      </c>
      <c r="J87" s="487">
        <f t="shared" si="10"/>
        <v>-9.2777351797971335</v>
      </c>
      <c r="K87" s="598"/>
    </row>
    <row r="88" spans="1:22" ht="14.4" x14ac:dyDescent="0.3">
      <c r="A88" s="497" t="s">
        <v>166</v>
      </c>
      <c r="B88" s="907" t="s">
        <v>166</v>
      </c>
      <c r="C88" s="908">
        <v>4289</v>
      </c>
      <c r="D88" s="734">
        <f t="shared" si="11"/>
        <v>4.2889999999999997</v>
      </c>
      <c r="E88" s="484">
        <f t="shared" si="12"/>
        <v>2.8704538675408578E-2</v>
      </c>
      <c r="F88" s="488">
        <f t="shared" si="7"/>
        <v>-0.97129546132459144</v>
      </c>
      <c r="G88" s="488">
        <f t="shared" si="8"/>
        <v>0.97129546132459144</v>
      </c>
      <c r="H88" s="661">
        <f t="shared" si="9"/>
        <v>-97.12954613245914</v>
      </c>
      <c r="I88" s="486">
        <f>'MASTER CHART'!$V$7</f>
        <v>0.1</v>
      </c>
      <c r="J88" s="487">
        <f t="shared" si="10"/>
        <v>-9.7129546132459144</v>
      </c>
      <c r="K88" s="598"/>
    </row>
    <row r="89" spans="1:22" ht="14.4" x14ac:dyDescent="0.3">
      <c r="A89" s="496" t="s">
        <v>167</v>
      </c>
      <c r="B89" s="906" t="s">
        <v>167</v>
      </c>
      <c r="C89" s="909">
        <v>2898</v>
      </c>
      <c r="D89" s="734">
        <f t="shared" si="11"/>
        <v>2.8980000000000001</v>
      </c>
      <c r="E89" s="484">
        <f t="shared" si="12"/>
        <v>1.939513944540314E-2</v>
      </c>
      <c r="F89" s="488">
        <f t="shared" si="7"/>
        <v>-0.98060486055459684</v>
      </c>
      <c r="G89" s="488">
        <f t="shared" si="8"/>
        <v>0.98060486055459684</v>
      </c>
      <c r="H89" s="661">
        <f t="shared" si="9"/>
        <v>-98.060486055459677</v>
      </c>
      <c r="I89" s="486">
        <f>'MASTER CHART'!$V$7</f>
        <v>0.1</v>
      </c>
      <c r="J89" s="487">
        <f t="shared" si="10"/>
        <v>-9.8060486055459677</v>
      </c>
      <c r="K89" s="598"/>
    </row>
    <row r="90" spans="1:22" ht="14.4" x14ac:dyDescent="0.3">
      <c r="A90" s="496" t="s">
        <v>72</v>
      </c>
      <c r="B90" s="907" t="s">
        <v>72</v>
      </c>
      <c r="C90" s="908">
        <v>29734</v>
      </c>
      <c r="D90" s="734">
        <f t="shared" si="11"/>
        <v>29.734000000000002</v>
      </c>
      <c r="E90" s="484">
        <f t="shared" si="12"/>
        <v>0.19899761085908108</v>
      </c>
      <c r="F90" s="488">
        <f t="shared" si="7"/>
        <v>-0.80100238914091892</v>
      </c>
      <c r="G90" s="488">
        <f t="shared" si="8"/>
        <v>0.80100238914091892</v>
      </c>
      <c r="H90" s="661">
        <f t="shared" si="9"/>
        <v>-80.100238914091889</v>
      </c>
      <c r="I90" s="486">
        <f>'MASTER CHART'!$V$7</f>
        <v>0.1</v>
      </c>
      <c r="J90" s="487">
        <f t="shared" si="10"/>
        <v>-8.0100238914091886</v>
      </c>
      <c r="K90" s="598"/>
    </row>
    <row r="91" spans="1:22" ht="14.4" x14ac:dyDescent="0.3">
      <c r="A91" s="497" t="s">
        <v>168</v>
      </c>
      <c r="B91" s="906" t="s">
        <v>168</v>
      </c>
      <c r="C91" s="909">
        <v>898</v>
      </c>
      <c r="D91" s="734">
        <f t="shared" si="11"/>
        <v>0.89800000000000002</v>
      </c>
      <c r="E91" s="484">
        <f t="shared" si="12"/>
        <v>6.0099500420883432E-3</v>
      </c>
      <c r="F91" s="488">
        <f t="shared" si="7"/>
        <v>-0.99399004995791163</v>
      </c>
      <c r="G91" s="488">
        <f t="shared" si="8"/>
        <v>0.99399004995791163</v>
      </c>
      <c r="H91" s="661">
        <f t="shared" si="9"/>
        <v>-99.399004995791159</v>
      </c>
      <c r="I91" s="486">
        <f>'MASTER CHART'!$V$7</f>
        <v>0.1</v>
      </c>
      <c r="J91" s="487">
        <f t="shared" si="10"/>
        <v>-9.9399004995791174</v>
      </c>
      <c r="K91" s="598"/>
    </row>
    <row r="92" spans="1:22" ht="14.4" x14ac:dyDescent="0.3">
      <c r="A92" s="497" t="s">
        <v>223</v>
      </c>
      <c r="B92" s="906" t="s">
        <v>235</v>
      </c>
      <c r="C92" s="909">
        <v>70</v>
      </c>
      <c r="D92" s="734">
        <f t="shared" si="11"/>
        <v>7.0000000000000007E-2</v>
      </c>
      <c r="E92" s="484">
        <f t="shared" si="12"/>
        <v>4.6848162911601788E-4</v>
      </c>
      <c r="F92" s="488">
        <f t="shared" si="7"/>
        <v>-0.99953151837088394</v>
      </c>
      <c r="G92" s="488">
        <f t="shared" si="8"/>
        <v>0.99953151837088394</v>
      </c>
      <c r="H92" s="661">
        <f t="shared" si="9"/>
        <v>-99.953151837088399</v>
      </c>
      <c r="I92" s="486">
        <f>'MASTER CHART'!$V$7</f>
        <v>0.1</v>
      </c>
      <c r="J92" s="487">
        <f t="shared" si="10"/>
        <v>-9.9953151837088399</v>
      </c>
      <c r="K92" s="598"/>
    </row>
    <row r="93" spans="1:22" ht="14.4" x14ac:dyDescent="0.3">
      <c r="A93" s="496" t="s">
        <v>169</v>
      </c>
      <c r="B93" s="906" t="s">
        <v>169</v>
      </c>
      <c r="C93" s="909">
        <v>3472</v>
      </c>
      <c r="D93" s="734">
        <f t="shared" si="11"/>
        <v>3.472</v>
      </c>
      <c r="E93" s="484">
        <f t="shared" si="12"/>
        <v>2.3236688804154484E-2</v>
      </c>
      <c r="F93" s="488">
        <f t="shared" si="7"/>
        <v>-0.97676331119584547</v>
      </c>
      <c r="G93" s="488">
        <f t="shared" si="8"/>
        <v>0.97676331119584547</v>
      </c>
      <c r="H93" s="661">
        <f t="shared" si="9"/>
        <v>-97.676331119584546</v>
      </c>
      <c r="I93" s="486">
        <f>'MASTER CHART'!$V$7</f>
        <v>0.1</v>
      </c>
      <c r="J93" s="487">
        <f t="shared" si="10"/>
        <v>-9.767633111958455</v>
      </c>
      <c r="K93" s="598"/>
    </row>
    <row r="94" spans="1:22" ht="14.4" x14ac:dyDescent="0.3">
      <c r="A94" s="497" t="s">
        <v>73</v>
      </c>
      <c r="B94" s="907" t="s">
        <v>73</v>
      </c>
      <c r="C94" s="908">
        <v>12871</v>
      </c>
      <c r="D94" s="734">
        <f t="shared" si="11"/>
        <v>12.871</v>
      </c>
      <c r="E94" s="484">
        <f t="shared" si="12"/>
        <v>8.6140386405032368E-2</v>
      </c>
      <c r="F94" s="488">
        <f t="shared" si="7"/>
        <v>-0.91385961359496759</v>
      </c>
      <c r="G94" s="488">
        <f t="shared" si="8"/>
        <v>0.91385961359496759</v>
      </c>
      <c r="H94" s="661">
        <f t="shared" si="9"/>
        <v>-91.385961359496761</v>
      </c>
      <c r="I94" s="486">
        <f>'MASTER CHART'!$V$7</f>
        <v>0.1</v>
      </c>
      <c r="J94" s="487">
        <f t="shared" si="10"/>
        <v>-9.1385961359496761</v>
      </c>
      <c r="K94" s="598"/>
    </row>
    <row r="95" spans="1:22" ht="14.4" x14ac:dyDescent="0.3">
      <c r="A95" s="497" t="s">
        <v>170</v>
      </c>
      <c r="B95" s="906" t="s">
        <v>170</v>
      </c>
      <c r="C95" s="909">
        <v>293</v>
      </c>
      <c r="D95" s="734">
        <f t="shared" si="11"/>
        <v>0.29299999999999998</v>
      </c>
      <c r="E95" s="484">
        <f t="shared" si="12"/>
        <v>1.9609302475856174E-3</v>
      </c>
      <c r="F95" s="488">
        <f t="shared" si="7"/>
        <v>-0.99803906975241441</v>
      </c>
      <c r="G95" s="488">
        <f t="shared" si="8"/>
        <v>0.99803906975241441</v>
      </c>
      <c r="H95" s="661">
        <f t="shared" si="9"/>
        <v>-99.803906975241446</v>
      </c>
      <c r="I95" s="486">
        <f>'MASTER CHART'!$V$7</f>
        <v>0.1</v>
      </c>
      <c r="J95" s="487">
        <f t="shared" si="10"/>
        <v>-9.980390697524145</v>
      </c>
      <c r="K95" s="598"/>
    </row>
    <row r="96" spans="1:22" ht="14.4" x14ac:dyDescent="0.3">
      <c r="A96" s="496" t="s">
        <v>74</v>
      </c>
      <c r="B96" s="906" t="s">
        <v>443</v>
      </c>
      <c r="C96" s="909">
        <v>1586</v>
      </c>
      <c r="D96" s="734">
        <f t="shared" si="11"/>
        <v>1.5860000000000001</v>
      </c>
      <c r="E96" s="484">
        <f t="shared" si="12"/>
        <v>1.0614455196828633E-2</v>
      </c>
      <c r="F96" s="488">
        <f t="shared" si="7"/>
        <v>-0.98938554480317131</v>
      </c>
      <c r="G96" s="488">
        <f t="shared" si="8"/>
        <v>0.98938554480317131</v>
      </c>
      <c r="H96" s="661">
        <f t="shared" si="9"/>
        <v>-98.938554480317137</v>
      </c>
      <c r="I96" s="486">
        <f>'MASTER CHART'!$V$7</f>
        <v>0.1</v>
      </c>
      <c r="J96" s="487">
        <f t="shared" si="10"/>
        <v>-9.8938554480317151</v>
      </c>
      <c r="K96" s="598"/>
    </row>
    <row r="97" spans="1:11" ht="14.4" x14ac:dyDescent="0.3">
      <c r="A97" s="497" t="s">
        <v>171</v>
      </c>
      <c r="B97" s="906" t="s">
        <v>171</v>
      </c>
      <c r="C97" s="909">
        <v>6224</v>
      </c>
      <c r="D97" s="734">
        <f t="shared" si="11"/>
        <v>6.2240000000000002</v>
      </c>
      <c r="E97" s="484">
        <f t="shared" si="12"/>
        <v>4.1654709423115645E-2</v>
      </c>
      <c r="F97" s="488">
        <f t="shared" si="7"/>
        <v>-0.95834529057688433</v>
      </c>
      <c r="G97" s="488">
        <f t="shared" si="8"/>
        <v>0.95834529057688433</v>
      </c>
      <c r="H97" s="661">
        <f t="shared" si="9"/>
        <v>-95.834529057688428</v>
      </c>
      <c r="I97" s="486">
        <f>'MASTER CHART'!$V$7</f>
        <v>0.1</v>
      </c>
      <c r="J97" s="487">
        <f t="shared" si="10"/>
        <v>-9.5834529057688425</v>
      </c>
      <c r="K97" s="598"/>
    </row>
    <row r="98" spans="1:11" ht="14.4" x14ac:dyDescent="0.3">
      <c r="A98" s="496" t="s">
        <v>172</v>
      </c>
      <c r="B98" s="907" t="s">
        <v>172</v>
      </c>
      <c r="C98" s="908">
        <v>5832</v>
      </c>
      <c r="D98" s="734">
        <f t="shared" si="11"/>
        <v>5.8319999999999999</v>
      </c>
      <c r="E98" s="484">
        <f t="shared" si="12"/>
        <v>3.903121230006594E-2</v>
      </c>
      <c r="F98" s="488">
        <f t="shared" si="7"/>
        <v>-0.9609687876999341</v>
      </c>
      <c r="G98" s="488">
        <f t="shared" si="8"/>
        <v>0.9609687876999341</v>
      </c>
      <c r="H98" s="661">
        <f t="shared" si="9"/>
        <v>-96.09687876999341</v>
      </c>
      <c r="I98" s="486">
        <f>'MASTER CHART'!$V$7</f>
        <v>0.1</v>
      </c>
      <c r="J98" s="487">
        <f t="shared" si="10"/>
        <v>-9.6096878769993417</v>
      </c>
      <c r="K98" s="598"/>
    </row>
    <row r="99" spans="1:11" ht="14.4" x14ac:dyDescent="0.3">
      <c r="A99" s="497" t="s">
        <v>173</v>
      </c>
      <c r="B99" s="907" t="s">
        <v>173</v>
      </c>
      <c r="C99" s="908">
        <v>455</v>
      </c>
      <c r="D99" s="734">
        <f t="shared" si="11"/>
        <v>0.45500000000000002</v>
      </c>
      <c r="E99" s="484">
        <f t="shared" si="12"/>
        <v>3.045130589254116E-3</v>
      </c>
      <c r="F99" s="488">
        <f t="shared" si="7"/>
        <v>-0.99695486941074585</v>
      </c>
      <c r="G99" s="488">
        <f t="shared" si="8"/>
        <v>0.99695486941074585</v>
      </c>
      <c r="H99" s="661">
        <f t="shared" si="9"/>
        <v>-99.695486941074591</v>
      </c>
      <c r="I99" s="486">
        <f>'MASTER CHART'!$V$7</f>
        <v>0.1</v>
      </c>
      <c r="J99" s="487">
        <f t="shared" si="10"/>
        <v>-9.9695486941074591</v>
      </c>
      <c r="K99" s="598"/>
    </row>
    <row r="100" spans="1:11" ht="14.4" x14ac:dyDescent="0.3">
      <c r="A100" s="496" t="s">
        <v>174</v>
      </c>
      <c r="B100" s="906" t="s">
        <v>174</v>
      </c>
      <c r="C100" s="909">
        <v>202</v>
      </c>
      <c r="D100" s="734">
        <f t="shared" si="11"/>
        <v>0.20200000000000001</v>
      </c>
      <c r="E100" s="484">
        <f t="shared" si="12"/>
        <v>1.3519041297347944E-3</v>
      </c>
      <c r="F100" s="488">
        <f t="shared" si="7"/>
        <v>-0.99864809587026515</v>
      </c>
      <c r="G100" s="488">
        <f t="shared" si="8"/>
        <v>0.99864809587026515</v>
      </c>
      <c r="H100" s="661">
        <f t="shared" ref="H100:H131" si="13">(IF(F100&lt;0,F100/$F$184*-100,F100/$F$183*100))</f>
        <v>-99.864809587026514</v>
      </c>
      <c r="I100" s="486">
        <f>'MASTER CHART'!$V$7</f>
        <v>0.1</v>
      </c>
      <c r="J100" s="487">
        <f t="shared" si="10"/>
        <v>-9.9864809587026517</v>
      </c>
      <c r="K100" s="598"/>
    </row>
    <row r="101" spans="1:11" ht="14.4" x14ac:dyDescent="0.3">
      <c r="A101" s="497" t="s">
        <v>175</v>
      </c>
      <c r="B101" s="906" t="s">
        <v>175</v>
      </c>
      <c r="C101" s="909">
        <v>609</v>
      </c>
      <c r="D101" s="734">
        <f t="shared" si="11"/>
        <v>0.60899999999999999</v>
      </c>
      <c r="E101" s="484">
        <f t="shared" si="12"/>
        <v>4.0757901733093549E-3</v>
      </c>
      <c r="F101" s="488">
        <f t="shared" si="7"/>
        <v>-0.99592420982669061</v>
      </c>
      <c r="G101" s="488">
        <f t="shared" si="8"/>
        <v>0.99592420982669061</v>
      </c>
      <c r="H101" s="661">
        <f t="shared" si="13"/>
        <v>-99.592420982669054</v>
      </c>
      <c r="I101" s="486">
        <f>'MASTER CHART'!$V$7</f>
        <v>0.1</v>
      </c>
      <c r="J101" s="487">
        <f t="shared" si="10"/>
        <v>-9.9592420982669054</v>
      </c>
      <c r="K101" s="598"/>
    </row>
    <row r="102" spans="1:11" ht="14.4" x14ac:dyDescent="0.3">
      <c r="A102" s="496" t="s">
        <v>75</v>
      </c>
      <c r="B102" s="906" t="s">
        <v>75</v>
      </c>
      <c r="C102" s="909">
        <v>106931</v>
      </c>
      <c r="D102" s="734">
        <f t="shared" si="11"/>
        <v>106.931</v>
      </c>
      <c r="E102" s="484">
        <f t="shared" si="12"/>
        <v>0.71564584404292719</v>
      </c>
      <c r="F102" s="488">
        <f t="shared" si="7"/>
        <v>-0.28435415595707281</v>
      </c>
      <c r="G102" s="488">
        <f t="shared" si="8"/>
        <v>0.28435415595707281</v>
      </c>
      <c r="H102" s="661">
        <f t="shared" si="13"/>
        <v>-28.43541559570728</v>
      </c>
      <c r="I102" s="486">
        <f>'MASTER CHART'!$V$7</f>
        <v>0.1</v>
      </c>
      <c r="J102" s="487">
        <f t="shared" si="10"/>
        <v>-2.8435415595707281</v>
      </c>
      <c r="K102" s="598"/>
    </row>
    <row r="103" spans="1:11" ht="14.4" x14ac:dyDescent="0.3">
      <c r="A103" s="496" t="s">
        <v>176</v>
      </c>
      <c r="B103" s="907" t="s">
        <v>176</v>
      </c>
      <c r="C103" s="908">
        <v>685</v>
      </c>
      <c r="D103" s="734">
        <f t="shared" si="11"/>
        <v>0.68500000000000005</v>
      </c>
      <c r="E103" s="484">
        <f t="shared" si="12"/>
        <v>4.5844273706353179E-3</v>
      </c>
      <c r="F103" s="488">
        <f t="shared" si="7"/>
        <v>-0.99541557262936464</v>
      </c>
      <c r="G103" s="488">
        <f t="shared" si="8"/>
        <v>0.99541557262936464</v>
      </c>
      <c r="H103" s="661">
        <f t="shared" si="13"/>
        <v>-99.541557262936465</v>
      </c>
      <c r="I103" s="486">
        <f>'MASTER CHART'!$V$7</f>
        <v>0.1</v>
      </c>
      <c r="J103" s="487">
        <f t="shared" si="10"/>
        <v>-9.9541557262936475</v>
      </c>
      <c r="K103" s="598"/>
    </row>
    <row r="104" spans="1:11" ht="14.4" x14ac:dyDescent="0.3">
      <c r="A104" s="497" t="s">
        <v>177</v>
      </c>
      <c r="B104" s="906" t="s">
        <v>177</v>
      </c>
      <c r="C104" s="909">
        <v>3721</v>
      </c>
      <c r="D104" s="734">
        <f t="shared" si="11"/>
        <v>3.7210000000000001</v>
      </c>
      <c r="E104" s="484">
        <f t="shared" si="12"/>
        <v>2.4903144884867178E-2</v>
      </c>
      <c r="F104" s="488">
        <f t="shared" si="7"/>
        <v>-0.97509685511513278</v>
      </c>
      <c r="G104" s="488">
        <f t="shared" si="8"/>
        <v>0.97509685511513278</v>
      </c>
      <c r="H104" s="661">
        <f t="shared" si="13"/>
        <v>-97.509685511513283</v>
      </c>
      <c r="I104" s="486">
        <f>'MASTER CHART'!$V$7</f>
        <v>0.1</v>
      </c>
      <c r="J104" s="487">
        <f t="shared" si="10"/>
        <v>-9.7509685511513293</v>
      </c>
      <c r="K104" s="598"/>
    </row>
    <row r="105" spans="1:11" ht="14.4" x14ac:dyDescent="0.3">
      <c r="A105" s="496" t="s">
        <v>178</v>
      </c>
      <c r="B105" s="907" t="s">
        <v>178</v>
      </c>
      <c r="C105" s="908">
        <v>78</v>
      </c>
      <c r="D105" s="734">
        <f t="shared" si="11"/>
        <v>7.8E-2</v>
      </c>
      <c r="E105" s="484">
        <f t="shared" si="12"/>
        <v>5.2202238672927699E-4</v>
      </c>
      <c r="F105" s="488">
        <f t="shared" si="7"/>
        <v>-0.99947797761327073</v>
      </c>
      <c r="G105" s="488">
        <f t="shared" si="8"/>
        <v>0.99947797761327073</v>
      </c>
      <c r="H105" s="661">
        <f t="shared" si="13"/>
        <v>-99.947797761327067</v>
      </c>
      <c r="I105" s="486">
        <f>'MASTER CHART'!$V$7</f>
        <v>0.1</v>
      </c>
      <c r="J105" s="487">
        <f t="shared" si="10"/>
        <v>-9.9947797761327077</v>
      </c>
      <c r="K105" s="598"/>
    </row>
    <row r="106" spans="1:11" ht="14.4" x14ac:dyDescent="0.3">
      <c r="A106" s="497" t="s">
        <v>179</v>
      </c>
      <c r="B106" s="906" t="s">
        <v>179</v>
      </c>
      <c r="C106" s="909">
        <v>32</v>
      </c>
      <c r="D106" s="734">
        <f t="shared" si="11"/>
        <v>3.2000000000000001E-2</v>
      </c>
      <c r="E106" s="484">
        <f t="shared" si="12"/>
        <v>2.1416303045303673E-4</v>
      </c>
      <c r="F106" s="488">
        <f t="shared" si="7"/>
        <v>-0.99978583696954693</v>
      </c>
      <c r="G106" s="488">
        <f t="shared" si="8"/>
        <v>0.99978583696954693</v>
      </c>
      <c r="H106" s="661">
        <f t="shared" si="13"/>
        <v>-99.978583696954686</v>
      </c>
      <c r="I106" s="486">
        <f>'MASTER CHART'!$V$7</f>
        <v>0.1</v>
      </c>
      <c r="J106" s="487">
        <f t="shared" si="10"/>
        <v>-9.9978583696954697</v>
      </c>
      <c r="K106" s="598"/>
    </row>
    <row r="107" spans="1:11" ht="14.4" x14ac:dyDescent="0.3">
      <c r="A107" s="496" t="s">
        <v>119</v>
      </c>
      <c r="B107" s="907" t="s">
        <v>119</v>
      </c>
      <c r="C107" s="908">
        <v>883</v>
      </c>
      <c r="D107" s="734">
        <f t="shared" si="11"/>
        <v>0.88300000000000001</v>
      </c>
      <c r="E107" s="484">
        <f t="shared" si="12"/>
        <v>5.9095611215634822E-3</v>
      </c>
      <c r="F107" s="488">
        <f t="shared" si="7"/>
        <v>-0.99409043887843651</v>
      </c>
      <c r="G107" s="488">
        <f t="shared" si="8"/>
        <v>0.99409043887843651</v>
      </c>
      <c r="H107" s="661">
        <f t="shared" si="13"/>
        <v>-99.409043887843652</v>
      </c>
      <c r="I107" s="486">
        <f>'MASTER CHART'!$V$7</f>
        <v>0.1</v>
      </c>
      <c r="J107" s="487">
        <f t="shared" si="10"/>
        <v>-9.9409043887843662</v>
      </c>
      <c r="K107" s="598"/>
    </row>
    <row r="108" spans="1:11" ht="14.4" x14ac:dyDescent="0.3">
      <c r="A108" s="496" t="s">
        <v>76</v>
      </c>
      <c r="B108" s="906" t="s">
        <v>76</v>
      </c>
      <c r="C108" s="909">
        <v>2143184</v>
      </c>
      <c r="D108" s="734">
        <f t="shared" si="11"/>
        <v>2143.1840000000002</v>
      </c>
      <c r="E108" s="484">
        <f t="shared" si="12"/>
        <v>14.343461883076909</v>
      </c>
      <c r="F108" s="488">
        <f t="shared" si="7"/>
        <v>13.343461883076909</v>
      </c>
      <c r="G108" s="488">
        <f t="shared" si="8"/>
        <v>-13.343461883076909</v>
      </c>
      <c r="H108" s="661">
        <f t="shared" si="13"/>
        <v>68.196597580117938</v>
      </c>
      <c r="I108" s="486">
        <f>'MASTER CHART'!$V$7</f>
        <v>0.1</v>
      </c>
      <c r="J108" s="487">
        <f t="shared" si="10"/>
        <v>6.8196597580117944</v>
      </c>
      <c r="K108" s="598"/>
    </row>
    <row r="109" spans="1:11" ht="14.4" x14ac:dyDescent="0.3">
      <c r="A109" s="496" t="s">
        <v>180</v>
      </c>
      <c r="B109" s="906" t="s">
        <v>180</v>
      </c>
      <c r="C109" s="909">
        <v>831</v>
      </c>
      <c r="D109" s="734">
        <f t="shared" si="11"/>
        <v>0.83099999999999996</v>
      </c>
      <c r="E109" s="484">
        <f t="shared" si="12"/>
        <v>5.5615461970772969E-3</v>
      </c>
      <c r="F109" s="488">
        <f t="shared" si="7"/>
        <v>-0.99443845380292273</v>
      </c>
      <c r="G109" s="488">
        <f t="shared" si="8"/>
        <v>0.99443845380292273</v>
      </c>
      <c r="H109" s="661">
        <f t="shared" si="13"/>
        <v>-99.443845380292274</v>
      </c>
      <c r="I109" s="486">
        <f>'MASTER CHART'!$V$7</f>
        <v>0.1</v>
      </c>
      <c r="J109" s="487">
        <f t="shared" si="10"/>
        <v>-9.9443845380292277</v>
      </c>
      <c r="K109" s="598"/>
    </row>
    <row r="110" spans="1:11" ht="14.4" x14ac:dyDescent="0.3">
      <c r="A110" s="497" t="s">
        <v>181</v>
      </c>
      <c r="B110" s="906" t="s">
        <v>181</v>
      </c>
      <c r="C110" s="909">
        <v>480</v>
      </c>
      <c r="D110" s="734">
        <f t="shared" si="11"/>
        <v>0.48</v>
      </c>
      <c r="E110" s="484">
        <f t="shared" si="12"/>
        <v>3.2124454567955506E-3</v>
      </c>
      <c r="F110" s="488">
        <f t="shared" si="7"/>
        <v>-0.99678755454320445</v>
      </c>
      <c r="G110" s="488">
        <f t="shared" si="8"/>
        <v>0.99678755454320445</v>
      </c>
      <c r="H110" s="661">
        <f t="shared" si="13"/>
        <v>-99.678755454320438</v>
      </c>
      <c r="I110" s="486">
        <f>'MASTER CHART'!$V$7</f>
        <v>0.1</v>
      </c>
      <c r="J110" s="487">
        <f t="shared" si="10"/>
        <v>-9.9678755454320438</v>
      </c>
      <c r="K110" s="598"/>
    </row>
    <row r="111" spans="1:11" ht="14.4" x14ac:dyDescent="0.3">
      <c r="A111" s="497" t="s">
        <v>77</v>
      </c>
      <c r="B111" s="907" t="s">
        <v>77</v>
      </c>
      <c r="C111" s="908">
        <v>10092</v>
      </c>
      <c r="D111" s="734">
        <f t="shared" si="11"/>
        <v>10.092000000000001</v>
      </c>
      <c r="E111" s="484">
        <f t="shared" si="12"/>
        <v>6.7541665729126454E-2</v>
      </c>
      <c r="F111" s="488">
        <f t="shared" si="7"/>
        <v>-0.93245833427087355</v>
      </c>
      <c r="G111" s="488">
        <f t="shared" si="8"/>
        <v>0.93245833427087355</v>
      </c>
      <c r="H111" s="661">
        <f t="shared" si="13"/>
        <v>-93.245833427087348</v>
      </c>
      <c r="I111" s="486">
        <f>'MASTER CHART'!$V$7</f>
        <v>0.1</v>
      </c>
      <c r="J111" s="487">
        <f t="shared" si="10"/>
        <v>-9.3245833427087348</v>
      </c>
      <c r="K111" s="598"/>
    </row>
    <row r="112" spans="1:11" ht="14.4" x14ac:dyDescent="0.3">
      <c r="A112" s="496" t="s">
        <v>182</v>
      </c>
      <c r="B112" s="906" t="s">
        <v>182</v>
      </c>
      <c r="C112" s="909">
        <v>356</v>
      </c>
      <c r="D112" s="734">
        <f t="shared" si="11"/>
        <v>0.35599999999999998</v>
      </c>
      <c r="E112" s="484">
        <f t="shared" si="12"/>
        <v>2.3825637137900335E-3</v>
      </c>
      <c r="F112" s="488">
        <f t="shared" si="7"/>
        <v>-0.99761743628620991</v>
      </c>
      <c r="G112" s="488">
        <f t="shared" si="8"/>
        <v>0.99761743628620991</v>
      </c>
      <c r="H112" s="661">
        <f t="shared" si="13"/>
        <v>-99.761743628620991</v>
      </c>
      <c r="I112" s="486">
        <f>'MASTER CHART'!$V$7</f>
        <v>0.1</v>
      </c>
      <c r="J112" s="487">
        <f t="shared" si="10"/>
        <v>-9.9761743628620998</v>
      </c>
      <c r="K112" s="598"/>
    </row>
    <row r="113" spans="1:11" ht="14.4" x14ac:dyDescent="0.3">
      <c r="A113" s="497" t="s">
        <v>183</v>
      </c>
      <c r="B113" s="906" t="s">
        <v>183</v>
      </c>
      <c r="C113" s="909">
        <v>4856</v>
      </c>
      <c r="D113" s="734">
        <f t="shared" si="11"/>
        <v>4.8559999999999999</v>
      </c>
      <c r="E113" s="484">
        <f t="shared" si="12"/>
        <v>3.2499239871248323E-2</v>
      </c>
      <c r="F113" s="488">
        <f t="shared" si="7"/>
        <v>-0.96750076012875164</v>
      </c>
      <c r="G113" s="488">
        <f t="shared" si="8"/>
        <v>0.96750076012875164</v>
      </c>
      <c r="H113" s="661">
        <f t="shared" si="13"/>
        <v>-96.750076012875169</v>
      </c>
      <c r="I113" s="486">
        <f>'MASTER CHART'!$V$7</f>
        <v>0.1</v>
      </c>
      <c r="J113" s="487">
        <f t="shared" si="10"/>
        <v>-9.6750076012875184</v>
      </c>
      <c r="K113" s="598"/>
    </row>
    <row r="114" spans="1:11" ht="14.4" x14ac:dyDescent="0.3">
      <c r="A114" s="496" t="s">
        <v>184</v>
      </c>
      <c r="B114" s="906" t="s">
        <v>184</v>
      </c>
      <c r="C114" s="909">
        <v>654</v>
      </c>
      <c r="D114" s="734">
        <f t="shared" si="11"/>
        <v>0.65400000000000003</v>
      </c>
      <c r="E114" s="484">
        <f t="shared" si="12"/>
        <v>4.376956934883938E-3</v>
      </c>
      <c r="F114" s="488">
        <f t="shared" si="7"/>
        <v>-0.99562304306511606</v>
      </c>
      <c r="G114" s="488">
        <f t="shared" si="8"/>
        <v>0.99562304306511606</v>
      </c>
      <c r="H114" s="661">
        <f t="shared" si="13"/>
        <v>-99.562304306511606</v>
      </c>
      <c r="I114" s="486">
        <f>'MASTER CHART'!$V$7</f>
        <v>0.1</v>
      </c>
      <c r="J114" s="487">
        <f t="shared" si="10"/>
        <v>-9.9562304306511606</v>
      </c>
      <c r="K114" s="598"/>
    </row>
    <row r="115" spans="1:11" ht="14.4" x14ac:dyDescent="0.3">
      <c r="A115" s="496" t="s">
        <v>185</v>
      </c>
      <c r="B115" s="907" t="s">
        <v>185</v>
      </c>
      <c r="C115" s="908">
        <v>1730</v>
      </c>
      <c r="D115" s="734">
        <f t="shared" si="11"/>
        <v>1.73</v>
      </c>
      <c r="E115" s="484">
        <f t="shared" si="12"/>
        <v>1.1578188833867298E-2</v>
      </c>
      <c r="F115" s="488">
        <f t="shared" si="7"/>
        <v>-0.9884218111661327</v>
      </c>
      <c r="G115" s="488">
        <f t="shared" si="8"/>
        <v>0.9884218111661327</v>
      </c>
      <c r="H115" s="661">
        <f t="shared" si="13"/>
        <v>-98.842181116613276</v>
      </c>
      <c r="I115" s="486">
        <f>'MASTER CHART'!$V$7</f>
        <v>0.1</v>
      </c>
      <c r="J115" s="487">
        <f t="shared" si="10"/>
        <v>-9.8842181116613279</v>
      </c>
      <c r="K115" s="598"/>
    </row>
    <row r="116" spans="1:11" ht="14.4" x14ac:dyDescent="0.3">
      <c r="A116" s="498" t="s">
        <v>186</v>
      </c>
      <c r="B116" s="907" t="s">
        <v>237</v>
      </c>
      <c r="C116" s="908">
        <v>7906</v>
      </c>
      <c r="D116" s="734">
        <f t="shared" si="11"/>
        <v>7.9059999999999997</v>
      </c>
      <c r="E116" s="484">
        <f t="shared" si="12"/>
        <v>5.2911653711303387E-2</v>
      </c>
      <c r="F116" s="488">
        <f t="shared" si="7"/>
        <v>-0.94708834628869665</v>
      </c>
      <c r="G116" s="488">
        <f t="shared" si="8"/>
        <v>0.94708834628869665</v>
      </c>
      <c r="H116" s="661">
        <f t="shared" si="13"/>
        <v>-94.708834628869667</v>
      </c>
      <c r="I116" s="486">
        <f>'MASTER CHART'!$V$7</f>
        <v>0.1</v>
      </c>
      <c r="J116" s="487">
        <f t="shared" si="10"/>
        <v>-9.4708834628869667</v>
      </c>
      <c r="K116" s="598"/>
    </row>
    <row r="117" spans="1:11" ht="14.4" x14ac:dyDescent="0.3">
      <c r="A117" s="496" t="s">
        <v>78</v>
      </c>
      <c r="B117" s="907" t="s">
        <v>78</v>
      </c>
      <c r="C117" s="908">
        <v>3072974</v>
      </c>
      <c r="D117" s="734">
        <f t="shared" si="11"/>
        <v>3072.9740000000002</v>
      </c>
      <c r="E117" s="484">
        <f t="shared" si="12"/>
        <v>20.566169510730941</v>
      </c>
      <c r="F117" s="488">
        <f t="shared" si="7"/>
        <v>19.566169510730941</v>
      </c>
      <c r="G117" s="488">
        <f t="shared" si="8"/>
        <v>-19.566169510730941</v>
      </c>
      <c r="H117" s="661">
        <f t="shared" si="13"/>
        <v>100</v>
      </c>
      <c r="I117" s="486">
        <f>'MASTER CHART'!$V$7</f>
        <v>0.1</v>
      </c>
      <c r="J117" s="487">
        <f t="shared" si="10"/>
        <v>10</v>
      </c>
      <c r="K117" s="598"/>
    </row>
    <row r="118" spans="1:11" ht="14.4" x14ac:dyDescent="0.3">
      <c r="A118" s="496" t="s">
        <v>187</v>
      </c>
      <c r="B118" s="906" t="s">
        <v>187</v>
      </c>
      <c r="C118" s="909">
        <v>125</v>
      </c>
      <c r="D118" s="734">
        <f t="shared" si="11"/>
        <v>0.125</v>
      </c>
      <c r="E118" s="484">
        <f t="shared" si="12"/>
        <v>8.365743377071747E-4</v>
      </c>
      <c r="F118" s="488">
        <f t="shared" si="7"/>
        <v>-0.99916342566229277</v>
      </c>
      <c r="G118" s="488">
        <f t="shared" si="8"/>
        <v>0.99916342566229277</v>
      </c>
      <c r="H118" s="661">
        <f t="shared" si="13"/>
        <v>-99.916342566229275</v>
      </c>
      <c r="I118" s="486">
        <f>'MASTER CHART'!$V$7</f>
        <v>0.1</v>
      </c>
      <c r="J118" s="487">
        <f t="shared" si="10"/>
        <v>-9.9916342566229286</v>
      </c>
      <c r="K118" s="598"/>
    </row>
    <row r="119" spans="1:11" ht="14.4" x14ac:dyDescent="0.3">
      <c r="A119" s="497" t="s">
        <v>79</v>
      </c>
      <c r="B119" s="907" t="s">
        <v>79</v>
      </c>
      <c r="C119" s="908">
        <v>58191</v>
      </c>
      <c r="D119" s="734">
        <f t="shared" si="11"/>
        <v>58.191000000000003</v>
      </c>
      <c r="E119" s="484">
        <f t="shared" si="12"/>
        <v>0.38944877828414565</v>
      </c>
      <c r="F119" s="488">
        <f t="shared" si="7"/>
        <v>-0.61055122171585441</v>
      </c>
      <c r="G119" s="488">
        <f t="shared" si="8"/>
        <v>0.61055122171585441</v>
      </c>
      <c r="H119" s="661">
        <f t="shared" si="13"/>
        <v>-61.055122171585438</v>
      </c>
      <c r="I119" s="486">
        <f>'MASTER CHART'!$V$7</f>
        <v>0.1</v>
      </c>
      <c r="J119" s="487">
        <f t="shared" si="10"/>
        <v>-6.1055122171585445</v>
      </c>
      <c r="K119" s="598"/>
    </row>
    <row r="120" spans="1:11" ht="14.4" x14ac:dyDescent="0.3">
      <c r="A120" s="496" t="s">
        <v>35</v>
      </c>
      <c r="B120" s="906" t="s">
        <v>35</v>
      </c>
      <c r="C120" s="909">
        <v>13928</v>
      </c>
      <c r="D120" s="734">
        <f t="shared" si="11"/>
        <v>13.928000000000001</v>
      </c>
      <c r="E120" s="484">
        <f t="shared" si="12"/>
        <v>9.3214459004684239E-2</v>
      </c>
      <c r="F120" s="488">
        <f t="shared" si="7"/>
        <v>-0.90678554099531572</v>
      </c>
      <c r="G120" s="488">
        <f t="shared" si="8"/>
        <v>0.90678554099531572</v>
      </c>
      <c r="H120" s="661">
        <f t="shared" si="13"/>
        <v>-90.678554099531567</v>
      </c>
      <c r="I120" s="486">
        <f>'MASTER CHART'!$V$7</f>
        <v>0.1</v>
      </c>
      <c r="J120" s="487">
        <f t="shared" si="10"/>
        <v>-9.0678554099531574</v>
      </c>
      <c r="K120" s="598"/>
    </row>
    <row r="121" spans="1:11" ht="14.4" x14ac:dyDescent="0.3">
      <c r="A121" s="497" t="s">
        <v>188</v>
      </c>
      <c r="B121" s="906" t="s">
        <v>188</v>
      </c>
      <c r="C121" s="909">
        <v>89</v>
      </c>
      <c r="D121" s="734">
        <f t="shared" si="11"/>
        <v>8.8999999999999996E-2</v>
      </c>
      <c r="E121" s="484">
        <f t="shared" si="12"/>
        <v>5.9564092844750836E-4</v>
      </c>
      <c r="F121" s="488">
        <f t="shared" si="7"/>
        <v>-0.99940435907155245</v>
      </c>
      <c r="G121" s="488">
        <f t="shared" si="8"/>
        <v>0.99940435907155245</v>
      </c>
      <c r="H121" s="661">
        <f t="shared" si="13"/>
        <v>-99.940435907155248</v>
      </c>
      <c r="I121" s="486">
        <f>'MASTER CHART'!$V$7</f>
        <v>0.1</v>
      </c>
      <c r="J121" s="487">
        <f t="shared" si="10"/>
        <v>-9.9940435907155258</v>
      </c>
      <c r="K121" s="598"/>
    </row>
    <row r="122" spans="1:11" ht="14.4" x14ac:dyDescent="0.3">
      <c r="A122" s="496" t="s">
        <v>189</v>
      </c>
      <c r="B122" s="907" t="s">
        <v>189</v>
      </c>
      <c r="C122" s="908">
        <v>2322</v>
      </c>
      <c r="D122" s="734">
        <f t="shared" si="11"/>
        <v>2.3220000000000001</v>
      </c>
      <c r="E122" s="484">
        <f t="shared" si="12"/>
        <v>1.5540204897248477E-2</v>
      </c>
      <c r="F122" s="488">
        <f t="shared" si="7"/>
        <v>-0.9844597951027515</v>
      </c>
      <c r="G122" s="488">
        <f t="shared" si="8"/>
        <v>0.9844597951027515</v>
      </c>
      <c r="H122" s="661">
        <f t="shared" si="13"/>
        <v>-98.445979510275151</v>
      </c>
      <c r="I122" s="486">
        <f>'MASTER CHART'!$V$7</f>
        <v>0.1</v>
      </c>
      <c r="J122" s="487">
        <f t="shared" si="10"/>
        <v>-9.8445979510275166</v>
      </c>
      <c r="K122" s="598"/>
    </row>
    <row r="123" spans="1:11" ht="14.4" x14ac:dyDescent="0.3">
      <c r="A123" s="496" t="s">
        <v>190</v>
      </c>
      <c r="B123" s="907" t="s">
        <v>190</v>
      </c>
      <c r="C123" s="908">
        <v>54791</v>
      </c>
      <c r="D123" s="734">
        <f t="shared" si="11"/>
        <v>54.790999999999997</v>
      </c>
      <c r="E123" s="484">
        <f t="shared" si="12"/>
        <v>0.36669395629851048</v>
      </c>
      <c r="F123" s="488">
        <f t="shared" si="7"/>
        <v>-0.63330604370148946</v>
      </c>
      <c r="G123" s="488">
        <f t="shared" si="8"/>
        <v>0.63330604370148946</v>
      </c>
      <c r="H123" s="661">
        <f t="shared" si="13"/>
        <v>-63.330604370148947</v>
      </c>
      <c r="I123" s="486">
        <f>'MASTER CHART'!$V$7</f>
        <v>0.1</v>
      </c>
      <c r="J123" s="487">
        <f t="shared" si="10"/>
        <v>-6.3330604370148951</v>
      </c>
      <c r="K123" s="598"/>
    </row>
    <row r="124" spans="1:11" ht="14.4" x14ac:dyDescent="0.3">
      <c r="A124" s="496" t="s">
        <v>36</v>
      </c>
      <c r="B124" s="906" t="s">
        <v>36</v>
      </c>
      <c r="C124" s="909">
        <v>13547</v>
      </c>
      <c r="D124" s="734">
        <f t="shared" si="11"/>
        <v>13.547000000000001</v>
      </c>
      <c r="E124" s="484">
        <f t="shared" si="12"/>
        <v>9.0664580423352764E-2</v>
      </c>
      <c r="F124" s="488">
        <f t="shared" si="7"/>
        <v>-0.90933541957664721</v>
      </c>
      <c r="G124" s="488">
        <f t="shared" si="8"/>
        <v>0.90933541957664721</v>
      </c>
      <c r="H124" s="661">
        <f t="shared" si="13"/>
        <v>-90.933541957664715</v>
      </c>
      <c r="I124" s="486">
        <f>'MASTER CHART'!$V$7</f>
        <v>0.1</v>
      </c>
      <c r="J124" s="487">
        <f t="shared" si="10"/>
        <v>-9.0933541957664712</v>
      </c>
      <c r="K124" s="598"/>
    </row>
    <row r="125" spans="1:11" ht="14.4" x14ac:dyDescent="0.3">
      <c r="A125" s="497" t="s">
        <v>80</v>
      </c>
      <c r="B125" s="907" t="s">
        <v>80</v>
      </c>
      <c r="C125" s="908">
        <v>13796</v>
      </c>
      <c r="D125" s="734">
        <f t="shared" si="11"/>
        <v>13.795999999999999</v>
      </c>
      <c r="E125" s="484">
        <f t="shared" si="12"/>
        <v>9.2331036504065447E-2</v>
      </c>
      <c r="F125" s="488">
        <f t="shared" si="7"/>
        <v>-0.90766896349593451</v>
      </c>
      <c r="G125" s="488">
        <f t="shared" si="8"/>
        <v>0.90766896349593451</v>
      </c>
      <c r="H125" s="661">
        <f t="shared" si="13"/>
        <v>-90.766896349593452</v>
      </c>
      <c r="I125" s="486">
        <f>'MASTER CHART'!$V$7</f>
        <v>0.1</v>
      </c>
      <c r="J125" s="487">
        <f t="shared" si="10"/>
        <v>-9.0766896349593456</v>
      </c>
      <c r="K125" s="598"/>
    </row>
    <row r="126" spans="1:11" ht="14.4" x14ac:dyDescent="0.3">
      <c r="A126" s="496" t="s">
        <v>81</v>
      </c>
      <c r="B126" s="907" t="s">
        <v>81</v>
      </c>
      <c r="C126" s="908">
        <v>69207</v>
      </c>
      <c r="D126" s="734">
        <f t="shared" si="11"/>
        <v>69.206999999999994</v>
      </c>
      <c r="E126" s="484">
        <f t="shared" si="12"/>
        <v>0.46317440151760347</v>
      </c>
      <c r="F126" s="488">
        <f t="shared" si="7"/>
        <v>-0.53682559848239653</v>
      </c>
      <c r="G126" s="488">
        <f t="shared" si="8"/>
        <v>0.53682559848239653</v>
      </c>
      <c r="H126" s="661">
        <f t="shared" si="13"/>
        <v>-53.682559848239656</v>
      </c>
      <c r="I126" s="486">
        <f>'MASTER CHART'!$V$7</f>
        <v>0.1</v>
      </c>
      <c r="J126" s="487">
        <f t="shared" si="10"/>
        <v>-5.3682559848239659</v>
      </c>
      <c r="K126" s="598"/>
    </row>
    <row r="127" spans="1:11" ht="14.4" x14ac:dyDescent="0.3">
      <c r="A127" s="497" t="s">
        <v>191</v>
      </c>
      <c r="B127" s="906" t="s">
        <v>191</v>
      </c>
      <c r="C127" s="909">
        <v>424</v>
      </c>
      <c r="D127" s="734">
        <f t="shared" si="11"/>
        <v>0.42399999999999999</v>
      </c>
      <c r="E127" s="484">
        <f t="shared" si="12"/>
        <v>2.8376601535027367E-3</v>
      </c>
      <c r="F127" s="488">
        <f t="shared" si="7"/>
        <v>-0.99716233984649727</v>
      </c>
      <c r="G127" s="488">
        <f t="shared" si="8"/>
        <v>0.99716233984649727</v>
      </c>
      <c r="H127" s="661">
        <f t="shared" si="13"/>
        <v>-99.716233984649733</v>
      </c>
      <c r="I127" s="486">
        <f>'MASTER CHART'!$V$7</f>
        <v>0.1</v>
      </c>
      <c r="J127" s="487">
        <f t="shared" si="10"/>
        <v>-9.971623398464974</v>
      </c>
      <c r="K127" s="598"/>
    </row>
    <row r="128" spans="1:11" ht="14.4" x14ac:dyDescent="0.3">
      <c r="A128" s="496" t="s">
        <v>82</v>
      </c>
      <c r="B128" s="906" t="s">
        <v>82</v>
      </c>
      <c r="C128" s="909">
        <v>8029</v>
      </c>
      <c r="D128" s="734">
        <f t="shared" si="11"/>
        <v>8.0289999999999999</v>
      </c>
      <c r="E128" s="484">
        <f t="shared" si="12"/>
        <v>5.3734842859607244E-2</v>
      </c>
      <c r="F128" s="488">
        <f t="shared" si="7"/>
        <v>-0.94626515714039272</v>
      </c>
      <c r="G128" s="488">
        <f t="shared" si="8"/>
        <v>0.94626515714039272</v>
      </c>
      <c r="H128" s="661">
        <f t="shared" si="13"/>
        <v>-94.626515714039272</v>
      </c>
      <c r="I128" s="486">
        <f>'MASTER CHART'!$V$7</f>
        <v>0.1</v>
      </c>
      <c r="J128" s="487">
        <f t="shared" si="10"/>
        <v>-9.4626515714039279</v>
      </c>
      <c r="K128" s="598"/>
    </row>
    <row r="129" spans="1:15" ht="14.4" x14ac:dyDescent="0.3">
      <c r="A129" s="497" t="s">
        <v>83</v>
      </c>
      <c r="B129" s="906" t="s">
        <v>83</v>
      </c>
      <c r="C129" s="909">
        <v>51226</v>
      </c>
      <c r="D129" s="734">
        <f t="shared" si="11"/>
        <v>51.225999999999999</v>
      </c>
      <c r="E129" s="484">
        <f t="shared" si="12"/>
        <v>0.34283485618710186</v>
      </c>
      <c r="F129" s="488">
        <f t="shared" si="7"/>
        <v>-0.65716514381289814</v>
      </c>
      <c r="G129" s="488">
        <f t="shared" si="8"/>
        <v>0.65716514381289814</v>
      </c>
      <c r="H129" s="661">
        <f t="shared" si="13"/>
        <v>-65.716514381289812</v>
      </c>
      <c r="I129" s="486">
        <f>'MASTER CHART'!$V$7</f>
        <v>0.1</v>
      </c>
      <c r="J129" s="487">
        <f t="shared" si="10"/>
        <v>-6.5716514381289812</v>
      </c>
      <c r="K129" s="598"/>
    </row>
    <row r="130" spans="1:15" ht="14.4" x14ac:dyDescent="0.3">
      <c r="A130" s="496" t="s">
        <v>84</v>
      </c>
      <c r="B130" s="906" t="s">
        <v>84</v>
      </c>
      <c r="C130" s="909">
        <v>59349</v>
      </c>
      <c r="D130" s="734">
        <f t="shared" si="11"/>
        <v>59.348999999999997</v>
      </c>
      <c r="E130" s="484">
        <f t="shared" si="12"/>
        <v>0.39719880294866489</v>
      </c>
      <c r="F130" s="488">
        <f t="shared" si="7"/>
        <v>-0.60280119705133517</v>
      </c>
      <c r="G130" s="488">
        <f t="shared" si="8"/>
        <v>0.60280119705133517</v>
      </c>
      <c r="H130" s="661">
        <f t="shared" si="13"/>
        <v>-60.280119705133515</v>
      </c>
      <c r="I130" s="486">
        <f>'MASTER CHART'!$V$7</f>
        <v>0.1</v>
      </c>
      <c r="J130" s="487">
        <f t="shared" si="10"/>
        <v>-6.0280119705133517</v>
      </c>
      <c r="K130" s="598"/>
    </row>
    <row r="131" spans="1:15" ht="14.4" x14ac:dyDescent="0.3">
      <c r="A131" s="496" t="s">
        <v>85</v>
      </c>
      <c r="B131" s="907" t="s">
        <v>85</v>
      </c>
      <c r="C131" s="908">
        <v>76056</v>
      </c>
      <c r="D131" s="734">
        <f t="shared" si="11"/>
        <v>76.055999999999997</v>
      </c>
      <c r="E131" s="484">
        <f t="shared" si="12"/>
        <v>0.50901198262925507</v>
      </c>
      <c r="F131" s="488">
        <f t="shared" si="7"/>
        <v>-0.49098801737074493</v>
      </c>
      <c r="G131" s="488">
        <f t="shared" si="8"/>
        <v>0.49098801737074493</v>
      </c>
      <c r="H131" s="661">
        <f t="shared" si="13"/>
        <v>-49.098801737074496</v>
      </c>
      <c r="I131" s="486">
        <f>'MASTER CHART'!$V$7</f>
        <v>0.1</v>
      </c>
      <c r="J131" s="487">
        <f t="shared" si="10"/>
        <v>-4.9098801737074496</v>
      </c>
      <c r="K131" s="598"/>
    </row>
    <row r="132" spans="1:15" ht="14.4" x14ac:dyDescent="0.3">
      <c r="A132" s="497" t="s">
        <v>86</v>
      </c>
      <c r="B132" s="907" t="s">
        <v>86</v>
      </c>
      <c r="C132" s="908">
        <v>12039</v>
      </c>
      <c r="D132" s="734">
        <f t="shared" si="11"/>
        <v>12.039</v>
      </c>
      <c r="E132" s="484">
        <f t="shared" si="12"/>
        <v>8.0572147613253403E-2</v>
      </c>
      <c r="F132" s="488">
        <f t="shared" ref="F132:F161" si="14">E132-1</f>
        <v>-0.91942785238674662</v>
      </c>
      <c r="G132" s="488">
        <f t="shared" ref="G132:G177" si="15">(F132*-1)</f>
        <v>0.91942785238674662</v>
      </c>
      <c r="H132" s="661">
        <f t="shared" ref="H132:H163" si="16">(IF(F132&lt;0,F132/$F$184*-100,F132/$F$183*100))</f>
        <v>-91.942785238674659</v>
      </c>
      <c r="I132" s="486">
        <f>'MASTER CHART'!$V$7</f>
        <v>0.1</v>
      </c>
      <c r="J132" s="487">
        <f t="shared" ref="J132:J177" si="17">(H132*I132)</f>
        <v>-9.1942785238674656</v>
      </c>
      <c r="K132" s="598"/>
    </row>
    <row r="133" spans="1:15" s="143" customFormat="1" ht="14.4" x14ac:dyDescent="0.3">
      <c r="A133" s="499" t="s">
        <v>226</v>
      </c>
      <c r="D133" s="734">
        <f t="shared" ref="D133:D177" si="18">C133/1000</f>
        <v>0</v>
      </c>
      <c r="E133" s="484">
        <f t="shared" si="12"/>
        <v>0</v>
      </c>
      <c r="F133" s="488">
        <f t="shared" si="14"/>
        <v>-1</v>
      </c>
      <c r="G133" s="489">
        <f t="shared" si="15"/>
        <v>1</v>
      </c>
      <c r="H133" s="661">
        <f t="shared" si="16"/>
        <v>-100</v>
      </c>
      <c r="I133" s="486">
        <f>'MASTER CHART'!$V$7</f>
        <v>0.1</v>
      </c>
      <c r="J133" s="490">
        <f t="shared" si="17"/>
        <v>-10</v>
      </c>
      <c r="K133" s="771"/>
      <c r="L133" s="144"/>
      <c r="M133" s="144"/>
      <c r="N133" s="144"/>
      <c r="O133" s="144"/>
    </row>
    <row r="134" spans="1:15" ht="14.4" x14ac:dyDescent="0.3">
      <c r="A134" s="496" t="s">
        <v>87</v>
      </c>
      <c r="B134" s="907" t="s">
        <v>87</v>
      </c>
      <c r="C134" s="908">
        <v>24550</v>
      </c>
      <c r="D134" s="734">
        <f t="shared" si="18"/>
        <v>24.55</v>
      </c>
      <c r="E134" s="484">
        <f t="shared" ref="E134:E177" si="19">IF(D134=0,0,D134/$D$182)</f>
        <v>0.16430319992568912</v>
      </c>
      <c r="F134" s="488">
        <f t="shared" si="14"/>
        <v>-0.83569680007431091</v>
      </c>
      <c r="G134" s="488">
        <f t="shared" si="15"/>
        <v>0.83569680007431091</v>
      </c>
      <c r="H134" s="661">
        <f t="shared" si="16"/>
        <v>-83.569680007431089</v>
      </c>
      <c r="I134" s="486">
        <f>'MASTER CHART'!$V$7</f>
        <v>0.1</v>
      </c>
      <c r="J134" s="487">
        <f t="shared" si="17"/>
        <v>-8.3569680007431089</v>
      </c>
      <c r="K134" s="598"/>
    </row>
    <row r="135" spans="1:15" ht="14.4" x14ac:dyDescent="0.3">
      <c r="A135" s="497" t="s">
        <v>192</v>
      </c>
      <c r="B135" s="907" t="s">
        <v>325</v>
      </c>
      <c r="C135" s="908">
        <v>464019</v>
      </c>
      <c r="D135" s="734">
        <f t="shared" si="18"/>
        <v>464.01900000000001</v>
      </c>
      <c r="E135" s="484">
        <f t="shared" si="19"/>
        <v>3.1054911008683641</v>
      </c>
      <c r="F135" s="488">
        <f t="shared" si="14"/>
        <v>2.1054911008683641</v>
      </c>
      <c r="G135" s="488">
        <f t="shared" si="15"/>
        <v>-2.1054911008683641</v>
      </c>
      <c r="H135" s="661">
        <f t="shared" si="16"/>
        <v>10.760875294030448</v>
      </c>
      <c r="I135" s="486">
        <f>'MASTER CHART'!$V$7</f>
        <v>0.1</v>
      </c>
      <c r="J135" s="487">
        <f t="shared" si="17"/>
        <v>1.076087529403045</v>
      </c>
      <c r="K135" s="598"/>
    </row>
    <row r="136" spans="1:15" ht="14.4" x14ac:dyDescent="0.3">
      <c r="A136" s="498" t="s">
        <v>193</v>
      </c>
      <c r="B136" s="907" t="s">
        <v>452</v>
      </c>
      <c r="C136" s="908">
        <v>718</v>
      </c>
      <c r="D136" s="734">
        <f t="shared" si="18"/>
        <v>0.71799999999999997</v>
      </c>
      <c r="E136" s="484">
        <f t="shared" si="19"/>
        <v>4.8052829957900113E-3</v>
      </c>
      <c r="F136" s="488">
        <f t="shared" si="14"/>
        <v>-0.99519471700421003</v>
      </c>
      <c r="G136" s="488">
        <f t="shared" si="15"/>
        <v>0.99519471700421003</v>
      </c>
      <c r="H136" s="661">
        <f t="shared" si="16"/>
        <v>-99.519471700421008</v>
      </c>
      <c r="I136" s="486">
        <f>'MASTER CHART'!$V$7</f>
        <v>0.1</v>
      </c>
      <c r="J136" s="487">
        <f t="shared" si="17"/>
        <v>-9.9519471700421018</v>
      </c>
      <c r="K136" s="598"/>
    </row>
    <row r="137" spans="1:15" ht="14.4" x14ac:dyDescent="0.3">
      <c r="A137" s="497" t="s">
        <v>88</v>
      </c>
      <c r="B137" s="906" t="s">
        <v>88</v>
      </c>
      <c r="C137" s="909">
        <v>16271</v>
      </c>
      <c r="D137" s="734">
        <f t="shared" si="18"/>
        <v>16.271000000000001</v>
      </c>
      <c r="E137" s="484">
        <f t="shared" si="19"/>
        <v>0.10889520839066752</v>
      </c>
      <c r="F137" s="488">
        <f t="shared" si="14"/>
        <v>-0.89110479160933243</v>
      </c>
      <c r="G137" s="488">
        <f t="shared" si="15"/>
        <v>0.89110479160933243</v>
      </c>
      <c r="H137" s="661">
        <f t="shared" si="16"/>
        <v>-89.110479160933238</v>
      </c>
      <c r="I137" s="486">
        <f>'MASTER CHART'!$V$7</f>
        <v>0.1</v>
      </c>
      <c r="J137" s="487">
        <f t="shared" si="17"/>
        <v>-8.9110479160933238</v>
      </c>
      <c r="K137" s="598"/>
    </row>
    <row r="138" spans="1:15" ht="14.4" x14ac:dyDescent="0.3">
      <c r="A138" s="496" t="s">
        <v>194</v>
      </c>
      <c r="B138" s="906" t="s">
        <v>194</v>
      </c>
      <c r="C138" s="909">
        <v>75028</v>
      </c>
      <c r="D138" s="734">
        <f t="shared" si="18"/>
        <v>75.028000000000006</v>
      </c>
      <c r="E138" s="484">
        <f t="shared" si="19"/>
        <v>0.50213199527595131</v>
      </c>
      <c r="F138" s="488">
        <f t="shared" si="14"/>
        <v>-0.49786800472404869</v>
      </c>
      <c r="G138" s="488">
        <f t="shared" si="15"/>
        <v>0.49786800472404869</v>
      </c>
      <c r="H138" s="661">
        <f t="shared" si="16"/>
        <v>-49.78680047240487</v>
      </c>
      <c r="I138" s="486">
        <f>'MASTER CHART'!$V$7</f>
        <v>0.1</v>
      </c>
      <c r="J138" s="487">
        <f t="shared" si="17"/>
        <v>-4.9786800472404877</v>
      </c>
      <c r="K138" s="598"/>
    </row>
    <row r="139" spans="1:15" ht="14.4" x14ac:dyDescent="0.3">
      <c r="A139" s="497" t="s">
        <v>195</v>
      </c>
      <c r="B139" s="907" t="s">
        <v>195</v>
      </c>
      <c r="C139" s="908">
        <v>371</v>
      </c>
      <c r="D139" s="734">
        <f t="shared" si="18"/>
        <v>0.371</v>
      </c>
      <c r="E139" s="484">
        <f t="shared" si="19"/>
        <v>2.4829526343148945E-3</v>
      </c>
      <c r="F139" s="488">
        <f t="shared" si="14"/>
        <v>-0.99751704736568514</v>
      </c>
      <c r="G139" s="488">
        <f t="shared" si="15"/>
        <v>0.99751704736568514</v>
      </c>
      <c r="H139" s="661">
        <f t="shared" si="16"/>
        <v>-99.751704736568513</v>
      </c>
      <c r="I139" s="486">
        <f>'MASTER CHART'!$V$7</f>
        <v>0.1</v>
      </c>
      <c r="J139" s="487">
        <f t="shared" si="17"/>
        <v>-9.9751704736568527</v>
      </c>
      <c r="K139" s="598"/>
    </row>
    <row r="140" spans="1:15" ht="14.4" x14ac:dyDescent="0.3">
      <c r="A140" s="497" t="s">
        <v>196</v>
      </c>
      <c r="B140" s="906" t="s">
        <v>196</v>
      </c>
      <c r="C140" s="909">
        <v>917</v>
      </c>
      <c r="D140" s="734">
        <f t="shared" si="18"/>
        <v>0.91700000000000004</v>
      </c>
      <c r="E140" s="484">
        <f t="shared" si="19"/>
        <v>6.1371093414198342E-3</v>
      </c>
      <c r="F140" s="488">
        <f t="shared" si="14"/>
        <v>-0.99386289065858013</v>
      </c>
      <c r="G140" s="488">
        <f t="shared" si="15"/>
        <v>0.99386289065858013</v>
      </c>
      <c r="H140" s="661">
        <f t="shared" si="16"/>
        <v>-99.386289065858008</v>
      </c>
      <c r="I140" s="486">
        <f>'MASTER CHART'!$V$7</f>
        <v>0.1</v>
      </c>
      <c r="J140" s="487">
        <f t="shared" si="17"/>
        <v>-9.9386289065858016</v>
      </c>
      <c r="K140" s="598"/>
    </row>
    <row r="141" spans="1:15" ht="14.4" x14ac:dyDescent="0.3">
      <c r="A141" s="496" t="s">
        <v>197</v>
      </c>
      <c r="B141" s="906" t="s">
        <v>197</v>
      </c>
      <c r="C141" s="909">
        <v>387</v>
      </c>
      <c r="D141" s="734">
        <f t="shared" si="18"/>
        <v>0.38700000000000001</v>
      </c>
      <c r="E141" s="484">
        <f t="shared" si="19"/>
        <v>2.5900341495414128E-3</v>
      </c>
      <c r="F141" s="488">
        <f t="shared" si="14"/>
        <v>-0.9974099658504586</v>
      </c>
      <c r="G141" s="488">
        <f t="shared" si="15"/>
        <v>0.9974099658504586</v>
      </c>
      <c r="H141" s="661">
        <f t="shared" si="16"/>
        <v>-99.740996585045863</v>
      </c>
      <c r="I141" s="486">
        <f>'MASTER CHART'!$V$7</f>
        <v>0.1</v>
      </c>
      <c r="J141" s="487">
        <f t="shared" si="17"/>
        <v>-9.9740996585045867</v>
      </c>
      <c r="K141" s="598"/>
    </row>
    <row r="142" spans="1:15" ht="17.399999999999999" customHeight="1" x14ac:dyDescent="0.3">
      <c r="A142" s="497" t="s">
        <v>233</v>
      </c>
      <c r="B142" s="907" t="s">
        <v>198</v>
      </c>
      <c r="C142" s="908">
        <v>474</v>
      </c>
      <c r="D142" s="734">
        <f t="shared" si="18"/>
        <v>0.47399999999999998</v>
      </c>
      <c r="E142" s="484">
        <f t="shared" si="19"/>
        <v>3.1722898885856061E-3</v>
      </c>
      <c r="F142" s="488">
        <f t="shared" si="14"/>
        <v>-0.99682771011141436</v>
      </c>
      <c r="G142" s="488">
        <f t="shared" si="15"/>
        <v>0.99682771011141436</v>
      </c>
      <c r="H142" s="661">
        <f t="shared" si="16"/>
        <v>-99.68277101114144</v>
      </c>
      <c r="I142" s="486">
        <f>'MASTER CHART'!$V$7</f>
        <v>0.1</v>
      </c>
      <c r="J142" s="487">
        <f t="shared" si="17"/>
        <v>-9.9682771011141451</v>
      </c>
      <c r="K142" s="598"/>
    </row>
    <row r="143" spans="1:15" ht="14.4" x14ac:dyDescent="0.3">
      <c r="A143" s="496" t="s">
        <v>90</v>
      </c>
      <c r="B143" s="906" t="s">
        <v>90</v>
      </c>
      <c r="C143" s="909">
        <v>242861</v>
      </c>
      <c r="D143" s="734">
        <f t="shared" si="18"/>
        <v>242.86099999999999</v>
      </c>
      <c r="E143" s="484">
        <f t="shared" si="19"/>
        <v>1.6253702418392173</v>
      </c>
      <c r="F143" s="488">
        <f t="shared" si="14"/>
        <v>0.6253702418392173</v>
      </c>
      <c r="G143" s="488">
        <f t="shared" si="15"/>
        <v>-0.6253702418392173</v>
      </c>
      <c r="H143" s="661">
        <f t="shared" si="16"/>
        <v>3.1961812530359457</v>
      </c>
      <c r="I143" s="486">
        <f>'MASTER CHART'!$V$7</f>
        <v>0.1</v>
      </c>
      <c r="J143" s="487">
        <f t="shared" si="17"/>
        <v>0.31961812530359457</v>
      </c>
      <c r="K143" s="598"/>
    </row>
    <row r="144" spans="1:15" ht="14.4" x14ac:dyDescent="0.3">
      <c r="A144" s="497" t="s">
        <v>199</v>
      </c>
      <c r="B144" s="907" t="s">
        <v>199</v>
      </c>
      <c r="C144" s="908">
        <v>382</v>
      </c>
      <c r="D144" s="734">
        <f t="shared" si="18"/>
        <v>0.38200000000000001</v>
      </c>
      <c r="E144" s="484">
        <f t="shared" si="19"/>
        <v>2.5565711760331261E-3</v>
      </c>
      <c r="F144" s="488">
        <f t="shared" si="14"/>
        <v>-0.99744342882396686</v>
      </c>
      <c r="G144" s="488">
        <f t="shared" si="15"/>
        <v>0.99744342882396686</v>
      </c>
      <c r="H144" s="661">
        <f t="shared" si="16"/>
        <v>-99.74434288239668</v>
      </c>
      <c r="I144" s="486">
        <f>'MASTER CHART'!$V$7</f>
        <v>0.1</v>
      </c>
      <c r="J144" s="487">
        <f t="shared" si="17"/>
        <v>-9.974434288239669</v>
      </c>
      <c r="K144" s="598"/>
    </row>
    <row r="145" spans="1:11" ht="14.4" x14ac:dyDescent="0.3">
      <c r="A145" s="496" t="s">
        <v>200</v>
      </c>
      <c r="B145" s="906" t="s">
        <v>200</v>
      </c>
      <c r="C145" s="909">
        <v>3266</v>
      </c>
      <c r="D145" s="734">
        <f t="shared" si="18"/>
        <v>3.266</v>
      </c>
      <c r="E145" s="484">
        <f t="shared" si="19"/>
        <v>2.185801429561306E-2</v>
      </c>
      <c r="F145" s="488">
        <f t="shared" si="14"/>
        <v>-0.97814198570438693</v>
      </c>
      <c r="G145" s="488">
        <f t="shared" si="15"/>
        <v>0.97814198570438693</v>
      </c>
      <c r="H145" s="661">
        <f t="shared" si="16"/>
        <v>-97.814198570438691</v>
      </c>
      <c r="I145" s="486">
        <f>'MASTER CHART'!$V$7</f>
        <v>0.1</v>
      </c>
      <c r="J145" s="487">
        <f t="shared" si="17"/>
        <v>-9.7814198570438702</v>
      </c>
      <c r="K145" s="598"/>
    </row>
    <row r="146" spans="1:11" ht="14.4" x14ac:dyDescent="0.3">
      <c r="A146" s="497" t="s">
        <v>91</v>
      </c>
      <c r="B146" s="906" t="s">
        <v>91</v>
      </c>
      <c r="C146" s="909">
        <v>861377</v>
      </c>
      <c r="D146" s="734">
        <f t="shared" si="18"/>
        <v>861.37699999999995</v>
      </c>
      <c r="E146" s="484">
        <f t="shared" si="19"/>
        <v>5.7648471463295436</v>
      </c>
      <c r="F146" s="488">
        <f t="shared" si="14"/>
        <v>4.7648471463295436</v>
      </c>
      <c r="G146" s="488">
        <f t="shared" si="15"/>
        <v>-4.7648471463295436</v>
      </c>
      <c r="H146" s="661">
        <f t="shared" si="16"/>
        <v>24.352478106234813</v>
      </c>
      <c r="I146" s="486">
        <f>'MASTER CHART'!$V$7</f>
        <v>0.1</v>
      </c>
      <c r="J146" s="487">
        <f t="shared" si="17"/>
        <v>2.4352478106234816</v>
      </c>
      <c r="K146" s="598"/>
    </row>
    <row r="147" spans="1:11" ht="14.4" x14ac:dyDescent="0.3">
      <c r="A147" s="496" t="s">
        <v>92</v>
      </c>
      <c r="B147" s="906" t="s">
        <v>92</v>
      </c>
      <c r="C147" s="909">
        <v>28087</v>
      </c>
      <c r="D147" s="734">
        <f t="shared" si="18"/>
        <v>28.087</v>
      </c>
      <c r="E147" s="484">
        <f t="shared" si="19"/>
        <v>0.18797490738545133</v>
      </c>
      <c r="F147" s="488">
        <f t="shared" si="14"/>
        <v>-0.81202509261454869</v>
      </c>
      <c r="G147" s="488">
        <f t="shared" si="15"/>
        <v>0.81202509261454869</v>
      </c>
      <c r="H147" s="661">
        <f t="shared" si="16"/>
        <v>-81.202509261454864</v>
      </c>
      <c r="I147" s="486">
        <f>'MASTER CHART'!$V$7</f>
        <v>0.1</v>
      </c>
      <c r="J147" s="487">
        <f t="shared" si="17"/>
        <v>-8.120250926145486</v>
      </c>
      <c r="K147" s="598"/>
    </row>
    <row r="148" spans="1:11" ht="14.4" x14ac:dyDescent="0.3">
      <c r="A148" s="497" t="s">
        <v>93</v>
      </c>
      <c r="B148" s="907" t="s">
        <v>93</v>
      </c>
      <c r="C148" s="908">
        <v>4601</v>
      </c>
      <c r="D148" s="734">
        <f t="shared" si="18"/>
        <v>4.601</v>
      </c>
      <c r="E148" s="484">
        <f t="shared" si="19"/>
        <v>3.0792628222325688E-2</v>
      </c>
      <c r="F148" s="488">
        <f t="shared" si="14"/>
        <v>-0.96920737177767435</v>
      </c>
      <c r="G148" s="488">
        <f t="shared" si="15"/>
        <v>0.96920737177767435</v>
      </c>
      <c r="H148" s="661">
        <f t="shared" si="16"/>
        <v>-96.920737177767435</v>
      </c>
      <c r="I148" s="486">
        <f>'MASTER CHART'!$V$7</f>
        <v>0.1</v>
      </c>
      <c r="J148" s="487">
        <f t="shared" si="17"/>
        <v>-9.6920737177767435</v>
      </c>
      <c r="K148" s="598"/>
    </row>
    <row r="149" spans="1:11" ht="14.4" x14ac:dyDescent="0.3">
      <c r="A149" s="496" t="s">
        <v>94</v>
      </c>
      <c r="B149" s="907" t="s">
        <v>94</v>
      </c>
      <c r="C149" s="908">
        <v>105441</v>
      </c>
      <c r="D149" s="734">
        <f t="shared" si="18"/>
        <v>105.441</v>
      </c>
      <c r="E149" s="484">
        <f t="shared" si="19"/>
        <v>0.70567387793745773</v>
      </c>
      <c r="F149" s="488">
        <f t="shared" si="14"/>
        <v>-0.29432612206254227</v>
      </c>
      <c r="G149" s="488">
        <f t="shared" si="15"/>
        <v>0.29432612206254227</v>
      </c>
      <c r="H149" s="661">
        <f t="shared" si="16"/>
        <v>-29.432612206254227</v>
      </c>
      <c r="I149" s="486">
        <f>'MASTER CHART'!$V$7</f>
        <v>0.1</v>
      </c>
      <c r="J149" s="487">
        <f t="shared" si="17"/>
        <v>-2.9432612206254229</v>
      </c>
      <c r="K149" s="598"/>
    </row>
    <row r="150" spans="1:11" ht="14.4" x14ac:dyDescent="0.3">
      <c r="A150" s="497" t="s">
        <v>95</v>
      </c>
      <c r="B150" s="906" t="s">
        <v>95</v>
      </c>
      <c r="C150" s="909">
        <v>192554</v>
      </c>
      <c r="D150" s="734">
        <f t="shared" si="18"/>
        <v>192.554</v>
      </c>
      <c r="E150" s="484">
        <f t="shared" si="19"/>
        <v>1.2886858801829386</v>
      </c>
      <c r="F150" s="488">
        <f t="shared" si="14"/>
        <v>0.28868588018293861</v>
      </c>
      <c r="G150" s="488">
        <f t="shared" si="15"/>
        <v>-0.28868588018293861</v>
      </c>
      <c r="H150" s="661">
        <f t="shared" si="16"/>
        <v>1.4754338094873944</v>
      </c>
      <c r="I150" s="486">
        <f>'MASTER CHART'!$V$7</f>
        <v>0.1</v>
      </c>
      <c r="J150" s="487">
        <f t="shared" si="17"/>
        <v>0.14754338094873945</v>
      </c>
      <c r="K150" s="598"/>
    </row>
    <row r="151" spans="1:11" ht="14.4" x14ac:dyDescent="0.3">
      <c r="A151" s="496" t="s">
        <v>201</v>
      </c>
      <c r="B151" s="907" t="s">
        <v>201</v>
      </c>
      <c r="C151" s="908">
        <v>8464</v>
      </c>
      <c r="D151" s="734">
        <f t="shared" si="18"/>
        <v>8.4640000000000004</v>
      </c>
      <c r="E151" s="484">
        <f t="shared" si="19"/>
        <v>5.6646121554828219E-2</v>
      </c>
      <c r="F151" s="488">
        <f t="shared" si="14"/>
        <v>-0.94335387844517182</v>
      </c>
      <c r="G151" s="488">
        <f t="shared" si="15"/>
        <v>0.94335387844517182</v>
      </c>
      <c r="H151" s="661">
        <f t="shared" si="16"/>
        <v>-94.335387844517186</v>
      </c>
      <c r="I151" s="486">
        <f>'MASTER CHART'!$V$7</f>
        <v>0.1</v>
      </c>
      <c r="J151" s="487">
        <f t="shared" si="17"/>
        <v>-9.4335387844517182</v>
      </c>
      <c r="K151" s="598"/>
    </row>
    <row r="152" spans="1:11" ht="14.4" x14ac:dyDescent="0.3">
      <c r="A152" s="496" t="s">
        <v>202</v>
      </c>
      <c r="B152" s="906" t="s">
        <v>444</v>
      </c>
      <c r="C152" s="909">
        <v>375</v>
      </c>
      <c r="D152" s="734">
        <f t="shared" si="18"/>
        <v>0.375</v>
      </c>
      <c r="E152" s="484">
        <f t="shared" si="19"/>
        <v>2.509723013121524E-3</v>
      </c>
      <c r="F152" s="488">
        <f t="shared" si="14"/>
        <v>-0.99749027698687842</v>
      </c>
      <c r="G152" s="488">
        <f t="shared" si="15"/>
        <v>0.99749027698687842</v>
      </c>
      <c r="H152" s="661">
        <f t="shared" si="16"/>
        <v>-99.74902769868784</v>
      </c>
      <c r="I152" s="486">
        <f>'MASTER CHART'!$V$7</f>
        <v>0.1</v>
      </c>
      <c r="J152" s="487">
        <f t="shared" si="17"/>
        <v>-9.974902769868784</v>
      </c>
      <c r="K152" s="598"/>
    </row>
    <row r="153" spans="1:11" ht="14.4" x14ac:dyDescent="0.3">
      <c r="A153" s="497" t="s">
        <v>203</v>
      </c>
      <c r="B153" s="906" t="s">
        <v>203</v>
      </c>
      <c r="C153" s="909">
        <v>5800</v>
      </c>
      <c r="D153" s="734">
        <f t="shared" si="18"/>
        <v>5.8</v>
      </c>
      <c r="E153" s="484">
        <f t="shared" si="19"/>
        <v>3.8817049269612908E-2</v>
      </c>
      <c r="F153" s="488">
        <f t="shared" si="14"/>
        <v>-0.96118295073038706</v>
      </c>
      <c r="G153" s="488">
        <f t="shared" si="15"/>
        <v>0.96118295073038706</v>
      </c>
      <c r="H153" s="661">
        <f t="shared" si="16"/>
        <v>-96.118295073038709</v>
      </c>
      <c r="I153" s="486">
        <f>'MASTER CHART'!$V$7</f>
        <v>0.1</v>
      </c>
      <c r="J153" s="487">
        <f t="shared" si="17"/>
        <v>-9.611829507303872</v>
      </c>
      <c r="K153" s="598"/>
    </row>
    <row r="154" spans="1:11" ht="14.4" x14ac:dyDescent="0.3">
      <c r="A154" s="497" t="s">
        <v>204</v>
      </c>
      <c r="B154" s="907" t="s">
        <v>204</v>
      </c>
      <c r="C154" s="908">
        <v>95791</v>
      </c>
      <c r="D154" s="734">
        <f t="shared" si="18"/>
        <v>95.790999999999997</v>
      </c>
      <c r="E154" s="484">
        <f t="shared" si="19"/>
        <v>0.64109033906646373</v>
      </c>
      <c r="F154" s="488">
        <f t="shared" si="14"/>
        <v>-0.35890966093353627</v>
      </c>
      <c r="G154" s="488">
        <f t="shared" si="15"/>
        <v>0.35890966093353627</v>
      </c>
      <c r="H154" s="661">
        <f t="shared" si="16"/>
        <v>-35.890966093353626</v>
      </c>
      <c r="I154" s="486">
        <f>'MASTER CHART'!$V$7</f>
        <v>0.1</v>
      </c>
      <c r="J154" s="487">
        <f t="shared" si="17"/>
        <v>-3.5890966093353627</v>
      </c>
      <c r="K154" s="598"/>
    </row>
    <row r="155" spans="1:11" ht="14.4" x14ac:dyDescent="0.3">
      <c r="A155" s="496" t="s">
        <v>96</v>
      </c>
      <c r="B155" s="907" t="s">
        <v>96</v>
      </c>
      <c r="C155" s="908">
        <v>396352</v>
      </c>
      <c r="D155" s="734">
        <f t="shared" si="18"/>
        <v>396.35199999999998</v>
      </c>
      <c r="E155" s="484">
        <f t="shared" si="19"/>
        <v>2.6526232951913129</v>
      </c>
      <c r="F155" s="488">
        <f t="shared" si="14"/>
        <v>1.6526232951913129</v>
      </c>
      <c r="G155" s="488">
        <f t="shared" si="15"/>
        <v>-1.6526232951913129</v>
      </c>
      <c r="H155" s="661">
        <f t="shared" si="16"/>
        <v>8.4463302553161572</v>
      </c>
      <c r="I155" s="486">
        <f>'MASTER CHART'!$V$7</f>
        <v>0.1</v>
      </c>
      <c r="J155" s="487">
        <f t="shared" si="17"/>
        <v>0.84463302553161579</v>
      </c>
      <c r="K155" s="598"/>
    </row>
    <row r="156" spans="1:11" x14ac:dyDescent="0.3">
      <c r="A156" s="497" t="s">
        <v>121</v>
      </c>
      <c r="D156" s="734">
        <f t="shared" si="18"/>
        <v>0</v>
      </c>
      <c r="E156" s="484">
        <f t="shared" si="19"/>
        <v>0</v>
      </c>
      <c r="F156" s="488">
        <f t="shared" si="14"/>
        <v>-1</v>
      </c>
      <c r="G156" s="488">
        <f t="shared" si="15"/>
        <v>1</v>
      </c>
      <c r="H156" s="661">
        <f t="shared" si="16"/>
        <v>-100</v>
      </c>
      <c r="I156" s="486">
        <f>'MASTER CHART'!$V$7</f>
        <v>0.1</v>
      </c>
      <c r="J156" s="487">
        <f t="shared" si="17"/>
        <v>-10</v>
      </c>
      <c r="K156" s="598"/>
    </row>
    <row r="157" spans="1:11" ht="14.4" x14ac:dyDescent="0.3">
      <c r="A157" s="496" t="s">
        <v>205</v>
      </c>
      <c r="B157" s="906" t="s">
        <v>205</v>
      </c>
      <c r="C157" s="909">
        <v>35</v>
      </c>
      <c r="D157" s="734">
        <f t="shared" si="18"/>
        <v>3.5000000000000003E-2</v>
      </c>
      <c r="E157" s="484">
        <f t="shared" si="19"/>
        <v>2.3424081455800894E-4</v>
      </c>
      <c r="F157" s="488">
        <f t="shared" si="14"/>
        <v>-0.99976575918544197</v>
      </c>
      <c r="G157" s="488">
        <f t="shared" si="15"/>
        <v>0.99976575918544197</v>
      </c>
      <c r="H157" s="661">
        <f t="shared" si="16"/>
        <v>-99.976575918544199</v>
      </c>
      <c r="I157" s="486">
        <f>'MASTER CHART'!$V$7</f>
        <v>0.1</v>
      </c>
      <c r="J157" s="487">
        <f t="shared" si="17"/>
        <v>-9.9976575918544199</v>
      </c>
      <c r="K157" s="598"/>
    </row>
    <row r="158" spans="1:11" ht="14.4" x14ac:dyDescent="0.3">
      <c r="A158" s="497" t="s">
        <v>98</v>
      </c>
      <c r="B158" s="907" t="s">
        <v>98</v>
      </c>
      <c r="C158" s="908">
        <v>112098</v>
      </c>
      <c r="D158" s="734">
        <f t="shared" si="18"/>
        <v>112.098</v>
      </c>
      <c r="E158" s="484">
        <f t="shared" si="19"/>
        <v>0.75022648086639099</v>
      </c>
      <c r="F158" s="488">
        <f t="shared" si="14"/>
        <v>-0.24977351913360901</v>
      </c>
      <c r="G158" s="488">
        <f t="shared" si="15"/>
        <v>0.24977351913360901</v>
      </c>
      <c r="H158" s="661">
        <f t="shared" si="16"/>
        <v>-24.977351913360902</v>
      </c>
      <c r="I158" s="486">
        <f>'MASTER CHART'!$V$7</f>
        <v>0.1</v>
      </c>
      <c r="J158" s="487">
        <f t="shared" si="17"/>
        <v>-2.4977351913360906</v>
      </c>
      <c r="K158" s="598"/>
    </row>
    <row r="159" spans="1:11" ht="14.4" x14ac:dyDescent="0.3">
      <c r="A159" s="496" t="s">
        <v>206</v>
      </c>
      <c r="B159" s="906" t="s">
        <v>206</v>
      </c>
      <c r="C159" s="909">
        <v>30</v>
      </c>
      <c r="D159" s="734">
        <f t="shared" si="18"/>
        <v>0.03</v>
      </c>
      <c r="E159" s="484">
        <f t="shared" si="19"/>
        <v>2.0077784104972191E-4</v>
      </c>
      <c r="F159" s="488">
        <f t="shared" si="14"/>
        <v>-0.99979922215895023</v>
      </c>
      <c r="G159" s="488">
        <f t="shared" si="15"/>
        <v>0.99979922215895023</v>
      </c>
      <c r="H159" s="661">
        <f t="shared" si="16"/>
        <v>-99.979922215895016</v>
      </c>
      <c r="I159" s="486">
        <f>'MASTER CHART'!$V$7</f>
        <v>0.1</v>
      </c>
      <c r="J159" s="487">
        <f t="shared" si="17"/>
        <v>-9.9979922215895023</v>
      </c>
      <c r="K159" s="598"/>
    </row>
    <row r="160" spans="1:11" ht="14.4" x14ac:dyDescent="0.3">
      <c r="A160" s="497" t="s">
        <v>122</v>
      </c>
      <c r="B160" s="907" t="s">
        <v>122</v>
      </c>
      <c r="C160" s="908">
        <v>14387</v>
      </c>
      <c r="D160" s="734">
        <f t="shared" si="18"/>
        <v>14.387</v>
      </c>
      <c r="E160" s="484">
        <f t="shared" si="19"/>
        <v>9.6286359972744984E-2</v>
      </c>
      <c r="F160" s="488">
        <f t="shared" si="14"/>
        <v>-0.90371364002725496</v>
      </c>
      <c r="G160" s="488">
        <f t="shared" si="15"/>
        <v>0.90371364002725496</v>
      </c>
      <c r="H160" s="661">
        <f t="shared" si="16"/>
        <v>-90.3713640027255</v>
      </c>
      <c r="I160" s="486">
        <f>'MASTER CHART'!$V$7</f>
        <v>0.1</v>
      </c>
      <c r="J160" s="487">
        <f t="shared" si="17"/>
        <v>-9.0371364002725496</v>
      </c>
      <c r="K160" s="598"/>
    </row>
    <row r="161" spans="1:11" ht="14.4" x14ac:dyDescent="0.3">
      <c r="A161" s="496" t="s">
        <v>99</v>
      </c>
      <c r="B161" s="907" t="s">
        <v>99</v>
      </c>
      <c r="C161" s="908">
        <v>6311</v>
      </c>
      <c r="D161" s="734">
        <f t="shared" si="18"/>
        <v>6.3109999999999999</v>
      </c>
      <c r="E161" s="484">
        <f t="shared" si="19"/>
        <v>4.2236965162159835E-2</v>
      </c>
      <c r="F161" s="488">
        <f t="shared" si="14"/>
        <v>-0.9577630348378402</v>
      </c>
      <c r="G161" s="488">
        <f t="shared" si="15"/>
        <v>0.9577630348378402</v>
      </c>
      <c r="H161" s="661">
        <f t="shared" si="16"/>
        <v>-95.776303483784019</v>
      </c>
      <c r="I161" s="486">
        <f>'MASTER CHART'!$V$7</f>
        <v>0.1</v>
      </c>
      <c r="J161" s="487">
        <f t="shared" si="17"/>
        <v>-9.5776303483784027</v>
      </c>
      <c r="K161" s="598"/>
    </row>
    <row r="162" spans="1:11" ht="14.4" x14ac:dyDescent="0.3">
      <c r="A162" s="497" t="s">
        <v>100</v>
      </c>
      <c r="B162" s="907" t="s">
        <v>100</v>
      </c>
      <c r="C162" s="908">
        <v>128192</v>
      </c>
      <c r="D162" s="734">
        <f t="shared" si="18"/>
        <v>128.19200000000001</v>
      </c>
      <c r="E162" s="484">
        <f t="shared" si="19"/>
        <v>0.85793709999486523</v>
      </c>
      <c r="F162" s="488">
        <f>E162-1</f>
        <v>-0.14206290000513477</v>
      </c>
      <c r="G162" s="488">
        <f t="shared" si="15"/>
        <v>0.14206290000513477</v>
      </c>
      <c r="H162" s="661">
        <f t="shared" si="16"/>
        <v>-14.206290000513476</v>
      </c>
      <c r="I162" s="486">
        <f>'MASTER CHART'!$V$7</f>
        <v>0.1</v>
      </c>
      <c r="J162" s="487">
        <f t="shared" si="17"/>
        <v>-1.4206290000513477</v>
      </c>
      <c r="K162" s="598"/>
    </row>
    <row r="163" spans="1:11" ht="14.4" x14ac:dyDescent="0.3">
      <c r="A163" s="496" t="s">
        <v>207</v>
      </c>
      <c r="B163" s="907" t="s">
        <v>207</v>
      </c>
      <c r="C163" s="908">
        <v>589</v>
      </c>
      <c r="D163" s="734">
        <f t="shared" si="18"/>
        <v>0.58899999999999997</v>
      </c>
      <c r="E163" s="484">
        <f t="shared" si="19"/>
        <v>3.9419382792762071E-3</v>
      </c>
      <c r="F163" s="488">
        <f t="shared" ref="F163:F177" si="20">E163-1</f>
        <v>-0.99605806172072375</v>
      </c>
      <c r="G163" s="488">
        <f t="shared" si="15"/>
        <v>0.99605806172072375</v>
      </c>
      <c r="H163" s="661">
        <f t="shared" si="16"/>
        <v>-99.605806172072377</v>
      </c>
      <c r="I163" s="486">
        <f>'MASTER CHART'!$V$7</f>
        <v>0.1</v>
      </c>
      <c r="J163" s="487">
        <f t="shared" si="17"/>
        <v>-9.9605806172072384</v>
      </c>
      <c r="K163" s="598"/>
    </row>
    <row r="164" spans="1:11" ht="17.399999999999999" customHeight="1" x14ac:dyDescent="0.3">
      <c r="A164" s="497" t="s">
        <v>208</v>
      </c>
      <c r="B164" s="906" t="s">
        <v>208</v>
      </c>
      <c r="C164" s="909">
        <v>418</v>
      </c>
      <c r="D164" s="734">
        <f t="shared" si="18"/>
        <v>0.41799999999999998</v>
      </c>
      <c r="E164" s="484">
        <f t="shared" si="19"/>
        <v>2.7975045852927922E-3</v>
      </c>
      <c r="F164" s="488">
        <f t="shared" si="20"/>
        <v>-0.99720249541470718</v>
      </c>
      <c r="G164" s="488">
        <f t="shared" si="15"/>
        <v>0.99720249541470718</v>
      </c>
      <c r="H164" s="661">
        <f t="shared" ref="H164:H177" si="21">(IF(F164&lt;0,F164/$F$184*-100,F164/$F$183*100))</f>
        <v>-99.720249541470722</v>
      </c>
      <c r="I164" s="486">
        <f>'MASTER CHART'!$V$7</f>
        <v>0.1</v>
      </c>
      <c r="J164" s="487">
        <f t="shared" si="17"/>
        <v>-9.9720249541470736</v>
      </c>
      <c r="K164" s="598"/>
    </row>
    <row r="165" spans="1:11" ht="14.4" x14ac:dyDescent="0.3">
      <c r="A165" s="497" t="s">
        <v>209</v>
      </c>
      <c r="B165" s="907" t="s">
        <v>209</v>
      </c>
      <c r="C165" s="908">
        <v>902</v>
      </c>
      <c r="D165" s="734">
        <f t="shared" si="18"/>
        <v>0.90200000000000002</v>
      </c>
      <c r="E165" s="484">
        <f t="shared" si="19"/>
        <v>6.0367204208949731E-3</v>
      </c>
      <c r="F165" s="488">
        <f t="shared" si="20"/>
        <v>-0.99396327957910502</v>
      </c>
      <c r="G165" s="488">
        <f t="shared" si="15"/>
        <v>0.99396327957910502</v>
      </c>
      <c r="H165" s="661">
        <f t="shared" si="21"/>
        <v>-99.396327957910501</v>
      </c>
      <c r="I165" s="486">
        <f>'MASTER CHART'!$V$7</f>
        <v>0.1</v>
      </c>
      <c r="J165" s="487">
        <f t="shared" si="17"/>
        <v>-9.9396327957910504</v>
      </c>
      <c r="K165" s="598"/>
    </row>
    <row r="166" spans="1:11" ht="14.4" x14ac:dyDescent="0.3">
      <c r="A166" s="496" t="s">
        <v>101</v>
      </c>
      <c r="B166" s="907" t="s">
        <v>101</v>
      </c>
      <c r="C166" s="908">
        <v>9936</v>
      </c>
      <c r="D166" s="734">
        <f t="shared" si="18"/>
        <v>9.9359999999999999</v>
      </c>
      <c r="E166" s="484">
        <f t="shared" si="19"/>
        <v>6.6497620955667899E-2</v>
      </c>
      <c r="F166" s="488">
        <f t="shared" si="20"/>
        <v>-0.93350237904433209</v>
      </c>
      <c r="G166" s="488">
        <f t="shared" si="15"/>
        <v>0.93350237904433209</v>
      </c>
      <c r="H166" s="661">
        <f t="shared" si="21"/>
        <v>-93.350237904433214</v>
      </c>
      <c r="I166" s="486">
        <f>'MASTER CHART'!$V$7</f>
        <v>0.1</v>
      </c>
      <c r="J166" s="487">
        <f t="shared" si="17"/>
        <v>-9.3350237904433211</v>
      </c>
      <c r="K166" s="598"/>
    </row>
    <row r="167" spans="1:11" ht="14.4" x14ac:dyDescent="0.3">
      <c r="A167" s="497" t="s">
        <v>123</v>
      </c>
      <c r="B167" s="906" t="s">
        <v>123</v>
      </c>
      <c r="C167" s="909">
        <v>102772</v>
      </c>
      <c r="D167" s="734">
        <f t="shared" si="18"/>
        <v>102.77200000000001</v>
      </c>
      <c r="E167" s="484">
        <f t="shared" si="19"/>
        <v>0.68781134267873412</v>
      </c>
      <c r="F167" s="488">
        <f t="shared" si="20"/>
        <v>-0.31218865732126588</v>
      </c>
      <c r="G167" s="488">
        <f t="shared" si="15"/>
        <v>0.31218865732126588</v>
      </c>
      <c r="H167" s="661">
        <f t="shared" si="21"/>
        <v>-31.218865732126588</v>
      </c>
      <c r="I167" s="486">
        <f>'MASTER CHART'!$V$7</f>
        <v>0.1</v>
      </c>
      <c r="J167" s="487">
        <f t="shared" si="17"/>
        <v>-3.1218865732126591</v>
      </c>
      <c r="K167" s="598"/>
    </row>
    <row r="168" spans="1:11" ht="14.4" x14ac:dyDescent="0.3">
      <c r="A168" s="496" t="s">
        <v>102</v>
      </c>
      <c r="B168" s="907" t="s">
        <v>102</v>
      </c>
      <c r="C168" s="908">
        <v>569179</v>
      </c>
      <c r="D168" s="734">
        <f t="shared" si="18"/>
        <v>569.17899999999997</v>
      </c>
      <c r="E168" s="484">
        <f t="shared" si="19"/>
        <v>3.8092843596946557</v>
      </c>
      <c r="F168" s="488">
        <f t="shared" si="20"/>
        <v>2.8092843596946557</v>
      </c>
      <c r="G168" s="488">
        <f t="shared" si="15"/>
        <v>-2.8092843596946557</v>
      </c>
      <c r="H168" s="661">
        <f t="shared" si="21"/>
        <v>14.357865795621988</v>
      </c>
      <c r="I168" s="486">
        <f>'MASTER CHART'!$V$7</f>
        <v>0.1</v>
      </c>
      <c r="J168" s="487">
        <f t="shared" si="17"/>
        <v>1.4357865795621989</v>
      </c>
      <c r="K168" s="598"/>
    </row>
    <row r="169" spans="1:11" ht="16.5" customHeight="1" x14ac:dyDescent="0.3">
      <c r="A169" s="497" t="s">
        <v>234</v>
      </c>
      <c r="B169" s="907" t="s">
        <v>441</v>
      </c>
      <c r="C169" s="908">
        <v>787</v>
      </c>
      <c r="D169" s="734">
        <f t="shared" si="18"/>
        <v>0.78700000000000003</v>
      </c>
      <c r="E169" s="484">
        <f t="shared" si="19"/>
        <v>5.2670720302043722E-3</v>
      </c>
      <c r="F169" s="488">
        <f t="shared" si="20"/>
        <v>-0.99473292796979562</v>
      </c>
      <c r="G169" s="488">
        <f t="shared" si="15"/>
        <v>0.99473292796979562</v>
      </c>
      <c r="H169" s="661">
        <f t="shared" si="21"/>
        <v>-99.473292796979564</v>
      </c>
      <c r="I169" s="486">
        <f>'MASTER CHART'!$V$7</f>
        <v>0.1</v>
      </c>
      <c r="J169" s="487">
        <f t="shared" si="17"/>
        <v>-9.9473292796979571</v>
      </c>
      <c r="K169" s="598"/>
    </row>
    <row r="170" spans="1:11" ht="15.75" customHeight="1" x14ac:dyDescent="0.3">
      <c r="A170" s="497" t="s">
        <v>104</v>
      </c>
      <c r="B170" s="906"/>
      <c r="C170" s="909"/>
      <c r="D170" s="734">
        <f t="shared" si="18"/>
        <v>0</v>
      </c>
      <c r="E170" s="484">
        <f t="shared" si="19"/>
        <v>0</v>
      </c>
      <c r="F170" s="488">
        <f t="shared" si="20"/>
        <v>-1</v>
      </c>
      <c r="G170" s="488">
        <f t="shared" si="15"/>
        <v>1</v>
      </c>
      <c r="H170" s="661">
        <f t="shared" si="21"/>
        <v>-100</v>
      </c>
      <c r="I170" s="486">
        <f>'MASTER CHART'!$V$7</f>
        <v>0.1</v>
      </c>
      <c r="J170" s="487">
        <f t="shared" si="17"/>
        <v>-10</v>
      </c>
      <c r="K170" s="598"/>
    </row>
    <row r="171" spans="1:11" ht="14.4" x14ac:dyDescent="0.3">
      <c r="A171" s="496" t="s">
        <v>103</v>
      </c>
      <c r="B171" s="906" t="s">
        <v>103</v>
      </c>
      <c r="C171" s="909">
        <v>17777</v>
      </c>
      <c r="D171" s="734">
        <f t="shared" si="18"/>
        <v>17.777000000000001</v>
      </c>
      <c r="E171" s="484">
        <f t="shared" si="19"/>
        <v>0.11897425601136356</v>
      </c>
      <c r="F171" s="488">
        <f t="shared" si="20"/>
        <v>-0.88102574398863642</v>
      </c>
      <c r="G171" s="488">
        <f t="shared" si="15"/>
        <v>0.88102574398863642</v>
      </c>
      <c r="H171" s="661">
        <f t="shared" si="21"/>
        <v>-88.102574398863638</v>
      </c>
      <c r="I171" s="486">
        <f>'MASTER CHART'!$V$7</f>
        <v>0.1</v>
      </c>
      <c r="J171" s="487">
        <f t="shared" si="17"/>
        <v>-8.8102574398863638</v>
      </c>
      <c r="K171" s="598"/>
    </row>
    <row r="172" spans="1:11" ht="14.4" x14ac:dyDescent="0.3">
      <c r="A172" s="497" t="s">
        <v>210</v>
      </c>
      <c r="B172" s="906" t="s">
        <v>210</v>
      </c>
      <c r="C172" s="909">
        <v>2198</v>
      </c>
      <c r="D172" s="734">
        <f t="shared" si="18"/>
        <v>2.198</v>
      </c>
      <c r="E172" s="484">
        <f t="shared" si="19"/>
        <v>1.471032315424296E-2</v>
      </c>
      <c r="F172" s="488">
        <f t="shared" si="20"/>
        <v>-0.98528967684575708</v>
      </c>
      <c r="G172" s="488">
        <f t="shared" si="15"/>
        <v>0.98528967684575708</v>
      </c>
      <c r="H172" s="661">
        <f t="shared" si="21"/>
        <v>-98.528967684575704</v>
      </c>
      <c r="I172" s="486">
        <f>'MASTER CHART'!$V$7</f>
        <v>0.1</v>
      </c>
      <c r="J172" s="487">
        <f t="shared" si="17"/>
        <v>-9.8528967684575708</v>
      </c>
      <c r="K172" s="598"/>
    </row>
    <row r="173" spans="1:11" ht="14.4" x14ac:dyDescent="0.3">
      <c r="A173" s="497" t="s">
        <v>105</v>
      </c>
      <c r="B173" s="906" t="s">
        <v>445</v>
      </c>
      <c r="C173" s="909">
        <v>54496</v>
      </c>
      <c r="D173" s="734">
        <f t="shared" si="18"/>
        <v>54.496000000000002</v>
      </c>
      <c r="E173" s="484">
        <f t="shared" si="19"/>
        <v>0.36471964086152153</v>
      </c>
      <c r="F173" s="488">
        <f t="shared" si="20"/>
        <v>-0.63528035913847847</v>
      </c>
      <c r="G173" s="488">
        <f t="shared" si="15"/>
        <v>0.63528035913847847</v>
      </c>
      <c r="H173" s="661">
        <f t="shared" si="21"/>
        <v>-63.528035913847845</v>
      </c>
      <c r="I173" s="486">
        <f>'MASTER CHART'!$V$7</f>
        <v>0.1</v>
      </c>
      <c r="J173" s="487">
        <f t="shared" si="17"/>
        <v>-6.3528035913847845</v>
      </c>
      <c r="K173" s="598"/>
    </row>
    <row r="174" spans="1:11" ht="14.4" x14ac:dyDescent="0.3">
      <c r="A174" s="496" t="s">
        <v>211</v>
      </c>
      <c r="B174" s="907" t="s">
        <v>211</v>
      </c>
      <c r="C174" s="908">
        <v>38975</v>
      </c>
      <c r="D174" s="734">
        <f t="shared" si="18"/>
        <v>38.975000000000001</v>
      </c>
      <c r="E174" s="484">
        <f t="shared" si="19"/>
        <v>0.26084387849709706</v>
      </c>
      <c r="F174" s="488">
        <f t="shared" si="20"/>
        <v>-0.739156121502903</v>
      </c>
      <c r="G174" s="488">
        <f t="shared" si="15"/>
        <v>0.739156121502903</v>
      </c>
      <c r="H174" s="661">
        <f t="shared" si="21"/>
        <v>-73.915612150290301</v>
      </c>
      <c r="I174" s="486">
        <f>'MASTER CHART'!$V$7</f>
        <v>0.1</v>
      </c>
      <c r="J174" s="487">
        <f t="shared" si="17"/>
        <v>-7.3915612150290304</v>
      </c>
      <c r="K174" s="598"/>
    </row>
    <row r="175" spans="1:11" ht="14.4" x14ac:dyDescent="0.3">
      <c r="A175" s="497" t="s">
        <v>107</v>
      </c>
      <c r="B175" s="906" t="s">
        <v>107</v>
      </c>
      <c r="C175" s="909">
        <v>169</v>
      </c>
      <c r="D175" s="734">
        <f t="shared" si="18"/>
        <v>0.16900000000000001</v>
      </c>
      <c r="E175" s="484">
        <f>IF(D175=0,0,D175/$D$182)</f>
        <v>1.1310485045801003E-3</v>
      </c>
      <c r="F175" s="488">
        <f t="shared" si="20"/>
        <v>-0.99886895149541988</v>
      </c>
      <c r="G175" s="488">
        <f t="shared" si="15"/>
        <v>0.99886895149541988</v>
      </c>
      <c r="H175" s="661">
        <f t="shared" si="21"/>
        <v>-99.886895149541985</v>
      </c>
      <c r="I175" s="486">
        <f>'MASTER CHART'!$V$7</f>
        <v>0.1</v>
      </c>
      <c r="J175" s="487">
        <f t="shared" si="17"/>
        <v>-9.9886895149541992</v>
      </c>
      <c r="K175" s="598"/>
    </row>
    <row r="176" spans="1:11" ht="14.4" x14ac:dyDescent="0.3">
      <c r="A176" s="496" t="s">
        <v>212</v>
      </c>
      <c r="B176" s="906" t="s">
        <v>212</v>
      </c>
      <c r="C176" s="909">
        <v>560</v>
      </c>
      <c r="D176" s="734">
        <f t="shared" si="18"/>
        <v>0.56000000000000005</v>
      </c>
      <c r="E176" s="484">
        <f t="shared" si="19"/>
        <v>3.7478530329281431E-3</v>
      </c>
      <c r="F176" s="488">
        <f t="shared" si="20"/>
        <v>-0.99625214696707187</v>
      </c>
      <c r="G176" s="488">
        <f t="shared" si="15"/>
        <v>0.99625214696707187</v>
      </c>
      <c r="H176" s="661">
        <f t="shared" si="21"/>
        <v>-99.625214696707189</v>
      </c>
      <c r="I176" s="486">
        <f>'MASTER CHART'!$V$7</f>
        <v>0.1</v>
      </c>
      <c r="J176" s="487">
        <f t="shared" si="17"/>
        <v>-9.9625214696707189</v>
      </c>
      <c r="K176" s="598"/>
    </row>
    <row r="177" spans="1:11" ht="15" thickBot="1" x14ac:dyDescent="0.35">
      <c r="A177" s="500" t="s">
        <v>213</v>
      </c>
      <c r="B177" s="915" t="s">
        <v>213</v>
      </c>
      <c r="C177" s="916">
        <v>472</v>
      </c>
      <c r="D177" s="917">
        <f t="shared" si="18"/>
        <v>0.47199999999999998</v>
      </c>
      <c r="E177" s="491">
        <f t="shared" si="19"/>
        <v>3.1589046991822916E-3</v>
      </c>
      <c r="F177" s="492">
        <f t="shared" si="20"/>
        <v>-0.99684109530081766</v>
      </c>
      <c r="G177" s="492">
        <f t="shared" si="15"/>
        <v>0.99684109530081766</v>
      </c>
      <c r="H177" s="662">
        <f t="shared" si="21"/>
        <v>-99.68410953008177</v>
      </c>
      <c r="I177" s="486">
        <f>'MASTER CHART'!$V$7</f>
        <v>0.1</v>
      </c>
      <c r="J177" s="494">
        <f t="shared" si="17"/>
        <v>-9.9684109530081777</v>
      </c>
      <c r="K177" s="598"/>
    </row>
    <row r="178" spans="1:11" ht="16.2" thickTop="1" x14ac:dyDescent="0.3">
      <c r="A178" s="501"/>
      <c r="B178" s="913"/>
      <c r="C178" s="914"/>
      <c r="H178" s="296"/>
    </row>
    <row r="179" spans="1:11" x14ac:dyDescent="0.3">
      <c r="A179" s="501"/>
      <c r="B179" s="911"/>
      <c r="C179" s="912"/>
      <c r="H179" s="296"/>
    </row>
    <row r="180" spans="1:11" x14ac:dyDescent="0.3">
      <c r="A180" s="502"/>
      <c r="B180" s="911"/>
      <c r="C180" s="912"/>
      <c r="H180" s="296"/>
    </row>
    <row r="181" spans="1:11" ht="16.2" thickBot="1" x14ac:dyDescent="0.35">
      <c r="A181" s="502"/>
      <c r="B181" s="911"/>
      <c r="C181" s="912"/>
      <c r="H181" s="296"/>
    </row>
    <row r="182" spans="1:11" ht="16.8" thickBot="1" x14ac:dyDescent="0.35">
      <c r="A182" s="503" t="s">
        <v>326</v>
      </c>
      <c r="D182" s="736">
        <f>AVERAGE(D4:D177)</f>
        <v>149.41887931034483</v>
      </c>
      <c r="E182" s="332"/>
      <c r="F182" s="333"/>
      <c r="G182" s="333"/>
      <c r="H182" s="296"/>
      <c r="I182" s="65"/>
      <c r="J182" s="33"/>
    </row>
    <row r="183" spans="1:11" ht="17.399999999999999" thickTop="1" thickBot="1" x14ac:dyDescent="0.35">
      <c r="A183" s="504"/>
      <c r="D183" s="737"/>
      <c r="E183" s="334" t="s">
        <v>15</v>
      </c>
      <c r="F183" s="335">
        <f>MAX(F5:F177)</f>
        <v>19.566169510730941</v>
      </c>
      <c r="G183" s="321"/>
      <c r="H183" s="296"/>
      <c r="I183" s="65"/>
      <c r="J183" s="33"/>
    </row>
    <row r="184" spans="1:11" ht="17.399999999999999" thickTop="1" thickBot="1" x14ac:dyDescent="0.35">
      <c r="A184" s="504"/>
      <c r="D184" s="738"/>
      <c r="E184" s="337" t="s">
        <v>14</v>
      </c>
      <c r="F184" s="338">
        <f>MIN(F4:F177)</f>
        <v>-1</v>
      </c>
      <c r="H184" s="296"/>
      <c r="I184" s="73"/>
      <c r="J184" s="33"/>
    </row>
    <row r="185" spans="1:11" ht="16.2" thickTop="1" x14ac:dyDescent="0.3">
      <c r="D185" s="739"/>
      <c r="F185" s="483"/>
      <c r="H185" s="296"/>
    </row>
    <row r="186" spans="1:11" ht="16.2" thickBot="1" x14ac:dyDescent="0.35">
      <c r="A186" s="506"/>
      <c r="D186" s="740"/>
      <c r="H186" s="296"/>
    </row>
    <row r="187" spans="1:11" ht="22.2" thickBot="1" x14ac:dyDescent="0.35">
      <c r="A187" s="507"/>
      <c r="B187" s="907" t="s">
        <v>439</v>
      </c>
      <c r="C187" s="908">
        <v>108</v>
      </c>
      <c r="D187" s="563"/>
      <c r="E187" s="563"/>
      <c r="F187" s="563"/>
      <c r="G187" s="563"/>
      <c r="H187" s="296"/>
      <c r="I187" s="563"/>
    </row>
    <row r="188" spans="1:11" x14ac:dyDescent="0.3">
      <c r="A188" s="809" t="s">
        <v>770</v>
      </c>
      <c r="D188" s="563"/>
      <c r="E188" s="563"/>
      <c r="F188" s="563"/>
      <c r="G188" s="563"/>
      <c r="H188" s="296"/>
      <c r="I188" s="563"/>
    </row>
    <row r="189" spans="1:11" x14ac:dyDescent="0.3">
      <c r="A189" s="508"/>
      <c r="D189" s="563"/>
      <c r="E189" s="563"/>
      <c r="F189" s="563"/>
      <c r="G189" s="563"/>
      <c r="H189" s="296"/>
      <c r="I189" s="563"/>
    </row>
    <row r="190" spans="1:11" x14ac:dyDescent="0.3">
      <c r="A190" s="1231" t="s">
        <v>771</v>
      </c>
      <c r="D190" s="563"/>
      <c r="E190" s="563"/>
      <c r="F190" s="563"/>
      <c r="G190" s="563"/>
      <c r="H190" s="296"/>
      <c r="I190" s="563"/>
    </row>
    <row r="191" spans="1:11" x14ac:dyDescent="0.3">
      <c r="A191" s="508"/>
      <c r="D191" s="563"/>
      <c r="E191" s="563"/>
      <c r="F191" s="563"/>
      <c r="G191" s="563"/>
      <c r="H191" s="296"/>
      <c r="I191" s="563"/>
    </row>
    <row r="192" spans="1:11" x14ac:dyDescent="0.3">
      <c r="A192" s="509"/>
      <c r="D192" s="563"/>
      <c r="E192" s="563"/>
      <c r="F192" s="563"/>
      <c r="G192" s="563"/>
      <c r="H192" s="296"/>
      <c r="I192" s="563"/>
    </row>
    <row r="193" spans="1:9" x14ac:dyDescent="0.3">
      <c r="A193" s="509"/>
      <c r="D193" s="563"/>
      <c r="E193" s="563"/>
      <c r="F193" s="563"/>
      <c r="G193" s="563"/>
      <c r="H193" s="296"/>
      <c r="I193" s="563"/>
    </row>
    <row r="194" spans="1:9" x14ac:dyDescent="0.3">
      <c r="A194" s="508"/>
      <c r="D194" s="563"/>
      <c r="E194" s="563"/>
      <c r="F194" s="563"/>
      <c r="G194" s="563"/>
      <c r="H194" s="296"/>
      <c r="I194" s="563"/>
    </row>
    <row r="195" spans="1:9" x14ac:dyDescent="0.3">
      <c r="D195" s="563"/>
      <c r="E195" s="563"/>
      <c r="F195" s="563"/>
      <c r="G195" s="563"/>
      <c r="H195" s="296"/>
      <c r="I195" s="563"/>
    </row>
    <row r="196" spans="1:9" x14ac:dyDescent="0.3">
      <c r="D196" s="563"/>
      <c r="E196" s="563"/>
      <c r="F196" s="563"/>
      <c r="G196" s="563"/>
      <c r="H196" s="296"/>
      <c r="I196" s="563"/>
    </row>
    <row r="197" spans="1:9" x14ac:dyDescent="0.3">
      <c r="D197" s="563"/>
      <c r="E197" s="563"/>
      <c r="F197" s="563"/>
      <c r="G197" s="563"/>
      <c r="H197" s="296"/>
      <c r="I197" s="563"/>
    </row>
    <row r="198" spans="1:9" x14ac:dyDescent="0.3">
      <c r="D198" s="563"/>
      <c r="E198" s="563"/>
      <c r="F198" s="563"/>
      <c r="G198" s="563"/>
      <c r="H198" s="296"/>
      <c r="I198" s="563"/>
    </row>
    <row r="199" spans="1:9" x14ac:dyDescent="0.3">
      <c r="D199" s="563"/>
      <c r="E199" s="563"/>
      <c r="F199" s="563"/>
      <c r="G199" s="563"/>
      <c r="H199" s="296"/>
      <c r="I199" s="563"/>
    </row>
    <row r="200" spans="1:9" x14ac:dyDescent="0.3">
      <c r="D200" s="563"/>
      <c r="E200" s="563"/>
      <c r="F200" s="563"/>
      <c r="G200" s="563"/>
      <c r="H200" s="296"/>
      <c r="I200" s="563"/>
    </row>
    <row r="201" spans="1:9" x14ac:dyDescent="0.3">
      <c r="D201" s="563"/>
      <c r="E201" s="563"/>
      <c r="F201" s="563"/>
      <c r="G201" s="563"/>
      <c r="H201" s="296"/>
      <c r="I201" s="563"/>
    </row>
    <row r="202" spans="1:9" x14ac:dyDescent="0.3">
      <c r="D202" s="563"/>
      <c r="E202" s="563"/>
      <c r="F202" s="563"/>
      <c r="G202" s="563"/>
      <c r="H202" s="296"/>
      <c r="I202" s="563"/>
    </row>
    <row r="203" spans="1:9" x14ac:dyDescent="0.3">
      <c r="D203" s="563"/>
      <c r="E203" s="563"/>
      <c r="F203" s="563"/>
      <c r="G203" s="563"/>
      <c r="H203" s="296"/>
      <c r="I203" s="563"/>
    </row>
    <row r="204" spans="1:9" x14ac:dyDescent="0.3">
      <c r="D204" s="563"/>
      <c r="E204" s="563"/>
      <c r="F204" s="563"/>
      <c r="G204" s="563"/>
      <c r="H204" s="296"/>
      <c r="I204" s="563"/>
    </row>
    <row r="205" spans="1:9" x14ac:dyDescent="0.3">
      <c r="D205" s="563"/>
      <c r="E205" s="563"/>
      <c r="F205" s="563"/>
      <c r="G205" s="563"/>
      <c r="H205" s="296"/>
      <c r="I205" s="563"/>
    </row>
    <row r="206" spans="1:9" x14ac:dyDescent="0.3">
      <c r="B206" s="326"/>
      <c r="C206" s="910"/>
      <c r="D206" s="563"/>
      <c r="E206" s="563"/>
      <c r="F206" s="563"/>
      <c r="G206" s="563"/>
      <c r="H206" s="296"/>
      <c r="I206" s="563"/>
    </row>
    <row r="207" spans="1:9" x14ac:dyDescent="0.3">
      <c r="B207" s="326"/>
      <c r="C207" s="910"/>
      <c r="D207" s="563"/>
      <c r="E207" s="563"/>
      <c r="F207" s="563"/>
      <c r="G207" s="563"/>
      <c r="H207" s="296"/>
      <c r="I207" s="563"/>
    </row>
    <row r="208" spans="1:9" x14ac:dyDescent="0.3">
      <c r="B208" s="326"/>
      <c r="C208" s="910"/>
      <c r="D208" s="563"/>
      <c r="E208" s="563"/>
      <c r="F208" s="563"/>
      <c r="G208" s="563"/>
      <c r="H208" s="296"/>
      <c r="I208" s="563"/>
    </row>
    <row r="209" spans="2:9" x14ac:dyDescent="0.3">
      <c r="B209" s="326"/>
      <c r="C209" s="910"/>
      <c r="D209" s="563"/>
      <c r="E209" s="563"/>
      <c r="F209" s="563"/>
      <c r="G209" s="563"/>
      <c r="H209" s="296"/>
      <c r="I209" s="563"/>
    </row>
    <row r="210" spans="2:9" x14ac:dyDescent="0.3">
      <c r="B210" s="326"/>
      <c r="C210" s="910"/>
      <c r="D210" s="563"/>
      <c r="E210" s="563"/>
      <c r="F210" s="563"/>
      <c r="G210" s="563"/>
      <c r="H210" s="296"/>
      <c r="I210" s="563"/>
    </row>
    <row r="211" spans="2:9" x14ac:dyDescent="0.3">
      <c r="B211" s="326"/>
      <c r="C211" s="910"/>
      <c r="D211" s="563"/>
      <c r="E211" s="563"/>
      <c r="F211" s="563"/>
      <c r="G211" s="563"/>
      <c r="H211" s="296"/>
      <c r="I211" s="563"/>
    </row>
    <row r="212" spans="2:9" x14ac:dyDescent="0.3">
      <c r="B212" s="326"/>
      <c r="C212" s="910"/>
      <c r="D212" s="563"/>
      <c r="E212" s="563"/>
      <c r="F212" s="563"/>
      <c r="G212" s="563"/>
      <c r="H212" s="296"/>
      <c r="I212" s="563"/>
    </row>
    <row r="213" spans="2:9" x14ac:dyDescent="0.3">
      <c r="B213" s="326"/>
      <c r="C213" s="910"/>
      <c r="D213" s="563"/>
      <c r="E213" s="563"/>
      <c r="F213" s="563"/>
      <c r="G213" s="563"/>
      <c r="H213" s="296"/>
      <c r="I213" s="563"/>
    </row>
    <row r="214" spans="2:9" x14ac:dyDescent="0.3">
      <c r="B214" s="326"/>
      <c r="C214" s="910"/>
      <c r="E214" s="31"/>
    </row>
    <row r="215" spans="2:9" x14ac:dyDescent="0.3">
      <c r="B215" s="326"/>
      <c r="C215" s="910"/>
      <c r="E215" s="31"/>
    </row>
    <row r="216" spans="2:9" x14ac:dyDescent="0.3">
      <c r="E216" s="31"/>
    </row>
    <row r="217" spans="2:9" x14ac:dyDescent="0.3">
      <c r="E217" s="31"/>
    </row>
    <row r="218" spans="2:9" x14ac:dyDescent="0.3">
      <c r="E218" s="31"/>
    </row>
    <row r="219" spans="2:9" x14ac:dyDescent="0.3">
      <c r="E219" s="31"/>
    </row>
    <row r="220" spans="2:9" x14ac:dyDescent="0.3">
      <c r="E220" s="31"/>
    </row>
    <row r="221" spans="2:9" x14ac:dyDescent="0.3">
      <c r="E221" s="31"/>
    </row>
    <row r="222" spans="2:9" x14ac:dyDescent="0.3">
      <c r="E222" s="31"/>
    </row>
    <row r="223" spans="2:9" x14ac:dyDescent="0.3">
      <c r="E223" s="31"/>
    </row>
    <row r="224" spans="2:9" x14ac:dyDescent="0.3">
      <c r="B224" s="731"/>
      <c r="C224" s="732"/>
      <c r="E224" s="31"/>
    </row>
    <row r="225" spans="2:5" x14ac:dyDescent="0.3">
      <c r="B225" s="731"/>
      <c r="C225" s="732"/>
      <c r="E225" s="31"/>
    </row>
    <row r="226" spans="2:5" x14ac:dyDescent="0.3">
      <c r="B226" s="731"/>
      <c r="C226" s="732"/>
      <c r="E226" s="31"/>
    </row>
    <row r="227" spans="2:5" x14ac:dyDescent="0.3">
      <c r="B227" s="731"/>
      <c r="C227" s="732"/>
      <c r="E227" s="31"/>
    </row>
    <row r="228" spans="2:5" x14ac:dyDescent="0.3">
      <c r="B228" s="731"/>
      <c r="C228" s="732"/>
      <c r="E228" s="31"/>
    </row>
    <row r="229" spans="2:5" x14ac:dyDescent="0.3">
      <c r="B229" s="731"/>
      <c r="C229" s="732"/>
      <c r="E229" s="31"/>
    </row>
    <row r="230" spans="2:5" x14ac:dyDescent="0.3">
      <c r="B230" s="731"/>
      <c r="C230" s="732"/>
      <c r="E230" s="31"/>
    </row>
    <row r="231" spans="2:5" x14ac:dyDescent="0.3">
      <c r="B231" s="731"/>
      <c r="C231" s="732"/>
      <c r="E231" s="31"/>
    </row>
    <row r="232" spans="2:5" x14ac:dyDescent="0.3">
      <c r="B232" s="731"/>
      <c r="C232" s="732"/>
      <c r="E232" s="31"/>
    </row>
    <row r="233" spans="2:5" x14ac:dyDescent="0.3">
      <c r="B233" s="731"/>
      <c r="C233" s="732"/>
      <c r="E233" s="31"/>
    </row>
    <row r="234" spans="2:5" x14ac:dyDescent="0.3">
      <c r="B234" s="731"/>
      <c r="C234" s="732"/>
      <c r="E234" s="31"/>
    </row>
    <row r="235" spans="2:5" x14ac:dyDescent="0.3">
      <c r="B235" s="731"/>
      <c r="C235" s="732"/>
      <c r="E235" s="31"/>
    </row>
    <row r="236" spans="2:5" x14ac:dyDescent="0.3">
      <c r="B236" s="731"/>
      <c r="C236" s="732"/>
      <c r="E236" s="31"/>
    </row>
    <row r="237" spans="2:5" x14ac:dyDescent="0.3">
      <c r="B237" s="731"/>
      <c r="C237" s="732"/>
      <c r="E237" s="31"/>
    </row>
    <row r="238" spans="2:5" x14ac:dyDescent="0.3">
      <c r="B238" s="731"/>
      <c r="C238" s="732"/>
      <c r="E238" s="31"/>
    </row>
    <row r="239" spans="2:5" x14ac:dyDescent="0.3">
      <c r="B239" s="731"/>
      <c r="C239" s="732"/>
      <c r="E239" s="31"/>
    </row>
    <row r="240" spans="2:5" x14ac:dyDescent="0.3">
      <c r="B240" s="731"/>
      <c r="C240" s="732"/>
      <c r="E240" s="31"/>
    </row>
    <row r="241" spans="2:5" x14ac:dyDescent="0.3">
      <c r="B241" s="731"/>
      <c r="C241" s="732"/>
      <c r="E241" s="31"/>
    </row>
  </sheetData>
  <mergeCells count="4">
    <mergeCell ref="A1:A3"/>
    <mergeCell ref="B1:C2"/>
    <mergeCell ref="D1:J1"/>
    <mergeCell ref="E2:I2"/>
  </mergeCells>
  <hyperlinks>
    <hyperlink ref="M59" r:id="rId1" location="cite_note-51" display="https://en.wikipedia.org/wiki/List_of_countries_by_motor_vehicle_production - cite_note-51" xr:uid="{67F53FB4-D424-43A6-8490-F373966C115B}"/>
    <hyperlink ref="A188" r:id="rId2" xr:uid="{C8D1F062-8528-4979-A665-072311B73026}"/>
  </hyperlinks>
  <pageMargins left="0.7" right="0.7" top="0.75" bottom="0.75" header="0.3" footer="0.3"/>
  <pageSetup orientation="portrait" horizontalDpi="300" verticalDpi="300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1:AQ225"/>
  <sheetViews>
    <sheetView zoomScaleNormal="100" workbookViewId="0">
      <pane xSplit="1" ySplit="3" topLeftCell="B50" activePane="bottomRight" state="frozen"/>
      <selection pane="topRight" activeCell="B1" sqref="B1"/>
      <selection pane="bottomLeft" activeCell="A4" sqref="A4"/>
      <selection pane="bottomRight" activeCell="N54" sqref="N54"/>
    </sheetView>
  </sheetViews>
  <sheetFormatPr defaultColWidth="9.21875" defaultRowHeight="16.5" customHeight="1" x14ac:dyDescent="0.3"/>
  <cols>
    <col min="1" max="1" width="22.77734375" style="188" customWidth="1"/>
    <col min="2" max="2" width="28.77734375" style="1236" hidden="1" customWidth="1"/>
    <col min="3" max="3" width="22.21875" style="1242" hidden="1" customWidth="1"/>
    <col min="4" max="4" width="19.77734375" style="1245" hidden="1" customWidth="1"/>
    <col min="5" max="5" width="40.5546875" style="1237" hidden="1" customWidth="1"/>
    <col min="6" max="6" width="14.5546875" style="960" customWidth="1"/>
    <col min="7" max="7" width="16" style="200" customWidth="1"/>
    <col min="8" max="8" width="14.33203125" style="521" customWidth="1"/>
    <col min="9" max="9" width="9.88671875" style="188" hidden="1" customWidth="1"/>
    <col min="10" max="10" width="10.21875" style="513" customWidth="1"/>
    <col min="11" max="11" width="13" style="188" customWidth="1"/>
    <col min="12" max="12" width="11.77734375" style="743" customWidth="1"/>
    <col min="13" max="16384" width="9.21875" style="188"/>
  </cols>
  <sheetData>
    <row r="1" spans="1:15" ht="25.95" customHeight="1" thickTop="1" thickBot="1" x14ac:dyDescent="0.35">
      <c r="A1" s="1580" t="s">
        <v>0</v>
      </c>
      <c r="B1" s="1587" t="s">
        <v>781</v>
      </c>
      <c r="C1" s="1588"/>
      <c r="D1" s="1589"/>
      <c r="E1" s="1590"/>
      <c r="F1" s="1582" t="s">
        <v>772</v>
      </c>
      <c r="G1" s="1582"/>
      <c r="H1" s="1582"/>
      <c r="I1" s="1582"/>
      <c r="J1" s="1582"/>
      <c r="K1" s="1582"/>
      <c r="L1" s="1583"/>
      <c r="M1" s="268"/>
      <c r="N1" s="268"/>
      <c r="O1" s="268"/>
    </row>
    <row r="2" spans="1:15" ht="23.25" customHeight="1" thickTop="1" x14ac:dyDescent="0.3">
      <c r="A2" s="1581"/>
      <c r="B2" s="1591"/>
      <c r="C2" s="1592"/>
      <c r="D2" s="1593"/>
      <c r="E2" s="1594"/>
      <c r="F2" s="948" t="s">
        <v>18</v>
      </c>
      <c r="G2" s="1584" t="s">
        <v>8</v>
      </c>
      <c r="H2" s="1585"/>
      <c r="I2" s="1585"/>
      <c r="J2" s="1585"/>
      <c r="K2" s="1586"/>
      <c r="L2" s="1578" t="s">
        <v>1</v>
      </c>
      <c r="M2" s="268"/>
      <c r="N2" s="268"/>
      <c r="O2" s="268"/>
    </row>
    <row r="3" spans="1:15" ht="64.5" customHeight="1" thickBot="1" x14ac:dyDescent="0.35">
      <c r="A3" s="1552"/>
      <c r="B3" s="1233" t="s">
        <v>279</v>
      </c>
      <c r="C3" s="1241" t="s">
        <v>773</v>
      </c>
      <c r="D3" s="1243" t="s">
        <v>782</v>
      </c>
      <c r="E3" s="1234" t="s">
        <v>780</v>
      </c>
      <c r="F3" s="949" t="s">
        <v>412</v>
      </c>
      <c r="G3" s="918" t="s">
        <v>389</v>
      </c>
      <c r="H3" s="517" t="s">
        <v>332</v>
      </c>
      <c r="I3" s="53" t="s">
        <v>10</v>
      </c>
      <c r="J3" s="801" t="s">
        <v>337</v>
      </c>
      <c r="K3" s="40" t="s">
        <v>17</v>
      </c>
      <c r="L3" s="1579"/>
      <c r="M3" s="268"/>
      <c r="N3" s="268"/>
      <c r="O3" s="268"/>
    </row>
    <row r="4" spans="1:15" ht="18.600000000000001" customHeight="1" thickTop="1" thickBot="1" x14ac:dyDescent="0.35">
      <c r="A4" s="690" t="s">
        <v>126</v>
      </c>
      <c r="B4" s="1238" t="s">
        <v>126</v>
      </c>
      <c r="C4" s="1246">
        <v>639</v>
      </c>
      <c r="D4" s="1244">
        <f>IF(C4=0,0.01,C4/1000)</f>
        <v>0.63900000000000001</v>
      </c>
      <c r="E4" s="1235"/>
      <c r="F4" s="950">
        <f>D4</f>
        <v>0.63900000000000001</v>
      </c>
      <c r="G4" s="787">
        <f t="shared" ref="G4:G35" si="0">IF(F4=0,0,F4/$F$180)</f>
        <v>7.7148196977819001E-4</v>
      </c>
      <c r="H4" s="788">
        <f>IF(F4="na",-1,(F4-1))</f>
        <v>-0.36099999999999999</v>
      </c>
      <c r="I4" s="485">
        <f t="shared" ref="I4:I67" si="1">(H4*-1)</f>
        <v>0.36099999999999999</v>
      </c>
      <c r="J4" s="802">
        <f t="shared" ref="J4:J67" si="2">(IF(H4&lt;0,H4/$H$182*-100,H4/$H$181*100))</f>
        <v>-36.13613613613613</v>
      </c>
      <c r="K4" s="486">
        <f>'MASTER CHART'!$X$7</f>
        <v>0.15</v>
      </c>
      <c r="L4" s="789">
        <f t="shared" ref="L4:L35" si="3">(J4*K4)</f>
        <v>-5.4204204204204194</v>
      </c>
      <c r="M4" s="598"/>
      <c r="N4" s="598"/>
      <c r="O4" s="598"/>
    </row>
    <row r="5" spans="1:15" ht="18.600000000000001" customHeight="1" thickBot="1" x14ac:dyDescent="0.35">
      <c r="A5" s="691" t="s">
        <v>127</v>
      </c>
      <c r="B5" s="1238" t="s">
        <v>127</v>
      </c>
      <c r="C5" s="1246">
        <v>1169</v>
      </c>
      <c r="D5" s="1244">
        <f t="shared" ref="D5:D68" si="4">IF(C5=0,0.01,C5/1000)</f>
        <v>1.169</v>
      </c>
      <c r="E5" s="1235"/>
      <c r="F5" s="950">
        <f>D5</f>
        <v>1.169</v>
      </c>
      <c r="G5" s="787">
        <f t="shared" si="0"/>
        <v>1.4113652936943728E-3</v>
      </c>
      <c r="H5" s="788">
        <f>IF(F5="na",-1,(F5-1))</f>
        <v>0.16900000000000004</v>
      </c>
      <c r="I5" s="488">
        <f t="shared" si="1"/>
        <v>-0.16900000000000004</v>
      </c>
      <c r="J5" s="802">
        <f t="shared" si="2"/>
        <v>5.8139804901391977E-4</v>
      </c>
      <c r="K5" s="486">
        <f>'MASTER CHART'!$X$7</f>
        <v>0.15</v>
      </c>
      <c r="L5" s="789">
        <f t="shared" si="3"/>
        <v>8.7209707352087966E-5</v>
      </c>
      <c r="M5" s="598"/>
      <c r="N5" s="598"/>
      <c r="O5" s="598"/>
    </row>
    <row r="6" spans="1:15" ht="18.600000000000001" customHeight="1" thickBot="1" x14ac:dyDescent="0.35">
      <c r="A6" s="692" t="s">
        <v>30</v>
      </c>
      <c r="B6" s="1238" t="s">
        <v>30</v>
      </c>
      <c r="C6" s="1246">
        <v>2894</v>
      </c>
      <c r="D6" s="1244">
        <f t="shared" si="4"/>
        <v>2.8940000000000001</v>
      </c>
      <c r="E6" s="1235"/>
      <c r="F6" s="950">
        <f t="shared" ref="F6:F69" si="5">D6</f>
        <v>2.8940000000000001</v>
      </c>
      <c r="G6" s="787">
        <f t="shared" si="0"/>
        <v>3.4940044139876087E-3</v>
      </c>
      <c r="H6" s="788">
        <f>IF(F6="na",-1,(F6-1))</f>
        <v>1.8940000000000001</v>
      </c>
      <c r="I6" s="488">
        <f t="shared" si="1"/>
        <v>-1.8940000000000001</v>
      </c>
      <c r="J6" s="802">
        <f t="shared" si="2"/>
        <v>6.5157864191264132E-3</v>
      </c>
      <c r="K6" s="486">
        <f>'MASTER CHART'!$X$7</f>
        <v>0.15</v>
      </c>
      <c r="L6" s="789">
        <f t="shared" si="3"/>
        <v>9.773679628689619E-4</v>
      </c>
      <c r="M6" s="598"/>
      <c r="N6" s="598"/>
      <c r="O6" s="598"/>
    </row>
    <row r="7" spans="1:15" ht="18.600000000000001" customHeight="1" thickBot="1" x14ac:dyDescent="0.35">
      <c r="A7" s="692" t="s">
        <v>128</v>
      </c>
      <c r="B7" s="1238" t="s">
        <v>128</v>
      </c>
      <c r="C7" s="1246">
        <v>3</v>
      </c>
      <c r="D7" s="1244">
        <f t="shared" si="4"/>
        <v>3.0000000000000001E-3</v>
      </c>
      <c r="E7" s="1235"/>
      <c r="F7" s="950">
        <f t="shared" si="5"/>
        <v>3.0000000000000001E-3</v>
      </c>
      <c r="G7" s="787">
        <f t="shared" si="0"/>
        <v>3.6219810787708453E-6</v>
      </c>
      <c r="H7" s="788">
        <f t="shared" ref="H7:H70" si="6">IF(F7="na",-1,(F7-1))</f>
        <v>-0.997</v>
      </c>
      <c r="I7" s="488">
        <f t="shared" si="1"/>
        <v>0.997</v>
      </c>
      <c r="J7" s="802">
        <f t="shared" si="2"/>
        <v>-99.7997997997998</v>
      </c>
      <c r="K7" s="486">
        <f>'MASTER CHART'!$X$7</f>
        <v>0.15</v>
      </c>
      <c r="L7" s="789">
        <f t="shared" si="3"/>
        <v>-14.96996996996997</v>
      </c>
      <c r="M7" s="598"/>
      <c r="N7" s="598"/>
      <c r="O7" s="598"/>
    </row>
    <row r="8" spans="1:15" ht="18.600000000000001" customHeight="1" thickBot="1" x14ac:dyDescent="0.35">
      <c r="A8" s="691" t="s">
        <v>129</v>
      </c>
      <c r="B8" s="1238" t="s">
        <v>129</v>
      </c>
      <c r="C8" s="1246">
        <v>1765</v>
      </c>
      <c r="D8" s="1244">
        <f t="shared" si="4"/>
        <v>1.7649999999999999</v>
      </c>
      <c r="E8" s="1235"/>
      <c r="F8" s="950">
        <f t="shared" si="5"/>
        <v>1.7649999999999999</v>
      </c>
      <c r="G8" s="787">
        <f t="shared" si="0"/>
        <v>2.1309322013435138E-3</v>
      </c>
      <c r="H8" s="788">
        <f t="shared" si="6"/>
        <v>0.7649999999999999</v>
      </c>
      <c r="I8" s="488">
        <f t="shared" si="1"/>
        <v>-0.7649999999999999</v>
      </c>
      <c r="J8" s="802">
        <f t="shared" si="2"/>
        <v>2.6317722337020621E-3</v>
      </c>
      <c r="K8" s="486">
        <f>'MASTER CHART'!$X$7</f>
        <v>0.15</v>
      </c>
      <c r="L8" s="789">
        <f t="shared" si="3"/>
        <v>3.9476583505530929E-4</v>
      </c>
      <c r="M8" s="598"/>
      <c r="N8" s="598"/>
      <c r="O8" s="598"/>
    </row>
    <row r="9" spans="1:15" ht="18.600000000000001" customHeight="1" thickBot="1" x14ac:dyDescent="0.35">
      <c r="A9" s="691" t="s">
        <v>110</v>
      </c>
      <c r="B9" s="1238"/>
      <c r="C9" s="1246"/>
      <c r="D9" s="1244">
        <f t="shared" si="4"/>
        <v>0.01</v>
      </c>
      <c r="E9" s="1235"/>
      <c r="F9" s="950">
        <f t="shared" si="5"/>
        <v>0.01</v>
      </c>
      <c r="G9" s="787">
        <f t="shared" si="0"/>
        <v>1.2073270262569485E-5</v>
      </c>
      <c r="H9" s="788">
        <f t="shared" si="6"/>
        <v>-0.99</v>
      </c>
      <c r="I9" s="488">
        <f t="shared" si="1"/>
        <v>0.99</v>
      </c>
      <c r="J9" s="802">
        <f t="shared" si="2"/>
        <v>-99.099099099099092</v>
      </c>
      <c r="K9" s="486">
        <f>'MASTER CHART'!$X$7</f>
        <v>0.15</v>
      </c>
      <c r="L9" s="789">
        <f t="shared" si="3"/>
        <v>-14.864864864864863</v>
      </c>
      <c r="M9" s="598"/>
      <c r="N9" s="598"/>
      <c r="O9" s="598"/>
    </row>
    <row r="10" spans="1:15" ht="18.600000000000001" customHeight="1" thickBot="1" x14ac:dyDescent="0.35">
      <c r="A10" s="692" t="s">
        <v>38</v>
      </c>
      <c r="B10" s="1238" t="s">
        <v>38</v>
      </c>
      <c r="C10" s="1246">
        <v>1864</v>
      </c>
      <c r="D10" s="1244">
        <f t="shared" si="4"/>
        <v>1.8640000000000001</v>
      </c>
      <c r="E10" s="1235"/>
      <c r="F10" s="950">
        <f t="shared" si="5"/>
        <v>1.8640000000000001</v>
      </c>
      <c r="G10" s="787">
        <f t="shared" si="0"/>
        <v>2.2504575769429517E-3</v>
      </c>
      <c r="H10" s="788">
        <f t="shared" si="6"/>
        <v>0.8640000000000001</v>
      </c>
      <c r="I10" s="488">
        <f t="shared" si="1"/>
        <v>-0.8640000000000001</v>
      </c>
      <c r="J10" s="802">
        <f t="shared" si="2"/>
        <v>2.9723545227693881E-3</v>
      </c>
      <c r="K10" s="486">
        <f>'MASTER CHART'!$X$7</f>
        <v>0.15</v>
      </c>
      <c r="L10" s="789">
        <f t="shared" si="3"/>
        <v>4.4585317841540817E-4</v>
      </c>
      <c r="M10" s="598"/>
      <c r="N10" s="598"/>
      <c r="O10" s="598"/>
    </row>
    <row r="11" spans="1:15" ht="18.600000000000001" customHeight="1" thickBot="1" x14ac:dyDescent="0.35">
      <c r="A11" s="691" t="s">
        <v>130</v>
      </c>
      <c r="B11" s="1238" t="s">
        <v>130</v>
      </c>
      <c r="C11" s="1246">
        <v>2</v>
      </c>
      <c r="D11" s="1244">
        <f t="shared" si="4"/>
        <v>2E-3</v>
      </c>
      <c r="E11" s="1235"/>
      <c r="F11" s="950">
        <f t="shared" si="5"/>
        <v>2E-3</v>
      </c>
      <c r="G11" s="787">
        <f t="shared" si="0"/>
        <v>2.4146540525138967E-6</v>
      </c>
      <c r="H11" s="788">
        <f t="shared" si="6"/>
        <v>-0.998</v>
      </c>
      <c r="I11" s="488">
        <f t="shared" si="1"/>
        <v>0.998</v>
      </c>
      <c r="J11" s="802">
        <f t="shared" si="2"/>
        <v>-99.899899899899907</v>
      </c>
      <c r="K11" s="486">
        <f>'MASTER CHART'!$X$7</f>
        <v>0.15</v>
      </c>
      <c r="L11" s="789">
        <f t="shared" si="3"/>
        <v>-14.984984984984985</v>
      </c>
      <c r="M11" s="598"/>
      <c r="N11" s="598"/>
      <c r="O11" s="598"/>
    </row>
    <row r="12" spans="1:15" s="191" customFormat="1" ht="18.600000000000001" customHeight="1" thickBot="1" x14ac:dyDescent="0.35">
      <c r="A12" s="692" t="s">
        <v>131</v>
      </c>
      <c r="C12" s="1247"/>
      <c r="D12" s="1244">
        <f t="shared" si="4"/>
        <v>0.01</v>
      </c>
      <c r="E12" s="1235"/>
      <c r="F12" s="950">
        <f t="shared" si="5"/>
        <v>0.01</v>
      </c>
      <c r="G12" s="787">
        <f t="shared" si="0"/>
        <v>1.2073270262569485E-5</v>
      </c>
      <c r="H12" s="788">
        <f t="shared" si="6"/>
        <v>-0.99</v>
      </c>
      <c r="I12" s="488">
        <f>(H12*-1)</f>
        <v>0.99</v>
      </c>
      <c r="J12" s="802">
        <f t="shared" si="2"/>
        <v>-99.099099099099092</v>
      </c>
      <c r="K12" s="486">
        <f>'MASTER CHART'!$X$7</f>
        <v>0.15</v>
      </c>
      <c r="L12" s="789">
        <f t="shared" si="3"/>
        <v>-14.864864864864863</v>
      </c>
      <c r="M12" s="771"/>
      <c r="N12" s="771"/>
      <c r="O12" s="598"/>
    </row>
    <row r="13" spans="1:15" ht="18.600000000000001" customHeight="1" thickBot="1" x14ac:dyDescent="0.35">
      <c r="A13" s="691" t="s">
        <v>39</v>
      </c>
      <c r="B13" s="1238" t="s">
        <v>39</v>
      </c>
      <c r="C13" s="1246">
        <v>1361244</v>
      </c>
      <c r="D13" s="1244">
        <f t="shared" si="4"/>
        <v>1361.2439999999999</v>
      </c>
      <c r="E13" s="1235"/>
      <c r="F13" s="950">
        <f t="shared" si="5"/>
        <v>1361.2439999999999</v>
      </c>
      <c r="G13" s="787">
        <f t="shared" si="0"/>
        <v>1.6434666705301133</v>
      </c>
      <c r="H13" s="788">
        <f t="shared" si="6"/>
        <v>1360.2439999999999</v>
      </c>
      <c r="I13" s="488">
        <f t="shared" si="1"/>
        <v>-1360.2439999999999</v>
      </c>
      <c r="J13" s="802">
        <f t="shared" si="2"/>
        <v>4.6795456081827815</v>
      </c>
      <c r="K13" s="486">
        <f>'MASTER CHART'!$X$7</f>
        <v>0.15</v>
      </c>
      <c r="L13" s="789">
        <f t="shared" si="3"/>
        <v>0.70193184122741725</v>
      </c>
      <c r="M13" s="598"/>
      <c r="N13" s="598"/>
      <c r="O13" s="598"/>
    </row>
    <row r="14" spans="1:15" ht="18.600000000000001" customHeight="1" thickBot="1" x14ac:dyDescent="0.35">
      <c r="A14" s="692" t="s">
        <v>40</v>
      </c>
      <c r="B14" s="1238" t="s">
        <v>40</v>
      </c>
      <c r="C14" s="1246">
        <v>1018101</v>
      </c>
      <c r="D14" s="1244">
        <f t="shared" si="4"/>
        <v>1018.101</v>
      </c>
      <c r="E14" s="1235"/>
      <c r="F14" s="950">
        <f t="shared" si="5"/>
        <v>1018.101</v>
      </c>
      <c r="G14" s="787">
        <f t="shared" si="0"/>
        <v>1.2291808527592254</v>
      </c>
      <c r="H14" s="788">
        <f t="shared" si="6"/>
        <v>1017.101</v>
      </c>
      <c r="I14" s="488">
        <f t="shared" si="1"/>
        <v>-1017.101</v>
      </c>
      <c r="J14" s="802">
        <f t="shared" si="2"/>
        <v>3.499056432249152</v>
      </c>
      <c r="K14" s="486">
        <f>'MASTER CHART'!$X$7</f>
        <v>0.15</v>
      </c>
      <c r="L14" s="789">
        <f t="shared" si="3"/>
        <v>0.52485846483737275</v>
      </c>
      <c r="M14" s="598"/>
      <c r="N14" s="598"/>
      <c r="O14" s="598"/>
    </row>
    <row r="15" spans="1:15" ht="18.600000000000001" customHeight="1" thickBot="1" x14ac:dyDescent="0.35">
      <c r="A15" s="691" t="s">
        <v>41</v>
      </c>
      <c r="D15" s="1244">
        <f t="shared" si="4"/>
        <v>0.01</v>
      </c>
      <c r="E15" s="1235"/>
      <c r="F15" s="950">
        <f t="shared" si="5"/>
        <v>0.01</v>
      </c>
      <c r="G15" s="787">
        <f t="shared" si="0"/>
        <v>1.2073270262569485E-5</v>
      </c>
      <c r="H15" s="788">
        <f t="shared" si="6"/>
        <v>-0.99</v>
      </c>
      <c r="I15" s="488">
        <f t="shared" si="1"/>
        <v>0.99</v>
      </c>
      <c r="J15" s="802">
        <f t="shared" si="2"/>
        <v>-99.099099099099092</v>
      </c>
      <c r="K15" s="486">
        <f>'MASTER CHART'!$X$7</f>
        <v>0.15</v>
      </c>
      <c r="L15" s="789">
        <f t="shared" si="3"/>
        <v>-14.864864864864863</v>
      </c>
      <c r="M15" s="598"/>
      <c r="N15" s="598"/>
      <c r="O15" s="598"/>
    </row>
    <row r="16" spans="1:15" ht="18.600000000000001" customHeight="1" thickBot="1" x14ac:dyDescent="0.35">
      <c r="A16" s="692" t="s">
        <v>132</v>
      </c>
      <c r="B16" s="1238" t="s">
        <v>132</v>
      </c>
      <c r="C16" s="1246">
        <v>45</v>
      </c>
      <c r="D16" s="1244">
        <f t="shared" si="4"/>
        <v>4.4999999999999998E-2</v>
      </c>
      <c r="E16" s="1235"/>
      <c r="F16" s="950">
        <f t="shared" si="5"/>
        <v>4.4999999999999998E-2</v>
      </c>
      <c r="G16" s="787">
        <f t="shared" si="0"/>
        <v>5.4329716181562677E-5</v>
      </c>
      <c r="H16" s="788">
        <f t="shared" si="6"/>
        <v>-0.95499999999999996</v>
      </c>
      <c r="I16" s="488">
        <f t="shared" si="1"/>
        <v>0.95499999999999996</v>
      </c>
      <c r="J16" s="802">
        <f t="shared" si="2"/>
        <v>-95.595595595595597</v>
      </c>
      <c r="K16" s="486">
        <f>'MASTER CHART'!$X$7</f>
        <v>0.15</v>
      </c>
      <c r="L16" s="789">
        <f t="shared" si="3"/>
        <v>-14.33933933933934</v>
      </c>
      <c r="M16" s="598"/>
      <c r="N16" s="598"/>
      <c r="O16" s="598"/>
    </row>
    <row r="17" spans="1:15" ht="18.600000000000001" customHeight="1" thickBot="1" x14ac:dyDescent="0.35">
      <c r="A17" s="691" t="s">
        <v>42</v>
      </c>
      <c r="B17" s="1238" t="s">
        <v>42</v>
      </c>
      <c r="C17" s="1246">
        <v>5584</v>
      </c>
      <c r="D17" s="1244">
        <f t="shared" si="4"/>
        <v>5.5839999999999996</v>
      </c>
      <c r="E17" s="1235"/>
      <c r="F17" s="950">
        <f t="shared" si="5"/>
        <v>5.5839999999999996</v>
      </c>
      <c r="G17" s="787">
        <f t="shared" si="0"/>
        <v>6.741714114618799E-3</v>
      </c>
      <c r="H17" s="788">
        <f t="shared" si="6"/>
        <v>4.5839999999999996</v>
      </c>
      <c r="I17" s="488">
        <f t="shared" si="1"/>
        <v>-4.5839999999999996</v>
      </c>
      <c r="J17" s="802">
        <f t="shared" si="2"/>
        <v>1.5769992051359805E-2</v>
      </c>
      <c r="K17" s="486">
        <f>'MASTER CHART'!$X$7</f>
        <v>0.15</v>
      </c>
      <c r="L17" s="789">
        <f t="shared" si="3"/>
        <v>2.3654988077039707E-3</v>
      </c>
      <c r="M17" s="598"/>
      <c r="N17" s="598"/>
      <c r="O17" s="598"/>
    </row>
    <row r="18" spans="1:15" ht="18.600000000000001" customHeight="1" thickBot="1" x14ac:dyDescent="0.35">
      <c r="A18" s="692" t="s">
        <v>43</v>
      </c>
      <c r="B18" s="1238" t="s">
        <v>43</v>
      </c>
      <c r="C18" s="1246">
        <v>24308</v>
      </c>
      <c r="D18" s="1244">
        <f t="shared" si="4"/>
        <v>24.308</v>
      </c>
      <c r="E18" s="1235"/>
      <c r="F18" s="950">
        <f t="shared" si="5"/>
        <v>24.308</v>
      </c>
      <c r="G18" s="787">
        <f t="shared" si="0"/>
        <v>2.9347705354253902E-2</v>
      </c>
      <c r="H18" s="788">
        <f t="shared" si="6"/>
        <v>23.308</v>
      </c>
      <c r="I18" s="488">
        <f t="shared" si="1"/>
        <v>-23.308</v>
      </c>
      <c r="J18" s="802">
        <f t="shared" si="2"/>
        <v>8.0184767611931593E-2</v>
      </c>
      <c r="K18" s="486">
        <f>'MASTER CHART'!$X$7</f>
        <v>0.15</v>
      </c>
      <c r="L18" s="789">
        <f t="shared" si="3"/>
        <v>1.2027715141789739E-2</v>
      </c>
      <c r="M18" s="598"/>
      <c r="N18" s="598"/>
      <c r="O18" s="598"/>
    </row>
    <row r="19" spans="1:15" ht="18.600000000000001" customHeight="1" thickBot="1" x14ac:dyDescent="0.35">
      <c r="A19" s="691" t="s">
        <v>112</v>
      </c>
      <c r="B19" s="1238" t="s">
        <v>112</v>
      </c>
      <c r="C19" s="1246">
        <v>917</v>
      </c>
      <c r="D19" s="1244">
        <f t="shared" si="4"/>
        <v>0.91700000000000004</v>
      </c>
      <c r="E19" s="1235"/>
      <c r="F19" s="950">
        <f t="shared" si="5"/>
        <v>0.91700000000000004</v>
      </c>
      <c r="G19" s="787">
        <f t="shared" si="0"/>
        <v>1.1071188830776217E-3</v>
      </c>
      <c r="H19" s="788">
        <f t="shared" si="6"/>
        <v>-8.2999999999999963E-2</v>
      </c>
      <c r="I19" s="488">
        <f t="shared" si="1"/>
        <v>8.2999999999999963E-2</v>
      </c>
      <c r="J19" s="802">
        <f t="shared" si="2"/>
        <v>-8.3083083083083036</v>
      </c>
      <c r="K19" s="486">
        <f>'MASTER CHART'!$X$7</f>
        <v>0.15</v>
      </c>
      <c r="L19" s="789">
        <f t="shared" si="3"/>
        <v>-1.2462462462462456</v>
      </c>
      <c r="M19" s="598"/>
      <c r="N19" s="598"/>
      <c r="O19" s="598"/>
    </row>
    <row r="20" spans="1:15" ht="18.600000000000001" customHeight="1" thickBot="1" x14ac:dyDescent="0.35">
      <c r="A20" s="692" t="s">
        <v>133</v>
      </c>
      <c r="B20" s="1238" t="s">
        <v>133</v>
      </c>
      <c r="C20" s="1246">
        <v>9870</v>
      </c>
      <c r="D20" s="1244">
        <f t="shared" si="4"/>
        <v>9.8699999999999992</v>
      </c>
      <c r="E20" s="1235"/>
      <c r="F20" s="950">
        <f t="shared" si="5"/>
        <v>9.8699999999999992</v>
      </c>
      <c r="G20" s="787">
        <f t="shared" si="0"/>
        <v>1.191631774915608E-2</v>
      </c>
      <c r="H20" s="788">
        <f t="shared" si="6"/>
        <v>8.8699999999999992</v>
      </c>
      <c r="I20" s="488">
        <f t="shared" si="1"/>
        <v>-8.8699999999999992</v>
      </c>
      <c r="J20" s="802">
        <f t="shared" si="2"/>
        <v>3.0514797010375544E-2</v>
      </c>
      <c r="K20" s="486">
        <f>'MASTER CHART'!$X$7</f>
        <v>0.15</v>
      </c>
      <c r="L20" s="789">
        <f t="shared" si="3"/>
        <v>4.5772195515563314E-3</v>
      </c>
      <c r="M20" s="598"/>
      <c r="N20" s="598"/>
      <c r="O20" s="598"/>
    </row>
    <row r="21" spans="1:15" ht="18.600000000000001" customHeight="1" thickBot="1" x14ac:dyDescent="0.35">
      <c r="A21" s="691" t="s">
        <v>134</v>
      </c>
      <c r="B21" s="1238" t="s">
        <v>134</v>
      </c>
      <c r="C21" s="1246">
        <v>715926</v>
      </c>
      <c r="D21" s="1244">
        <f t="shared" si="4"/>
        <v>715.92600000000004</v>
      </c>
      <c r="E21" s="1235"/>
      <c r="F21" s="950">
        <f t="shared" si="5"/>
        <v>715.92600000000004</v>
      </c>
      <c r="G21" s="787">
        <f t="shared" si="0"/>
        <v>0.86435680860003206</v>
      </c>
      <c r="H21" s="788">
        <f t="shared" si="6"/>
        <v>714.92600000000004</v>
      </c>
      <c r="I21" s="488">
        <f t="shared" si="1"/>
        <v>-714.92600000000004</v>
      </c>
      <c r="J21" s="802">
        <f t="shared" si="2"/>
        <v>2.4595063999368372</v>
      </c>
      <c r="K21" s="486">
        <f>'MASTER CHART'!$X$7</f>
        <v>0.15</v>
      </c>
      <c r="L21" s="789">
        <f t="shared" si="3"/>
        <v>0.36892595999052558</v>
      </c>
      <c r="M21" s="598"/>
      <c r="N21" s="598"/>
      <c r="O21" s="598"/>
    </row>
    <row r="22" spans="1:15" ht="18.600000000000001" customHeight="1" thickBot="1" x14ac:dyDescent="0.35">
      <c r="A22" s="692" t="s">
        <v>135</v>
      </c>
      <c r="B22" s="1238" t="s">
        <v>135</v>
      </c>
      <c r="C22" s="1246">
        <v>537</v>
      </c>
      <c r="D22" s="1244">
        <f t="shared" si="4"/>
        <v>0.53700000000000003</v>
      </c>
      <c r="E22" s="1235"/>
      <c r="F22" s="950">
        <f t="shared" si="5"/>
        <v>0.53700000000000003</v>
      </c>
      <c r="G22" s="787">
        <f t="shared" si="0"/>
        <v>6.4833461309998135E-4</v>
      </c>
      <c r="H22" s="788">
        <f t="shared" si="6"/>
        <v>-0.46299999999999997</v>
      </c>
      <c r="I22" s="488">
        <f t="shared" si="1"/>
        <v>0.46299999999999997</v>
      </c>
      <c r="J22" s="802">
        <f t="shared" si="2"/>
        <v>-46.346346346346344</v>
      </c>
      <c r="K22" s="486">
        <f>'MASTER CHART'!$X$7</f>
        <v>0.15</v>
      </c>
      <c r="L22" s="789">
        <f t="shared" si="3"/>
        <v>-6.9519519519519513</v>
      </c>
      <c r="M22" s="598"/>
      <c r="N22" s="598"/>
      <c r="O22" s="598"/>
    </row>
    <row r="23" spans="1:15" ht="18.600000000000001" customHeight="1" thickBot="1" x14ac:dyDescent="0.35">
      <c r="A23" s="691" t="s">
        <v>136</v>
      </c>
      <c r="B23" s="1238" t="s">
        <v>136</v>
      </c>
      <c r="C23" s="1246">
        <v>11</v>
      </c>
      <c r="D23" s="1244">
        <f t="shared" si="4"/>
        <v>1.0999999999999999E-2</v>
      </c>
      <c r="E23" s="1235"/>
      <c r="F23" s="950">
        <f t="shared" si="5"/>
        <v>1.0999999999999999E-2</v>
      </c>
      <c r="G23" s="787">
        <f t="shared" si="0"/>
        <v>1.3280597288826432E-5</v>
      </c>
      <c r="H23" s="788">
        <f t="shared" si="6"/>
        <v>-0.98899999999999999</v>
      </c>
      <c r="I23" s="488">
        <f t="shared" si="1"/>
        <v>0.98899999999999999</v>
      </c>
      <c r="J23" s="802">
        <f t="shared" si="2"/>
        <v>-98.998998998998999</v>
      </c>
      <c r="K23" s="486">
        <f>'MASTER CHART'!$X$7</f>
        <v>0.15</v>
      </c>
      <c r="L23" s="789">
        <f t="shared" si="3"/>
        <v>-14.84984984984985</v>
      </c>
      <c r="M23" s="598"/>
      <c r="N23" s="598"/>
      <c r="O23" s="598"/>
    </row>
    <row r="24" spans="1:15" ht="18.600000000000001" customHeight="1" thickBot="1" x14ac:dyDescent="0.35">
      <c r="A24" s="692" t="s">
        <v>137</v>
      </c>
      <c r="B24" s="1238" t="s">
        <v>137</v>
      </c>
      <c r="C24" s="1246">
        <v>121</v>
      </c>
      <c r="D24" s="1244">
        <f t="shared" si="4"/>
        <v>0.121</v>
      </c>
      <c r="E24" s="1235"/>
      <c r="F24" s="950">
        <f t="shared" si="5"/>
        <v>0.121</v>
      </c>
      <c r="G24" s="787">
        <f t="shared" si="0"/>
        <v>1.4608657017709076E-4</v>
      </c>
      <c r="H24" s="788">
        <f t="shared" si="6"/>
        <v>-0.879</v>
      </c>
      <c r="I24" s="488">
        <f t="shared" si="1"/>
        <v>0.879</v>
      </c>
      <c r="J24" s="802">
        <f t="shared" si="2"/>
        <v>-87.987987987987992</v>
      </c>
      <c r="K24" s="486">
        <f>'MASTER CHART'!$X$7</f>
        <v>0.15</v>
      </c>
      <c r="L24" s="789">
        <f t="shared" si="3"/>
        <v>-13.198198198198199</v>
      </c>
      <c r="M24" s="598"/>
      <c r="N24" s="598"/>
      <c r="O24" s="598"/>
    </row>
    <row r="25" spans="1:15" ht="16.8" customHeight="1" thickBot="1" x14ac:dyDescent="0.35">
      <c r="A25" s="692" t="s">
        <v>34</v>
      </c>
      <c r="B25" s="1240" t="s">
        <v>442</v>
      </c>
      <c r="C25" s="1246">
        <v>26894</v>
      </c>
      <c r="D25" s="1244">
        <f t="shared" si="4"/>
        <v>26.893999999999998</v>
      </c>
      <c r="E25" s="1235"/>
      <c r="F25" s="950">
        <f t="shared" si="5"/>
        <v>26.893999999999998</v>
      </c>
      <c r="G25" s="787">
        <f t="shared" si="0"/>
        <v>3.2469853044154368E-2</v>
      </c>
      <c r="H25" s="788">
        <f t="shared" si="6"/>
        <v>25.893999999999998</v>
      </c>
      <c r="I25" s="488">
        <f t="shared" si="1"/>
        <v>-25.893999999999998</v>
      </c>
      <c r="J25" s="802">
        <f t="shared" si="2"/>
        <v>8.9081189829387189E-2</v>
      </c>
      <c r="K25" s="486">
        <f>'MASTER CHART'!$X$7</f>
        <v>0.15</v>
      </c>
      <c r="L25" s="789">
        <f t="shared" si="3"/>
        <v>1.3362178474408078E-2</v>
      </c>
      <c r="M25" s="598"/>
      <c r="N25" s="598"/>
      <c r="O25" s="598"/>
    </row>
    <row r="26" spans="1:15" ht="18.600000000000001" customHeight="1" thickBot="1" x14ac:dyDescent="0.35">
      <c r="A26" s="691" t="s">
        <v>229</v>
      </c>
      <c r="B26" s="1238" t="s">
        <v>138</v>
      </c>
      <c r="C26" s="1246">
        <v>962</v>
      </c>
      <c r="D26" s="1244">
        <f t="shared" si="4"/>
        <v>0.96199999999999997</v>
      </c>
      <c r="E26" s="1235"/>
      <c r="F26" s="950">
        <f t="shared" si="5"/>
        <v>0.96199999999999997</v>
      </c>
      <c r="G26" s="787">
        <f t="shared" si="0"/>
        <v>1.1614485992591844E-3</v>
      </c>
      <c r="H26" s="788">
        <f t="shared" si="6"/>
        <v>-3.8000000000000034E-2</v>
      </c>
      <c r="I26" s="488">
        <f t="shared" si="1"/>
        <v>3.8000000000000034E-2</v>
      </c>
      <c r="J26" s="802">
        <f t="shared" si="2"/>
        <v>-3.8038038038038069</v>
      </c>
      <c r="K26" s="486">
        <f>'MASTER CHART'!$X$7</f>
        <v>0.15</v>
      </c>
      <c r="L26" s="789">
        <f t="shared" si="3"/>
        <v>-0.57057057057057103</v>
      </c>
      <c r="M26" s="598"/>
      <c r="N26" s="598"/>
      <c r="O26" s="598"/>
    </row>
    <row r="27" spans="1:15" ht="18.600000000000001" customHeight="1" thickBot="1" x14ac:dyDescent="0.35">
      <c r="A27" s="692" t="s">
        <v>139</v>
      </c>
      <c r="B27" s="1238" t="s">
        <v>139</v>
      </c>
      <c r="C27" s="1246">
        <v>1058</v>
      </c>
      <c r="D27" s="1244">
        <f t="shared" si="4"/>
        <v>1.0580000000000001</v>
      </c>
      <c r="E27" s="1235"/>
      <c r="F27" s="950">
        <f t="shared" si="5"/>
        <v>1.0580000000000001</v>
      </c>
      <c r="G27" s="787">
        <f t="shared" si="0"/>
        <v>1.2773519937798515E-3</v>
      </c>
      <c r="H27" s="788">
        <f t="shared" si="6"/>
        <v>5.8000000000000052E-2</v>
      </c>
      <c r="I27" s="488">
        <f t="shared" si="1"/>
        <v>-5.8000000000000052E-2</v>
      </c>
      <c r="J27" s="802">
        <f t="shared" si="2"/>
        <v>1.9953305824146374E-4</v>
      </c>
      <c r="K27" s="486">
        <f>'MASTER CHART'!$X$7</f>
        <v>0.15</v>
      </c>
      <c r="L27" s="789">
        <f t="shared" si="3"/>
        <v>2.9929958736219559E-5</v>
      </c>
      <c r="M27" s="598"/>
      <c r="N27" s="598"/>
      <c r="O27" s="598"/>
    </row>
    <row r="28" spans="1:15" ht="18.600000000000001" customHeight="1" thickBot="1" x14ac:dyDescent="0.35">
      <c r="A28" s="691" t="s">
        <v>44</v>
      </c>
      <c r="B28" s="1238" t="s">
        <v>44</v>
      </c>
      <c r="C28" s="1246">
        <v>2398161</v>
      </c>
      <c r="D28" s="1244">
        <f t="shared" si="4"/>
        <v>2398.1610000000001</v>
      </c>
      <c r="E28" s="1248" t="s">
        <v>777</v>
      </c>
      <c r="F28" s="950">
        <f t="shared" si="5"/>
        <v>2398.1610000000001</v>
      </c>
      <c r="G28" s="787">
        <f t="shared" si="0"/>
        <v>2.8953645886153896</v>
      </c>
      <c r="H28" s="788">
        <f t="shared" si="6"/>
        <v>2397.1610000000001</v>
      </c>
      <c r="I28" s="488">
        <f t="shared" si="1"/>
        <v>-2397.1610000000001</v>
      </c>
      <c r="J28" s="802">
        <f t="shared" si="2"/>
        <v>8.2467735418476718</v>
      </c>
      <c r="K28" s="486">
        <f>'MASTER CHART'!$X$7</f>
        <v>0.15</v>
      </c>
      <c r="L28" s="789">
        <f t="shared" si="3"/>
        <v>1.2370160312771508</v>
      </c>
      <c r="M28" s="598"/>
      <c r="N28" s="598"/>
      <c r="O28" s="598"/>
    </row>
    <row r="29" spans="1:15" ht="18.600000000000001" customHeight="1" thickBot="1" x14ac:dyDescent="0.35">
      <c r="A29" s="691" t="s">
        <v>140</v>
      </c>
      <c r="B29" s="1238" t="s">
        <v>140</v>
      </c>
      <c r="C29" s="1246">
        <v>2</v>
      </c>
      <c r="D29" s="1244">
        <f t="shared" si="4"/>
        <v>2E-3</v>
      </c>
      <c r="E29" s="1235"/>
      <c r="F29" s="950">
        <f t="shared" si="5"/>
        <v>2E-3</v>
      </c>
      <c r="G29" s="787">
        <f t="shared" si="0"/>
        <v>2.4146540525138967E-6</v>
      </c>
      <c r="H29" s="788">
        <f t="shared" si="6"/>
        <v>-0.998</v>
      </c>
      <c r="I29" s="488">
        <f t="shared" si="1"/>
        <v>0.998</v>
      </c>
      <c r="J29" s="802">
        <f t="shared" si="2"/>
        <v>-99.899899899899907</v>
      </c>
      <c r="K29" s="486">
        <f>'MASTER CHART'!$X$7</f>
        <v>0.15</v>
      </c>
      <c r="L29" s="789">
        <f t="shared" si="3"/>
        <v>-14.984984984984985</v>
      </c>
      <c r="M29" s="598"/>
      <c r="N29" s="598"/>
      <c r="O29" s="598"/>
    </row>
    <row r="30" spans="1:15" ht="18.600000000000001" customHeight="1" thickBot="1" x14ac:dyDescent="0.35">
      <c r="A30" s="692" t="s">
        <v>141</v>
      </c>
      <c r="B30" s="1238" t="s">
        <v>141</v>
      </c>
      <c r="C30" s="1246">
        <v>7872</v>
      </c>
      <c r="D30" s="1244">
        <f t="shared" si="4"/>
        <v>7.8719999999999999</v>
      </c>
      <c r="E30" s="1235"/>
      <c r="F30" s="950">
        <f t="shared" si="5"/>
        <v>7.8719999999999999</v>
      </c>
      <c r="G30" s="787">
        <f t="shared" si="0"/>
        <v>9.5040783506946981E-3</v>
      </c>
      <c r="H30" s="788">
        <f t="shared" si="6"/>
        <v>6.8719999999999999</v>
      </c>
      <c r="I30" s="488">
        <f t="shared" si="1"/>
        <v>-6.8719999999999999</v>
      </c>
      <c r="J30" s="802">
        <f t="shared" si="2"/>
        <v>2.3641227176471335E-2</v>
      </c>
      <c r="K30" s="486">
        <f>'MASTER CHART'!$X$7</f>
        <v>0.15</v>
      </c>
      <c r="L30" s="789">
        <f t="shared" si="3"/>
        <v>3.5461840764707E-3</v>
      </c>
      <c r="M30" s="598"/>
      <c r="N30" s="598"/>
      <c r="O30" s="598"/>
    </row>
    <row r="31" spans="1:15" ht="18.600000000000001" customHeight="1" thickBot="1" x14ac:dyDescent="0.35">
      <c r="A31" s="691" t="s">
        <v>45</v>
      </c>
      <c r="B31" s="1238" t="s">
        <v>45</v>
      </c>
      <c r="C31" s="1246">
        <v>69779</v>
      </c>
      <c r="D31" s="1244">
        <f t="shared" si="4"/>
        <v>69.778999999999996</v>
      </c>
      <c r="E31" s="1235"/>
      <c r="F31" s="950">
        <f t="shared" si="5"/>
        <v>69.778999999999996</v>
      </c>
      <c r="G31" s="787">
        <f t="shared" si="0"/>
        <v>8.42460725651836E-2</v>
      </c>
      <c r="H31" s="788">
        <f t="shared" si="6"/>
        <v>68.778999999999996</v>
      </c>
      <c r="I31" s="488">
        <f t="shared" si="1"/>
        <v>-68.778999999999996</v>
      </c>
      <c r="J31" s="802">
        <f t="shared" si="2"/>
        <v>0.23661524504809692</v>
      </c>
      <c r="K31" s="486">
        <f>'MASTER CHART'!$X$7</f>
        <v>0.15</v>
      </c>
      <c r="L31" s="789">
        <f t="shared" si="3"/>
        <v>3.5492286757214539E-2</v>
      </c>
      <c r="M31" s="598"/>
      <c r="N31" s="598"/>
      <c r="O31" s="598"/>
    </row>
    <row r="32" spans="1:15" ht="18.600000000000001" customHeight="1" thickBot="1" x14ac:dyDescent="0.35">
      <c r="A32" s="692" t="s">
        <v>142</v>
      </c>
      <c r="B32" s="1238" t="s">
        <v>142</v>
      </c>
      <c r="C32" s="1246">
        <v>1223</v>
      </c>
      <c r="D32" s="1244">
        <f t="shared" si="4"/>
        <v>1.2230000000000001</v>
      </c>
      <c r="E32" s="1235"/>
      <c r="F32" s="950">
        <f t="shared" si="5"/>
        <v>1.2230000000000001</v>
      </c>
      <c r="G32" s="787">
        <f t="shared" si="0"/>
        <v>1.476560953112248E-3</v>
      </c>
      <c r="H32" s="788">
        <f t="shared" si="6"/>
        <v>0.22300000000000009</v>
      </c>
      <c r="I32" s="488">
        <f t="shared" si="1"/>
        <v>-0.22300000000000009</v>
      </c>
      <c r="J32" s="802">
        <f t="shared" si="2"/>
        <v>7.6717020668700666E-4</v>
      </c>
      <c r="K32" s="486">
        <f>'MASTER CHART'!$X$7</f>
        <v>0.15</v>
      </c>
      <c r="L32" s="789">
        <f t="shared" si="3"/>
        <v>1.15075531003051E-4</v>
      </c>
      <c r="M32" s="598"/>
      <c r="N32" s="598"/>
      <c r="O32" s="598"/>
    </row>
    <row r="33" spans="1:15" ht="18.600000000000001" customHeight="1" thickBot="1" x14ac:dyDescent="0.35">
      <c r="A33" s="692" t="s">
        <v>143</v>
      </c>
      <c r="B33" s="1238" t="s">
        <v>143</v>
      </c>
      <c r="C33" s="1246">
        <v>15</v>
      </c>
      <c r="D33" s="1244">
        <f t="shared" si="4"/>
        <v>1.4999999999999999E-2</v>
      </c>
      <c r="E33" s="1235"/>
      <c r="F33" s="950">
        <f t="shared" si="5"/>
        <v>1.4999999999999999E-2</v>
      </c>
      <c r="G33" s="787">
        <f t="shared" si="0"/>
        <v>1.8109905393854225E-5</v>
      </c>
      <c r="H33" s="788">
        <f t="shared" si="6"/>
        <v>-0.98499999999999999</v>
      </c>
      <c r="I33" s="488">
        <f t="shared" si="1"/>
        <v>0.98499999999999999</v>
      </c>
      <c r="J33" s="802">
        <f t="shared" si="2"/>
        <v>-98.598598598598599</v>
      </c>
      <c r="K33" s="486">
        <f>'MASTER CHART'!$X$7</f>
        <v>0.15</v>
      </c>
      <c r="L33" s="789">
        <f t="shared" si="3"/>
        <v>-14.78978978978979</v>
      </c>
      <c r="M33" s="598"/>
      <c r="N33" s="598"/>
      <c r="O33" s="598"/>
    </row>
    <row r="34" spans="1:15" ht="18.600000000000001" customHeight="1" thickBot="1" x14ac:dyDescent="0.35">
      <c r="A34" s="691" t="s">
        <v>144</v>
      </c>
      <c r="B34" s="1238" t="s">
        <v>144</v>
      </c>
      <c r="C34" s="1246">
        <v>11852</v>
      </c>
      <c r="D34" s="1244">
        <f t="shared" si="4"/>
        <v>11.852</v>
      </c>
      <c r="E34" s="1235"/>
      <c r="F34" s="950">
        <f t="shared" si="5"/>
        <v>11.852</v>
      </c>
      <c r="G34" s="787">
        <f t="shared" si="0"/>
        <v>1.4309239915197353E-2</v>
      </c>
      <c r="H34" s="788">
        <f t="shared" si="6"/>
        <v>10.852</v>
      </c>
      <c r="I34" s="488">
        <f t="shared" si="1"/>
        <v>-10.852</v>
      </c>
      <c r="J34" s="802">
        <f t="shared" si="2"/>
        <v>3.733332324200625E-2</v>
      </c>
      <c r="K34" s="486">
        <f>'MASTER CHART'!$X$7</f>
        <v>0.15</v>
      </c>
      <c r="L34" s="789">
        <f t="shared" si="3"/>
        <v>5.5999984863009371E-3</v>
      </c>
      <c r="M34" s="598"/>
      <c r="N34" s="598"/>
      <c r="O34" s="598"/>
    </row>
    <row r="35" spans="1:15" ht="18.600000000000001" customHeight="1" thickBot="1" x14ac:dyDescent="0.35">
      <c r="A35" s="692" t="s">
        <v>46</v>
      </c>
      <c r="B35" s="1238" t="s">
        <v>46</v>
      </c>
      <c r="C35" s="1246">
        <v>9648053</v>
      </c>
      <c r="D35" s="1244">
        <f t="shared" si="4"/>
        <v>9648.0529999999999</v>
      </c>
      <c r="E35" s="1235" t="s">
        <v>775</v>
      </c>
      <c r="F35" s="950">
        <f t="shared" si="5"/>
        <v>9648.0529999999999</v>
      </c>
      <c r="G35" s="787">
        <f t="shared" si="0"/>
        <v>11.648355137659429</v>
      </c>
      <c r="H35" s="788">
        <f t="shared" si="6"/>
        <v>9647.0529999999999</v>
      </c>
      <c r="I35" s="488">
        <f t="shared" si="1"/>
        <v>-9647.0529999999999</v>
      </c>
      <c r="J35" s="802">
        <f t="shared" si="2"/>
        <v>33.188034277715268</v>
      </c>
      <c r="K35" s="486">
        <f>'MASTER CHART'!$X$7</f>
        <v>0.15</v>
      </c>
      <c r="L35" s="789">
        <f t="shared" si="3"/>
        <v>4.9782051416572903</v>
      </c>
      <c r="M35" s="598"/>
      <c r="N35" s="598"/>
      <c r="O35" s="598"/>
    </row>
    <row r="36" spans="1:15" ht="18.600000000000001" customHeight="1" thickBot="1" x14ac:dyDescent="0.35">
      <c r="A36" s="692" t="s">
        <v>145</v>
      </c>
      <c r="B36" s="1238" t="s">
        <v>145</v>
      </c>
      <c r="C36" s="1246">
        <v>6418</v>
      </c>
      <c r="D36" s="1244">
        <f t="shared" si="4"/>
        <v>6.4180000000000001</v>
      </c>
      <c r="E36" s="1235"/>
      <c r="F36" s="950">
        <f t="shared" si="5"/>
        <v>6.4180000000000001</v>
      </c>
      <c r="G36" s="787">
        <f t="shared" ref="G36:G67" si="7">IF(F36=0,0,F36/$F$180)</f>
        <v>7.7486248545170951E-3</v>
      </c>
      <c r="H36" s="788">
        <f t="shared" si="6"/>
        <v>5.4180000000000001</v>
      </c>
      <c r="I36" s="488">
        <f t="shared" si="1"/>
        <v>-5.4180000000000001</v>
      </c>
      <c r="J36" s="802">
        <f t="shared" si="2"/>
        <v>1.8639139819866372E-2</v>
      </c>
      <c r="K36" s="486">
        <f>'MASTER CHART'!$X$7</f>
        <v>0.15</v>
      </c>
      <c r="L36" s="789">
        <f t="shared" ref="L36:L67" si="8">(J36*K36)</f>
        <v>2.7958709729799555E-3</v>
      </c>
      <c r="M36" s="598"/>
      <c r="N36" s="598"/>
      <c r="O36" s="598"/>
    </row>
    <row r="37" spans="1:15" ht="25.8" customHeight="1" thickBot="1" x14ac:dyDescent="0.35">
      <c r="A37" s="691" t="s">
        <v>47</v>
      </c>
      <c r="B37" s="1238" t="s">
        <v>47</v>
      </c>
      <c r="C37" s="1246">
        <v>5434</v>
      </c>
      <c r="D37" s="1244">
        <f t="shared" si="4"/>
        <v>5.4340000000000002</v>
      </c>
      <c r="E37" s="1235"/>
      <c r="F37" s="950">
        <f t="shared" si="5"/>
        <v>5.4340000000000002</v>
      </c>
      <c r="G37" s="787">
        <f t="shared" si="7"/>
        <v>6.5606150606802582E-3</v>
      </c>
      <c r="H37" s="788">
        <f t="shared" si="6"/>
        <v>4.4340000000000002</v>
      </c>
      <c r="I37" s="488">
        <f t="shared" si="1"/>
        <v>-4.4340000000000002</v>
      </c>
      <c r="J37" s="802">
        <f t="shared" si="2"/>
        <v>1.5253958280045677E-2</v>
      </c>
      <c r="K37" s="486">
        <f>'MASTER CHART'!$X$7</f>
        <v>0.15</v>
      </c>
      <c r="L37" s="789">
        <f t="shared" si="8"/>
        <v>2.2880937420068515E-3</v>
      </c>
      <c r="M37" s="598"/>
      <c r="N37" s="598"/>
      <c r="O37" s="598"/>
    </row>
    <row r="38" spans="1:15" ht="22.2" customHeight="1" thickBot="1" x14ac:dyDescent="0.35">
      <c r="A38" s="692" t="s">
        <v>48</v>
      </c>
      <c r="B38" s="1238" t="s">
        <v>48</v>
      </c>
      <c r="C38" s="1246">
        <v>2457068</v>
      </c>
      <c r="D38" s="1244">
        <f t="shared" si="4"/>
        <v>2457.0680000000002</v>
      </c>
      <c r="E38" s="1235"/>
      <c r="F38" s="950">
        <f t="shared" si="5"/>
        <v>2457.0680000000002</v>
      </c>
      <c r="G38" s="787">
        <f t="shared" si="7"/>
        <v>2.966484601751108</v>
      </c>
      <c r="H38" s="788">
        <f t="shared" si="6"/>
        <v>2456.0680000000002</v>
      </c>
      <c r="I38" s="488">
        <f t="shared" si="1"/>
        <v>-2456.0680000000002</v>
      </c>
      <c r="J38" s="802">
        <f t="shared" si="2"/>
        <v>8.4494268842930147</v>
      </c>
      <c r="K38" s="486">
        <f>'MASTER CHART'!$X$7</f>
        <v>0.15</v>
      </c>
      <c r="L38" s="789">
        <f t="shared" si="8"/>
        <v>1.2674140326439522</v>
      </c>
      <c r="M38" s="598"/>
      <c r="N38" s="598"/>
      <c r="O38" s="598"/>
    </row>
    <row r="39" spans="1:15" ht="24.6" customHeight="1" thickBot="1" x14ac:dyDescent="0.35">
      <c r="A39" s="691" t="s">
        <v>146</v>
      </c>
      <c r="B39" s="1238" t="s">
        <v>440</v>
      </c>
      <c r="C39" s="1246">
        <v>389156</v>
      </c>
      <c r="D39" s="1244">
        <f t="shared" si="4"/>
        <v>389.15600000000001</v>
      </c>
      <c r="E39" s="1235"/>
      <c r="F39" s="950">
        <f t="shared" si="5"/>
        <v>389.15600000000001</v>
      </c>
      <c r="G39" s="787">
        <f t="shared" si="7"/>
        <v>0.469838556230049</v>
      </c>
      <c r="H39" s="788">
        <f t="shared" si="6"/>
        <v>388.15600000000001</v>
      </c>
      <c r="I39" s="488">
        <f t="shared" si="1"/>
        <v>-388.15600000000001</v>
      </c>
      <c r="J39" s="802">
        <f t="shared" si="2"/>
        <v>1.3353440302547159</v>
      </c>
      <c r="K39" s="486">
        <f>'MASTER CHART'!$X$7</f>
        <v>0.15</v>
      </c>
      <c r="L39" s="789">
        <f t="shared" si="8"/>
        <v>0.20030160453820739</v>
      </c>
      <c r="M39" s="598"/>
      <c r="N39" s="598"/>
      <c r="O39" s="598"/>
    </row>
    <row r="40" spans="1:15" ht="18.600000000000001" customHeight="1" thickBot="1" x14ac:dyDescent="0.35">
      <c r="A40" s="692" t="s">
        <v>49</v>
      </c>
      <c r="B40" s="1238" t="s">
        <v>49</v>
      </c>
      <c r="C40" s="1246">
        <v>27352</v>
      </c>
      <c r="D40" s="1244">
        <f t="shared" si="4"/>
        <v>27.352</v>
      </c>
      <c r="E40" s="1235"/>
      <c r="F40" s="950">
        <f t="shared" si="5"/>
        <v>27.352</v>
      </c>
      <c r="G40" s="787">
        <f t="shared" si="7"/>
        <v>3.3022808822180054E-2</v>
      </c>
      <c r="H40" s="788">
        <f t="shared" si="6"/>
        <v>26.352</v>
      </c>
      <c r="I40" s="488">
        <f t="shared" si="1"/>
        <v>-26.352</v>
      </c>
      <c r="J40" s="802">
        <f t="shared" si="2"/>
        <v>9.0656812944466342E-2</v>
      </c>
      <c r="K40" s="486">
        <f>'MASTER CHART'!$X$7</f>
        <v>0.15</v>
      </c>
      <c r="L40" s="789">
        <f t="shared" si="8"/>
        <v>1.3598521941669951E-2</v>
      </c>
      <c r="M40" s="598"/>
      <c r="N40" s="598"/>
      <c r="O40" s="598"/>
    </row>
    <row r="41" spans="1:15" ht="18.600000000000001" customHeight="1" thickBot="1" x14ac:dyDescent="0.35">
      <c r="A41" s="692" t="s">
        <v>147</v>
      </c>
      <c r="B41" s="1238" t="s">
        <v>147</v>
      </c>
      <c r="C41" s="1246">
        <v>24853</v>
      </c>
      <c r="D41" s="1244">
        <f t="shared" si="4"/>
        <v>24.853000000000002</v>
      </c>
      <c r="E41" s="1235"/>
      <c r="F41" s="950">
        <f t="shared" si="5"/>
        <v>24.853000000000002</v>
      </c>
      <c r="G41" s="787">
        <f t="shared" si="7"/>
        <v>3.0005698583563941E-2</v>
      </c>
      <c r="H41" s="788">
        <f t="shared" si="6"/>
        <v>23.853000000000002</v>
      </c>
      <c r="I41" s="488">
        <f t="shared" si="1"/>
        <v>-23.853000000000002</v>
      </c>
      <c r="J41" s="802">
        <f t="shared" si="2"/>
        <v>8.2059690314372935E-2</v>
      </c>
      <c r="K41" s="486">
        <f>'MASTER CHART'!$X$7</f>
        <v>0.15</v>
      </c>
      <c r="L41" s="789">
        <f t="shared" si="8"/>
        <v>1.230895354715594E-2</v>
      </c>
      <c r="M41" s="598"/>
      <c r="N41" s="598"/>
      <c r="O41" s="598"/>
    </row>
    <row r="42" spans="1:15" ht="18.600000000000001" customHeight="1" thickBot="1" x14ac:dyDescent="0.35">
      <c r="A42" s="692" t="s">
        <v>50</v>
      </c>
      <c r="B42" s="1238" t="s">
        <v>50</v>
      </c>
      <c r="C42" s="1246">
        <v>7442</v>
      </c>
      <c r="D42" s="1244">
        <f t="shared" si="4"/>
        <v>7.4420000000000002</v>
      </c>
      <c r="E42" s="1235"/>
      <c r="F42" s="950">
        <f t="shared" si="5"/>
        <v>7.4420000000000002</v>
      </c>
      <c r="G42" s="787">
        <f t="shared" si="7"/>
        <v>8.9849277294042108E-3</v>
      </c>
      <c r="H42" s="788">
        <f t="shared" si="6"/>
        <v>6.4420000000000002</v>
      </c>
      <c r="I42" s="488">
        <f t="shared" si="1"/>
        <v>-6.4420000000000002</v>
      </c>
      <c r="J42" s="802">
        <f t="shared" si="2"/>
        <v>2.2161930365370831E-2</v>
      </c>
      <c r="K42" s="486">
        <f>'MASTER CHART'!$X$7</f>
        <v>0.15</v>
      </c>
      <c r="L42" s="789">
        <f t="shared" si="8"/>
        <v>3.3242895548056244E-3</v>
      </c>
      <c r="M42" s="598"/>
      <c r="N42" s="598"/>
      <c r="O42" s="598"/>
    </row>
    <row r="43" spans="1:15" ht="18.600000000000001" customHeight="1" thickBot="1" x14ac:dyDescent="0.35">
      <c r="A43" s="691" t="s">
        <v>148</v>
      </c>
      <c r="B43" s="1238" t="s">
        <v>148</v>
      </c>
      <c r="C43" s="1246">
        <v>15982</v>
      </c>
      <c r="D43" s="1244">
        <f t="shared" si="4"/>
        <v>15.981999999999999</v>
      </c>
      <c r="E43" s="1235"/>
      <c r="F43" s="950">
        <f t="shared" si="5"/>
        <v>15.981999999999999</v>
      </c>
      <c r="G43" s="787">
        <f t="shared" si="7"/>
        <v>1.929550053363855E-2</v>
      </c>
      <c r="H43" s="788">
        <f t="shared" si="6"/>
        <v>14.981999999999999</v>
      </c>
      <c r="I43" s="488">
        <f t="shared" si="1"/>
        <v>-14.981999999999999</v>
      </c>
      <c r="J43" s="802">
        <f t="shared" si="2"/>
        <v>5.1541453078855284E-2</v>
      </c>
      <c r="K43" s="486">
        <f>'MASTER CHART'!$X$7</f>
        <v>0.15</v>
      </c>
      <c r="L43" s="789">
        <f t="shared" si="8"/>
        <v>7.7312179618282927E-3</v>
      </c>
      <c r="M43" s="598"/>
      <c r="N43" s="598"/>
      <c r="O43" s="598"/>
    </row>
    <row r="44" spans="1:15" ht="18.600000000000001" customHeight="1" thickBot="1" x14ac:dyDescent="0.35">
      <c r="A44" s="692" t="s">
        <v>149</v>
      </c>
      <c r="B44" s="1238" t="s">
        <v>149</v>
      </c>
      <c r="C44" s="1246">
        <v>23640</v>
      </c>
      <c r="D44" s="1244">
        <f t="shared" si="4"/>
        <v>23.64</v>
      </c>
      <c r="E44" s="1235"/>
      <c r="F44" s="950">
        <f t="shared" si="5"/>
        <v>23.64</v>
      </c>
      <c r="G44" s="787">
        <f t="shared" si="7"/>
        <v>2.8541210900714261E-2</v>
      </c>
      <c r="H44" s="788">
        <f t="shared" si="6"/>
        <v>22.64</v>
      </c>
      <c r="I44" s="488">
        <f t="shared" si="1"/>
        <v>-22.64</v>
      </c>
      <c r="J44" s="802">
        <f t="shared" si="2"/>
        <v>7.7886697217012663E-2</v>
      </c>
      <c r="K44" s="486">
        <f>'MASTER CHART'!$X$7</f>
        <v>0.15</v>
      </c>
      <c r="L44" s="789">
        <f t="shared" si="8"/>
        <v>1.1683004582551899E-2</v>
      </c>
      <c r="M44" s="598"/>
      <c r="N44" s="598"/>
      <c r="O44" s="598"/>
    </row>
    <row r="45" spans="1:15" ht="18.600000000000001" customHeight="1" thickBot="1" x14ac:dyDescent="0.35">
      <c r="A45" s="691" t="s">
        <v>150</v>
      </c>
      <c r="B45" s="1238" t="s">
        <v>150</v>
      </c>
      <c r="C45" s="1246">
        <v>109</v>
      </c>
      <c r="D45" s="1244">
        <f t="shared" si="4"/>
        <v>0.109</v>
      </c>
      <c r="E45" s="1235"/>
      <c r="F45" s="950">
        <f t="shared" si="5"/>
        <v>0.109</v>
      </c>
      <c r="G45" s="787">
        <f t="shared" si="7"/>
        <v>1.3159864586200737E-4</v>
      </c>
      <c r="H45" s="788">
        <f t="shared" si="6"/>
        <v>-0.89100000000000001</v>
      </c>
      <c r="I45" s="488">
        <f t="shared" si="1"/>
        <v>0.89100000000000001</v>
      </c>
      <c r="J45" s="802">
        <f t="shared" si="2"/>
        <v>-89.189189189189193</v>
      </c>
      <c r="K45" s="486">
        <f>'MASTER CHART'!$X$7</f>
        <v>0.15</v>
      </c>
      <c r="L45" s="789">
        <f t="shared" si="8"/>
        <v>-13.378378378378379</v>
      </c>
      <c r="M45" s="598"/>
      <c r="N45" s="598"/>
      <c r="O45" s="598"/>
    </row>
    <row r="46" spans="1:15" ht="18.600000000000001" customHeight="1" thickBot="1" x14ac:dyDescent="0.35">
      <c r="A46" s="692" t="s">
        <v>51</v>
      </c>
      <c r="B46" s="1238" t="s">
        <v>51</v>
      </c>
      <c r="C46" s="1246">
        <v>22302</v>
      </c>
      <c r="D46" s="1244">
        <f t="shared" si="4"/>
        <v>22.302</v>
      </c>
      <c r="E46" s="1235"/>
      <c r="F46" s="950">
        <f t="shared" si="5"/>
        <v>22.302</v>
      </c>
      <c r="G46" s="787">
        <f t="shared" si="7"/>
        <v>2.6925807339582462E-2</v>
      </c>
      <c r="H46" s="788">
        <f t="shared" si="6"/>
        <v>21.302</v>
      </c>
      <c r="I46" s="488">
        <f t="shared" si="1"/>
        <v>-21.302</v>
      </c>
      <c r="J46" s="802">
        <f t="shared" si="2"/>
        <v>7.328367597689063E-2</v>
      </c>
      <c r="K46" s="486">
        <f>'MASTER CHART'!$X$7</f>
        <v>0.15</v>
      </c>
      <c r="L46" s="789">
        <f t="shared" si="8"/>
        <v>1.0992551396533594E-2</v>
      </c>
      <c r="M46" s="598"/>
      <c r="N46" s="598"/>
      <c r="O46" s="598"/>
    </row>
    <row r="47" spans="1:15" ht="18.600000000000001" customHeight="1" thickBot="1" x14ac:dyDescent="0.35">
      <c r="A47" s="691" t="s">
        <v>52</v>
      </c>
      <c r="B47" s="1238" t="s">
        <v>52</v>
      </c>
      <c r="C47" s="1246">
        <v>524927</v>
      </c>
      <c r="D47" s="1244">
        <f t="shared" si="4"/>
        <v>524.92700000000002</v>
      </c>
      <c r="E47" s="1235"/>
      <c r="F47" s="950">
        <f t="shared" si="5"/>
        <v>524.92700000000002</v>
      </c>
      <c r="G47" s="787">
        <f t="shared" si="7"/>
        <v>0.63375855391198122</v>
      </c>
      <c r="H47" s="788">
        <f t="shared" si="6"/>
        <v>523.92700000000002</v>
      </c>
      <c r="I47" s="488">
        <f t="shared" si="1"/>
        <v>-523.92700000000002</v>
      </c>
      <c r="J47" s="802">
        <f t="shared" si="2"/>
        <v>1.8024268380219877</v>
      </c>
      <c r="K47" s="486">
        <f>'MASTER CHART'!$X$7</f>
        <v>0.15</v>
      </c>
      <c r="L47" s="789">
        <f t="shared" si="8"/>
        <v>0.27036402570329815</v>
      </c>
      <c r="M47" s="598"/>
      <c r="N47" s="598"/>
      <c r="O47" s="598"/>
    </row>
    <row r="48" spans="1:15" ht="25.2" customHeight="1" thickBot="1" x14ac:dyDescent="0.35">
      <c r="A48" s="692" t="s">
        <v>475</v>
      </c>
      <c r="B48" s="1238"/>
      <c r="C48" s="1246"/>
      <c r="D48" s="1244">
        <f t="shared" si="4"/>
        <v>0.01</v>
      </c>
      <c r="E48" s="1235"/>
      <c r="F48" s="950">
        <f t="shared" si="5"/>
        <v>0.01</v>
      </c>
      <c r="G48" s="787">
        <f t="shared" si="7"/>
        <v>1.2073270262569485E-5</v>
      </c>
      <c r="H48" s="788">
        <f t="shared" si="6"/>
        <v>-0.99</v>
      </c>
      <c r="I48" s="488">
        <f t="shared" si="1"/>
        <v>0.99</v>
      </c>
      <c r="J48" s="802">
        <f t="shared" si="2"/>
        <v>-99.099099099099092</v>
      </c>
      <c r="K48" s="486">
        <f>'MASTER CHART'!$X$7</f>
        <v>0.15</v>
      </c>
      <c r="L48" s="789">
        <f t="shared" si="8"/>
        <v>-14.864864864864863</v>
      </c>
      <c r="M48" s="598"/>
      <c r="N48" s="598"/>
      <c r="O48" s="598"/>
    </row>
    <row r="49" spans="1:43" ht="18.600000000000001" customHeight="1" thickBot="1" x14ac:dyDescent="0.35">
      <c r="A49" s="691" t="s">
        <v>293</v>
      </c>
      <c r="B49" s="1238" t="s">
        <v>217</v>
      </c>
      <c r="C49" s="1246">
        <v>3520</v>
      </c>
      <c r="D49" s="1244">
        <f t="shared" si="4"/>
        <v>3.52</v>
      </c>
      <c r="E49" s="1235"/>
      <c r="F49" s="950">
        <f t="shared" si="5"/>
        <v>3.52</v>
      </c>
      <c r="G49" s="787">
        <f t="shared" si="7"/>
        <v>4.2497911324244587E-3</v>
      </c>
      <c r="H49" s="788">
        <f t="shared" si="6"/>
        <v>2.52</v>
      </c>
      <c r="I49" s="488">
        <f t="shared" si="1"/>
        <v>-2.52</v>
      </c>
      <c r="J49" s="802">
        <f t="shared" si="2"/>
        <v>8.669367358077381E-3</v>
      </c>
      <c r="K49" s="486">
        <f>'MASTER CHART'!$X$7</f>
        <v>0.15</v>
      </c>
      <c r="L49" s="789">
        <f t="shared" si="8"/>
        <v>1.3004051037116071E-3</v>
      </c>
      <c r="M49" s="598"/>
      <c r="N49" s="598"/>
      <c r="O49" s="598"/>
    </row>
    <row r="50" spans="1:43" ht="18.600000000000001" customHeight="1" thickBot="1" x14ac:dyDescent="0.35">
      <c r="A50" s="692" t="s">
        <v>53</v>
      </c>
      <c r="B50" s="1238" t="s">
        <v>53</v>
      </c>
      <c r="C50" s="1246">
        <v>273995</v>
      </c>
      <c r="D50" s="1244">
        <f t="shared" si="4"/>
        <v>273.995</v>
      </c>
      <c r="E50" s="1235"/>
      <c r="F50" s="950">
        <f t="shared" si="5"/>
        <v>273.995</v>
      </c>
      <c r="G50" s="787">
        <f t="shared" si="7"/>
        <v>0.33080156855927256</v>
      </c>
      <c r="H50" s="788">
        <f t="shared" si="6"/>
        <v>272.995</v>
      </c>
      <c r="I50" s="488">
        <f t="shared" si="1"/>
        <v>-272.995</v>
      </c>
      <c r="J50" s="802">
        <f t="shared" si="2"/>
        <v>0.93916426266600594</v>
      </c>
      <c r="K50" s="486">
        <f>'MASTER CHART'!$X$7</f>
        <v>0.15</v>
      </c>
      <c r="L50" s="789">
        <f t="shared" si="8"/>
        <v>0.14087463939990089</v>
      </c>
      <c r="M50" s="598"/>
      <c r="N50" s="598"/>
      <c r="O50" s="598"/>
    </row>
    <row r="51" spans="1:43" ht="18.600000000000001" customHeight="1" thickBot="1" x14ac:dyDescent="0.35">
      <c r="A51" s="692" t="s">
        <v>113</v>
      </c>
      <c r="B51" s="1238" t="s">
        <v>113</v>
      </c>
      <c r="C51" s="1246">
        <v>3</v>
      </c>
      <c r="D51" s="1244">
        <f t="shared" si="4"/>
        <v>3.0000000000000001E-3</v>
      </c>
      <c r="E51" s="1235"/>
      <c r="F51" s="950">
        <f t="shared" si="5"/>
        <v>3.0000000000000001E-3</v>
      </c>
      <c r="G51" s="787">
        <f t="shared" si="7"/>
        <v>3.6219810787708453E-6</v>
      </c>
      <c r="H51" s="788">
        <f t="shared" si="6"/>
        <v>-0.997</v>
      </c>
      <c r="I51" s="488">
        <f t="shared" si="1"/>
        <v>0.997</v>
      </c>
      <c r="J51" s="802">
        <f t="shared" si="2"/>
        <v>-99.7997997997998</v>
      </c>
      <c r="K51" s="486">
        <f>'MASTER CHART'!$X$7</f>
        <v>0.15</v>
      </c>
      <c r="L51" s="789">
        <f t="shared" si="8"/>
        <v>-14.96996996996997</v>
      </c>
      <c r="M51" s="598"/>
      <c r="N51" s="598"/>
      <c r="O51" s="598"/>
    </row>
    <row r="52" spans="1:43" ht="18.600000000000001" customHeight="1" thickBot="1" x14ac:dyDescent="0.35">
      <c r="A52" s="691" t="s">
        <v>114</v>
      </c>
      <c r="B52" s="1238" t="s">
        <v>114</v>
      </c>
      <c r="C52" s="1246">
        <v>1964</v>
      </c>
      <c r="D52" s="1244">
        <f t="shared" si="4"/>
        <v>1.964</v>
      </c>
      <c r="E52" s="1235"/>
      <c r="F52" s="950">
        <f t="shared" si="5"/>
        <v>1.964</v>
      </c>
      <c r="G52" s="787">
        <f t="shared" si="7"/>
        <v>2.3711902795686465E-3</v>
      </c>
      <c r="H52" s="788">
        <f t="shared" si="6"/>
        <v>0.96399999999999997</v>
      </c>
      <c r="I52" s="488">
        <f t="shared" si="1"/>
        <v>-0.96399999999999997</v>
      </c>
      <c r="J52" s="802">
        <f t="shared" si="2"/>
        <v>3.3163770369788077E-3</v>
      </c>
      <c r="K52" s="486">
        <f>'MASTER CHART'!$X$7</f>
        <v>0.15</v>
      </c>
      <c r="L52" s="789">
        <f t="shared" si="8"/>
        <v>4.9745655554682118E-4</v>
      </c>
      <c r="M52" s="598"/>
      <c r="N52" s="598"/>
      <c r="O52" s="598"/>
    </row>
    <row r="53" spans="1:43" ht="18" customHeight="1" thickBot="1" x14ac:dyDescent="0.35">
      <c r="A53" s="692" t="s">
        <v>54</v>
      </c>
      <c r="B53" s="1238" t="s">
        <v>54</v>
      </c>
      <c r="C53" s="1246">
        <v>18544</v>
      </c>
      <c r="D53" s="1244">
        <f t="shared" si="4"/>
        <v>18.544</v>
      </c>
      <c r="E53" s="1235"/>
      <c r="F53" s="950">
        <f t="shared" si="5"/>
        <v>18.544</v>
      </c>
      <c r="G53" s="787">
        <f t="shared" si="7"/>
        <v>2.2388672374908852E-2</v>
      </c>
      <c r="H53" s="788">
        <f t="shared" si="6"/>
        <v>17.544</v>
      </c>
      <c r="I53" s="488">
        <f t="shared" si="1"/>
        <v>-17.544</v>
      </c>
      <c r="J53" s="802">
        <f t="shared" si="2"/>
        <v>6.0355309892900631E-2</v>
      </c>
      <c r="K53" s="486">
        <f>'MASTER CHART'!$X$7</f>
        <v>0.15</v>
      </c>
      <c r="L53" s="789">
        <f t="shared" si="8"/>
        <v>9.053296483935094E-3</v>
      </c>
      <c r="M53" s="772"/>
      <c r="N53" s="773"/>
      <c r="O53" s="598"/>
    </row>
    <row r="54" spans="1:43" ht="18.600000000000001" customHeight="1" thickBot="1" x14ac:dyDescent="0.35">
      <c r="A54" s="691" t="s">
        <v>55</v>
      </c>
      <c r="B54" s="1238" t="s">
        <v>55</v>
      </c>
      <c r="C54" s="1246">
        <v>14158</v>
      </c>
      <c r="D54" s="1244">
        <f t="shared" si="4"/>
        <v>14.157999999999999</v>
      </c>
      <c r="E54" s="1235"/>
      <c r="F54" s="950">
        <f t="shared" si="5"/>
        <v>14.157999999999999</v>
      </c>
      <c r="G54" s="787">
        <f t="shared" si="7"/>
        <v>1.7093336037745877E-2</v>
      </c>
      <c r="H54" s="788">
        <f t="shared" si="6"/>
        <v>13.157999999999999</v>
      </c>
      <c r="I54" s="488">
        <f t="shared" si="1"/>
        <v>-13.157999999999999</v>
      </c>
      <c r="J54" s="802">
        <f t="shared" si="2"/>
        <v>4.5266482419675472E-2</v>
      </c>
      <c r="K54" s="486">
        <f>'MASTER CHART'!$X$7</f>
        <v>0.15</v>
      </c>
      <c r="L54" s="789">
        <f t="shared" si="8"/>
        <v>6.7899723629513209E-3</v>
      </c>
      <c r="M54" s="774"/>
      <c r="N54" s="775"/>
      <c r="O54" s="775"/>
    </row>
    <row r="55" spans="1:43" s="191" customFormat="1" ht="18.600000000000001" customHeight="1" thickBot="1" x14ac:dyDescent="0.35">
      <c r="A55" s="692" t="s">
        <v>56</v>
      </c>
      <c r="B55" s="1238" t="s">
        <v>56</v>
      </c>
      <c r="C55" s="1246">
        <v>6743</v>
      </c>
      <c r="D55" s="1244">
        <f t="shared" si="4"/>
        <v>6.7430000000000003</v>
      </c>
      <c r="E55" s="1235"/>
      <c r="F55" s="950">
        <f t="shared" si="5"/>
        <v>6.7430000000000003</v>
      </c>
      <c r="G55" s="787">
        <f t="shared" si="7"/>
        <v>8.1410061380506032E-3</v>
      </c>
      <c r="H55" s="788">
        <f t="shared" si="6"/>
        <v>5.7430000000000003</v>
      </c>
      <c r="I55" s="488">
        <f t="shared" si="1"/>
        <v>-5.7430000000000003</v>
      </c>
      <c r="J55" s="802">
        <f t="shared" si="2"/>
        <v>1.9757212991046987E-2</v>
      </c>
      <c r="K55" s="486">
        <f>'MASTER CHART'!$X$7</f>
        <v>0.15</v>
      </c>
      <c r="L55" s="789">
        <f t="shared" si="8"/>
        <v>2.9635819486570482E-3</v>
      </c>
      <c r="M55" s="776"/>
      <c r="N55" s="777"/>
      <c r="O55" s="778"/>
      <c r="P55" s="165"/>
      <c r="Q55" s="162"/>
      <c r="R55" s="162"/>
      <c r="S55" s="166"/>
      <c r="T55" s="162"/>
      <c r="U55" s="166"/>
      <c r="V55" s="162"/>
      <c r="W55" s="167"/>
      <c r="X55" s="168"/>
      <c r="Y55" s="169"/>
      <c r="Z55" s="168"/>
      <c r="AA55" s="162"/>
      <c r="AB55" s="162"/>
      <c r="AC55" s="162"/>
      <c r="AD55" s="162"/>
      <c r="AE55" s="162"/>
      <c r="AF55" s="162"/>
      <c r="AG55" s="162"/>
      <c r="AH55" s="162"/>
      <c r="AI55" s="192"/>
      <c r="AJ55" s="162"/>
      <c r="AK55" s="162"/>
      <c r="AL55" s="162"/>
      <c r="AM55" s="162"/>
      <c r="AN55" s="162"/>
      <c r="AO55" s="162"/>
      <c r="AP55" s="162"/>
      <c r="AQ55" s="163"/>
    </row>
    <row r="56" spans="1:43" ht="20.399999999999999" customHeight="1" thickBot="1" x14ac:dyDescent="0.35">
      <c r="A56" s="691" t="s">
        <v>151</v>
      </c>
      <c r="B56" s="1238" t="s">
        <v>151</v>
      </c>
      <c r="C56" s="1246">
        <v>176</v>
      </c>
      <c r="D56" s="1244">
        <f t="shared" si="4"/>
        <v>0.17599999999999999</v>
      </c>
      <c r="E56" s="1235"/>
      <c r="F56" s="950">
        <f t="shared" si="5"/>
        <v>0.17599999999999999</v>
      </c>
      <c r="G56" s="787">
        <f t="shared" si="7"/>
        <v>2.1248955662122291E-4</v>
      </c>
      <c r="H56" s="788">
        <f t="shared" si="6"/>
        <v>-0.82400000000000007</v>
      </c>
      <c r="I56" s="488">
        <f t="shared" si="1"/>
        <v>0.82400000000000007</v>
      </c>
      <c r="J56" s="802">
        <f t="shared" si="2"/>
        <v>-82.482482482482482</v>
      </c>
      <c r="K56" s="486">
        <f>'MASTER CHART'!$X$7</f>
        <v>0.15</v>
      </c>
      <c r="L56" s="789">
        <f t="shared" si="8"/>
        <v>-12.372372372372372</v>
      </c>
      <c r="M56" s="772"/>
      <c r="N56" s="773"/>
      <c r="O56" s="598"/>
    </row>
    <row r="57" spans="1:43" ht="18.600000000000001" customHeight="1" thickBot="1" x14ac:dyDescent="0.35">
      <c r="A57" s="691" t="s">
        <v>152</v>
      </c>
      <c r="B57" s="1238" t="s">
        <v>152</v>
      </c>
      <c r="C57" s="1246">
        <v>6029</v>
      </c>
      <c r="D57" s="1244">
        <f t="shared" si="4"/>
        <v>6.0289999999999999</v>
      </c>
      <c r="E57" s="1235"/>
      <c r="F57" s="950">
        <f t="shared" si="5"/>
        <v>6.0289999999999999</v>
      </c>
      <c r="G57" s="787">
        <f t="shared" si="7"/>
        <v>7.2789746413031422E-3</v>
      </c>
      <c r="H57" s="788">
        <f t="shared" si="6"/>
        <v>5.0289999999999999</v>
      </c>
      <c r="I57" s="488">
        <f t="shared" si="1"/>
        <v>-5.0289999999999999</v>
      </c>
      <c r="J57" s="802">
        <f t="shared" si="2"/>
        <v>1.7300892239591727E-2</v>
      </c>
      <c r="K57" s="486">
        <f>'MASTER CHART'!$X$7</f>
        <v>0.15</v>
      </c>
      <c r="L57" s="789">
        <f t="shared" si="8"/>
        <v>2.5951338359387591E-3</v>
      </c>
      <c r="M57" s="772"/>
      <c r="N57" s="773"/>
      <c r="O57" s="598"/>
    </row>
    <row r="58" spans="1:43" ht="18.600000000000001" customHeight="1" thickBot="1" x14ac:dyDescent="0.35">
      <c r="A58" s="692" t="s">
        <v>153</v>
      </c>
      <c r="B58" s="1238" t="s">
        <v>153</v>
      </c>
      <c r="C58" s="1246">
        <v>12</v>
      </c>
      <c r="D58" s="1244">
        <f t="shared" si="4"/>
        <v>1.2E-2</v>
      </c>
      <c r="E58" s="1235"/>
      <c r="F58" s="950">
        <f t="shared" si="5"/>
        <v>1.2E-2</v>
      </c>
      <c r="G58" s="787">
        <f t="shared" si="7"/>
        <v>1.4487924315083381E-5</v>
      </c>
      <c r="H58" s="788">
        <f t="shared" si="6"/>
        <v>-0.98799999999999999</v>
      </c>
      <c r="I58" s="488">
        <f t="shared" si="1"/>
        <v>0.98799999999999999</v>
      </c>
      <c r="J58" s="802">
        <f t="shared" si="2"/>
        <v>-98.898898898898906</v>
      </c>
      <c r="K58" s="486">
        <f>'MASTER CHART'!$X$7</f>
        <v>0.15</v>
      </c>
      <c r="L58" s="789">
        <f t="shared" si="8"/>
        <v>-14.834834834834835</v>
      </c>
      <c r="M58" s="598"/>
      <c r="N58" s="598"/>
      <c r="O58" s="598"/>
    </row>
    <row r="59" spans="1:43" ht="18.600000000000001" customHeight="1" thickBot="1" x14ac:dyDescent="0.35">
      <c r="A59" s="692" t="s">
        <v>154</v>
      </c>
      <c r="B59" s="1238" t="s">
        <v>154</v>
      </c>
      <c r="C59" s="1246">
        <v>168</v>
      </c>
      <c r="D59" s="1244">
        <f t="shared" si="4"/>
        <v>0.16800000000000001</v>
      </c>
      <c r="E59" s="1235"/>
      <c r="F59" s="950">
        <f t="shared" si="5"/>
        <v>0.16800000000000001</v>
      </c>
      <c r="G59" s="787">
        <f t="shared" si="7"/>
        <v>2.0283094041116735E-4</v>
      </c>
      <c r="H59" s="788">
        <f t="shared" si="6"/>
        <v>-0.83199999999999996</v>
      </c>
      <c r="I59" s="488">
        <f t="shared" si="1"/>
        <v>0.83199999999999996</v>
      </c>
      <c r="J59" s="802">
        <f t="shared" si="2"/>
        <v>-83.283283283283282</v>
      </c>
      <c r="K59" s="486">
        <f>'MASTER CHART'!$X$7</f>
        <v>0.15</v>
      </c>
      <c r="L59" s="789">
        <f t="shared" si="8"/>
        <v>-12.492492492492492</v>
      </c>
      <c r="M59" s="598"/>
      <c r="N59" s="598"/>
      <c r="O59" s="598"/>
    </row>
    <row r="60" spans="1:43" ht="18.600000000000001" customHeight="1" thickBot="1" x14ac:dyDescent="0.35">
      <c r="A60" s="691" t="s">
        <v>155</v>
      </c>
      <c r="B60" s="1238" t="s">
        <v>155</v>
      </c>
      <c r="C60" s="1246">
        <v>361560</v>
      </c>
      <c r="D60" s="1244">
        <f t="shared" si="4"/>
        <v>361.56</v>
      </c>
      <c r="E60" s="1235"/>
      <c r="F60" s="950">
        <f t="shared" si="5"/>
        <v>361.56</v>
      </c>
      <c r="G60" s="787">
        <f t="shared" si="7"/>
        <v>0.43652115961346227</v>
      </c>
      <c r="H60" s="788">
        <f t="shared" si="6"/>
        <v>360.56</v>
      </c>
      <c r="I60" s="488">
        <f t="shared" si="1"/>
        <v>-360.56</v>
      </c>
      <c r="J60" s="802">
        <f t="shared" si="2"/>
        <v>1.2404075772334844</v>
      </c>
      <c r="K60" s="486">
        <f>'MASTER CHART'!$X$7</f>
        <v>0.15</v>
      </c>
      <c r="L60" s="789">
        <f t="shared" si="8"/>
        <v>0.18606113658502266</v>
      </c>
      <c r="M60" s="598"/>
      <c r="N60" s="598"/>
      <c r="O60" s="598"/>
    </row>
    <row r="61" spans="1:43" ht="18.600000000000001" customHeight="1" thickBot="1" x14ac:dyDescent="0.35">
      <c r="A61" s="692" t="s">
        <v>57</v>
      </c>
      <c r="B61" s="1238" t="s">
        <v>57</v>
      </c>
      <c r="C61" s="1246">
        <v>29068865</v>
      </c>
      <c r="D61" s="1244">
        <f t="shared" si="4"/>
        <v>29068.865000000002</v>
      </c>
      <c r="E61" s="1249" t="s">
        <v>779</v>
      </c>
      <c r="F61" s="950">
        <f t="shared" si="5"/>
        <v>29068.865000000002</v>
      </c>
      <c r="G61" s="787">
        <f t="shared" si="7"/>
        <v>35.095626337114687</v>
      </c>
      <c r="H61" s="788">
        <f t="shared" si="6"/>
        <v>29067.865000000002</v>
      </c>
      <c r="I61" s="488">
        <f t="shared" si="1"/>
        <v>-29067.865000000002</v>
      </c>
      <c r="J61" s="802">
        <f t="shared" si="2"/>
        <v>100</v>
      </c>
      <c r="K61" s="486">
        <f>'MASTER CHART'!$X$7</f>
        <v>0.15</v>
      </c>
      <c r="L61" s="789">
        <f t="shared" si="8"/>
        <v>15</v>
      </c>
      <c r="M61" s="598"/>
      <c r="N61" s="598"/>
      <c r="O61" s="598"/>
    </row>
    <row r="62" spans="1:43" ht="18.600000000000001" customHeight="1" thickBot="1" x14ac:dyDescent="0.35">
      <c r="A62" s="692" t="s">
        <v>156</v>
      </c>
      <c r="B62" s="1238" t="s">
        <v>156</v>
      </c>
      <c r="C62" s="1246">
        <v>7725</v>
      </c>
      <c r="D62" s="1244">
        <f t="shared" si="4"/>
        <v>7.7249999999999996</v>
      </c>
      <c r="E62" s="1235"/>
      <c r="F62" s="950">
        <f t="shared" si="5"/>
        <v>7.7249999999999996</v>
      </c>
      <c r="G62" s="787">
        <f t="shared" si="7"/>
        <v>9.3266012778349255E-3</v>
      </c>
      <c r="H62" s="788">
        <f t="shared" si="6"/>
        <v>6.7249999999999996</v>
      </c>
      <c r="I62" s="488">
        <f t="shared" si="1"/>
        <v>-6.7249999999999996</v>
      </c>
      <c r="J62" s="802">
        <f t="shared" si="2"/>
        <v>2.3135514080583487E-2</v>
      </c>
      <c r="K62" s="486">
        <f>'MASTER CHART'!$X$7</f>
        <v>0.15</v>
      </c>
      <c r="L62" s="789">
        <f t="shared" si="8"/>
        <v>3.4703271120875229E-3</v>
      </c>
      <c r="M62" s="598"/>
      <c r="N62" s="598"/>
      <c r="O62" s="598"/>
    </row>
    <row r="63" spans="1:43" ht="18.600000000000001" customHeight="1" thickBot="1" x14ac:dyDescent="0.35">
      <c r="A63" s="692" t="s">
        <v>157</v>
      </c>
      <c r="B63" s="1238" t="s">
        <v>157</v>
      </c>
      <c r="C63" s="1246">
        <v>5058</v>
      </c>
      <c r="D63" s="1244">
        <f t="shared" si="4"/>
        <v>5.0579999999999998</v>
      </c>
      <c r="E63" s="1235"/>
      <c r="F63" s="950">
        <f t="shared" si="5"/>
        <v>5.0579999999999998</v>
      </c>
      <c r="G63" s="787">
        <f t="shared" si="7"/>
        <v>6.1066600988076451E-3</v>
      </c>
      <c r="H63" s="788">
        <f t="shared" si="6"/>
        <v>4.0579999999999998</v>
      </c>
      <c r="I63" s="488">
        <f t="shared" si="1"/>
        <v>-4.0579999999999998</v>
      </c>
      <c r="J63" s="802">
        <f t="shared" si="2"/>
        <v>1.3960433626618259E-2</v>
      </c>
      <c r="K63" s="486">
        <f>'MASTER CHART'!$X$7</f>
        <v>0.15</v>
      </c>
      <c r="L63" s="789">
        <f t="shared" si="8"/>
        <v>2.0940650439927387E-3</v>
      </c>
      <c r="M63" s="598"/>
      <c r="N63" s="598"/>
      <c r="O63" s="598"/>
    </row>
    <row r="64" spans="1:43" ht="18.600000000000001" customHeight="1" thickBot="1" x14ac:dyDescent="0.35">
      <c r="A64" s="692" t="s">
        <v>158</v>
      </c>
      <c r="B64" s="1238" t="s">
        <v>158</v>
      </c>
      <c r="C64" s="1246">
        <v>3428</v>
      </c>
      <c r="D64" s="1244">
        <f t="shared" si="4"/>
        <v>3.4279999999999999</v>
      </c>
      <c r="E64" s="1235"/>
      <c r="F64" s="950">
        <f t="shared" si="5"/>
        <v>3.4279999999999999</v>
      </c>
      <c r="G64" s="787">
        <f t="shared" si="7"/>
        <v>4.1387170460088192E-3</v>
      </c>
      <c r="H64" s="788">
        <f t="shared" si="6"/>
        <v>2.4279999999999999</v>
      </c>
      <c r="I64" s="488">
        <f t="shared" si="1"/>
        <v>-2.4279999999999999</v>
      </c>
      <c r="J64" s="802">
        <f t="shared" si="2"/>
        <v>8.352866645004715E-3</v>
      </c>
      <c r="K64" s="486">
        <f>'MASTER CHART'!$X$7</f>
        <v>0.15</v>
      </c>
      <c r="L64" s="789">
        <f t="shared" si="8"/>
        <v>1.2529299967507072E-3</v>
      </c>
      <c r="M64" s="598"/>
      <c r="N64" s="598"/>
      <c r="O64" s="598"/>
    </row>
    <row r="65" spans="1:15" ht="18.600000000000001" customHeight="1" thickBot="1" x14ac:dyDescent="0.35">
      <c r="A65" s="691" t="s">
        <v>58</v>
      </c>
      <c r="B65" s="1238" t="s">
        <v>58</v>
      </c>
      <c r="C65" s="1246">
        <v>28154045</v>
      </c>
      <c r="D65" s="1244">
        <f t="shared" si="4"/>
        <v>28154.044999999998</v>
      </c>
      <c r="E65" s="1249" t="s">
        <v>774</v>
      </c>
      <c r="F65" s="950">
        <f t="shared" si="5"/>
        <v>28154.044999999998</v>
      </c>
      <c r="G65" s="787">
        <f t="shared" si="7"/>
        <v>33.991139426954305</v>
      </c>
      <c r="H65" s="788">
        <f t="shared" si="6"/>
        <v>28153.044999999998</v>
      </c>
      <c r="I65" s="488">
        <f t="shared" si="1"/>
        <v>-28153.044999999998</v>
      </c>
      <c r="J65" s="802">
        <f t="shared" si="2"/>
        <v>96.852813235509373</v>
      </c>
      <c r="K65" s="486">
        <f>'MASTER CHART'!$X$7</f>
        <v>0.15</v>
      </c>
      <c r="L65" s="789">
        <f t="shared" si="8"/>
        <v>14.527921985326405</v>
      </c>
      <c r="M65" s="598"/>
      <c r="N65" s="598"/>
      <c r="O65" s="598"/>
    </row>
    <row r="66" spans="1:15" ht="18.600000000000001" customHeight="1" thickBot="1" x14ac:dyDescent="0.35">
      <c r="A66" s="692" t="s">
        <v>159</v>
      </c>
      <c r="B66" s="1238" t="s">
        <v>159</v>
      </c>
      <c r="C66" s="1246">
        <v>539</v>
      </c>
      <c r="D66" s="1244">
        <f t="shared" si="4"/>
        <v>0.53900000000000003</v>
      </c>
      <c r="E66" s="1235"/>
      <c r="F66" s="950">
        <f t="shared" si="5"/>
        <v>0.53900000000000003</v>
      </c>
      <c r="G66" s="787">
        <f t="shared" si="7"/>
        <v>6.5074926715249528E-4</v>
      </c>
      <c r="H66" s="788">
        <f t="shared" si="6"/>
        <v>-0.46099999999999997</v>
      </c>
      <c r="I66" s="488">
        <f t="shared" si="1"/>
        <v>0.46099999999999997</v>
      </c>
      <c r="J66" s="802">
        <f t="shared" si="2"/>
        <v>-46.146146146146144</v>
      </c>
      <c r="K66" s="486">
        <f>'MASTER CHART'!$X$7</f>
        <v>0.15</v>
      </c>
      <c r="L66" s="789">
        <f t="shared" si="8"/>
        <v>-6.9219219219219212</v>
      </c>
      <c r="M66" s="598"/>
      <c r="N66" s="598"/>
      <c r="O66" s="598"/>
    </row>
    <row r="67" spans="1:15" ht="18.600000000000001" customHeight="1" thickBot="1" x14ac:dyDescent="0.35">
      <c r="A67" s="691" t="s">
        <v>160</v>
      </c>
      <c r="B67" s="1238" t="s">
        <v>160</v>
      </c>
      <c r="C67" s="1246">
        <v>6</v>
      </c>
      <c r="D67" s="1244">
        <f t="shared" si="4"/>
        <v>6.0000000000000001E-3</v>
      </c>
      <c r="E67" s="1235"/>
      <c r="F67" s="950">
        <f t="shared" si="5"/>
        <v>6.0000000000000001E-3</v>
      </c>
      <c r="G67" s="787">
        <f t="shared" si="7"/>
        <v>7.2439621575416906E-6</v>
      </c>
      <c r="H67" s="788">
        <f t="shared" si="6"/>
        <v>-0.99399999999999999</v>
      </c>
      <c r="I67" s="488">
        <f t="shared" si="1"/>
        <v>0.99399999999999999</v>
      </c>
      <c r="J67" s="802">
        <f t="shared" si="2"/>
        <v>-99.499499499499507</v>
      </c>
      <c r="K67" s="486">
        <f>'MASTER CHART'!$X$7</f>
        <v>0.15</v>
      </c>
      <c r="L67" s="789">
        <f t="shared" si="8"/>
        <v>-14.924924924924925</v>
      </c>
      <c r="M67" s="598"/>
      <c r="N67" s="598"/>
      <c r="O67" s="598"/>
    </row>
    <row r="68" spans="1:15" ht="18.600000000000001" customHeight="1" thickBot="1" x14ac:dyDescent="0.35">
      <c r="A68" s="692" t="s">
        <v>59</v>
      </c>
      <c r="B68" s="1238" t="s">
        <v>59</v>
      </c>
      <c r="C68" s="1246">
        <v>42402</v>
      </c>
      <c r="D68" s="1244">
        <f t="shared" si="4"/>
        <v>42.402000000000001</v>
      </c>
      <c r="E68" s="1235"/>
      <c r="F68" s="950">
        <f t="shared" si="5"/>
        <v>42.402000000000001</v>
      </c>
      <c r="G68" s="787">
        <f t="shared" ref="G68:G99" si="9">IF(F68=0,0,F68/$F$180)</f>
        <v>5.119308056734713E-2</v>
      </c>
      <c r="H68" s="788">
        <f t="shared" si="6"/>
        <v>41.402000000000001</v>
      </c>
      <c r="I68" s="488">
        <f t="shared" ref="I68:I131" si="10">(H68*-1)</f>
        <v>-41.402000000000001</v>
      </c>
      <c r="J68" s="802">
        <f t="shared" ref="J68:J131" si="11">(IF(H68&lt;0,H68/$H$182*-100,H68/$H$181*100))</f>
        <v>0.14243220133298404</v>
      </c>
      <c r="K68" s="486">
        <f>'MASTER CHART'!$X$7</f>
        <v>0.15</v>
      </c>
      <c r="L68" s="789">
        <f t="shared" ref="L68:L99" si="12">(J68*K68)</f>
        <v>2.1364830199947605E-2</v>
      </c>
      <c r="M68" s="598"/>
      <c r="N68" s="598"/>
      <c r="O68" s="598"/>
    </row>
    <row r="69" spans="1:15" ht="18.600000000000001" customHeight="1" thickBot="1" x14ac:dyDescent="0.35">
      <c r="A69" s="692" t="s">
        <v>115</v>
      </c>
      <c r="B69" s="1238" t="s">
        <v>115</v>
      </c>
      <c r="C69" s="1246">
        <v>72</v>
      </c>
      <c r="D69" s="1244">
        <f t="shared" ref="D69:D132" si="13">IF(C69=0,0.01,C69/1000)</f>
        <v>7.1999999999999995E-2</v>
      </c>
      <c r="E69" s="1235"/>
      <c r="F69" s="950">
        <f t="shared" si="5"/>
        <v>7.1999999999999995E-2</v>
      </c>
      <c r="G69" s="787">
        <f t="shared" si="9"/>
        <v>8.6927545890500273E-5</v>
      </c>
      <c r="H69" s="788">
        <f t="shared" si="6"/>
        <v>-0.92800000000000005</v>
      </c>
      <c r="I69" s="488">
        <f t="shared" si="10"/>
        <v>0.92800000000000005</v>
      </c>
      <c r="J69" s="802">
        <f t="shared" si="11"/>
        <v>-92.892892892892903</v>
      </c>
      <c r="K69" s="486">
        <f>'MASTER CHART'!$X$7</f>
        <v>0.15</v>
      </c>
      <c r="L69" s="789">
        <f t="shared" si="12"/>
        <v>-13.933933933933934</v>
      </c>
      <c r="M69" s="598"/>
      <c r="N69" s="598"/>
      <c r="O69" s="598"/>
    </row>
    <row r="70" spans="1:15" ht="18.600000000000001" customHeight="1" thickBot="1" x14ac:dyDescent="0.35">
      <c r="A70" s="691" t="s">
        <v>60</v>
      </c>
      <c r="B70" s="1238" t="s">
        <v>60</v>
      </c>
      <c r="C70" s="1246">
        <v>5277</v>
      </c>
      <c r="D70" s="1244">
        <f t="shared" si="13"/>
        <v>5.2770000000000001</v>
      </c>
      <c r="E70" s="1235"/>
      <c r="F70" s="950">
        <f t="shared" ref="F70:F133" si="14">D70</f>
        <v>5.2770000000000001</v>
      </c>
      <c r="G70" s="787">
        <f t="shared" si="9"/>
        <v>6.3710647175579168E-3</v>
      </c>
      <c r="H70" s="788">
        <f t="shared" si="6"/>
        <v>4.2770000000000001</v>
      </c>
      <c r="I70" s="488">
        <f t="shared" si="10"/>
        <v>-4.2770000000000001</v>
      </c>
      <c r="J70" s="802">
        <f t="shared" si="11"/>
        <v>1.4713842932736891E-2</v>
      </c>
      <c r="K70" s="486">
        <f>'MASTER CHART'!$X$7</f>
        <v>0.15</v>
      </c>
      <c r="L70" s="789">
        <f t="shared" si="12"/>
        <v>2.2070764399105334E-3</v>
      </c>
      <c r="M70" s="598"/>
      <c r="N70" s="598"/>
      <c r="O70" s="598"/>
    </row>
    <row r="71" spans="1:15" ht="18.600000000000001" customHeight="1" thickBot="1" x14ac:dyDescent="0.35">
      <c r="A71" s="692" t="s">
        <v>161</v>
      </c>
      <c r="B71" s="1238" t="s">
        <v>161</v>
      </c>
      <c r="C71" s="1246">
        <v>10</v>
      </c>
      <c r="D71" s="1244">
        <f t="shared" si="13"/>
        <v>0.01</v>
      </c>
      <c r="E71" s="1235"/>
      <c r="F71" s="950">
        <f t="shared" si="14"/>
        <v>0.01</v>
      </c>
      <c r="G71" s="787">
        <f t="shared" si="9"/>
        <v>1.2073270262569485E-5</v>
      </c>
      <c r="H71" s="788">
        <f t="shared" ref="H71:H134" si="15">IF(F71="na",-1,(F71-1))</f>
        <v>-0.99</v>
      </c>
      <c r="I71" s="488">
        <f t="shared" si="10"/>
        <v>0.99</v>
      </c>
      <c r="J71" s="802">
        <f t="shared" si="11"/>
        <v>-99.099099099099092</v>
      </c>
      <c r="K71" s="486">
        <f>'MASTER CHART'!$X$7</f>
        <v>0.15</v>
      </c>
      <c r="L71" s="789">
        <f t="shared" si="12"/>
        <v>-14.864864864864863</v>
      </c>
      <c r="M71" s="598"/>
      <c r="N71" s="598"/>
      <c r="O71" s="598"/>
    </row>
    <row r="72" spans="1:15" ht="18.600000000000001" customHeight="1" thickBot="1" x14ac:dyDescent="0.35">
      <c r="A72" s="692" t="s">
        <v>162</v>
      </c>
      <c r="B72" s="1238" t="s">
        <v>162</v>
      </c>
      <c r="C72" s="1246">
        <v>17286</v>
      </c>
      <c r="D72" s="1244">
        <f t="shared" si="13"/>
        <v>17.286000000000001</v>
      </c>
      <c r="E72" s="1235"/>
      <c r="F72" s="950">
        <f t="shared" si="14"/>
        <v>17.286000000000001</v>
      </c>
      <c r="G72" s="787">
        <f t="shared" si="9"/>
        <v>2.0869854975877612E-2</v>
      </c>
      <c r="H72" s="788">
        <f t="shared" si="15"/>
        <v>16.286000000000001</v>
      </c>
      <c r="I72" s="488">
        <f t="shared" si="10"/>
        <v>-16.286000000000001</v>
      </c>
      <c r="J72" s="802">
        <f t="shared" si="11"/>
        <v>5.6027506664146132E-2</v>
      </c>
      <c r="K72" s="486">
        <f>'MASTER CHART'!$X$7</f>
        <v>0.15</v>
      </c>
      <c r="L72" s="789">
        <f t="shared" si="12"/>
        <v>8.4041259996219201E-3</v>
      </c>
      <c r="M72" s="598"/>
      <c r="N72" s="598"/>
      <c r="O72" s="598"/>
    </row>
    <row r="73" spans="1:15" ht="18.600000000000001" customHeight="1" thickBot="1" x14ac:dyDescent="0.35">
      <c r="A73" s="691" t="s">
        <v>116</v>
      </c>
      <c r="B73" s="1238" t="s">
        <v>116</v>
      </c>
      <c r="C73" s="1246">
        <v>1</v>
      </c>
      <c r="D73" s="1244">
        <f t="shared" si="13"/>
        <v>1E-3</v>
      </c>
      <c r="E73" s="1235"/>
      <c r="F73" s="950">
        <f t="shared" si="14"/>
        <v>1E-3</v>
      </c>
      <c r="G73" s="787">
        <f t="shared" si="9"/>
        <v>1.2073270262569484E-6</v>
      </c>
      <c r="H73" s="788">
        <f t="shared" si="15"/>
        <v>-0.999</v>
      </c>
      <c r="I73" s="488">
        <f t="shared" si="10"/>
        <v>0.999</v>
      </c>
      <c r="J73" s="802">
        <f t="shared" si="11"/>
        <v>-100</v>
      </c>
      <c r="K73" s="486">
        <f>'MASTER CHART'!$X$7</f>
        <v>0.15</v>
      </c>
      <c r="L73" s="789">
        <f t="shared" si="12"/>
        <v>-15</v>
      </c>
      <c r="M73" s="598"/>
      <c r="N73" s="598"/>
      <c r="O73" s="598"/>
    </row>
    <row r="74" spans="1:15" ht="18.600000000000001" customHeight="1" thickBot="1" x14ac:dyDescent="0.35">
      <c r="A74" s="692" t="s">
        <v>61</v>
      </c>
      <c r="B74" s="1238" t="s">
        <v>61</v>
      </c>
      <c r="C74" s="1246">
        <v>2430</v>
      </c>
      <c r="D74" s="1244">
        <f t="shared" si="13"/>
        <v>2.4300000000000002</v>
      </c>
      <c r="E74" s="1235"/>
      <c r="F74" s="950">
        <f t="shared" si="14"/>
        <v>2.4300000000000002</v>
      </c>
      <c r="G74" s="787">
        <f t="shared" si="9"/>
        <v>2.9338046738043846E-3</v>
      </c>
      <c r="H74" s="788">
        <f t="shared" si="15"/>
        <v>1.4300000000000002</v>
      </c>
      <c r="I74" s="488">
        <f t="shared" si="10"/>
        <v>-1.4300000000000002</v>
      </c>
      <c r="J74" s="802">
        <f t="shared" si="11"/>
        <v>4.9195219531947051E-3</v>
      </c>
      <c r="K74" s="486">
        <f>'MASTER CHART'!$X$7</f>
        <v>0.15</v>
      </c>
      <c r="L74" s="789">
        <f t="shared" si="12"/>
        <v>7.3792829297920578E-4</v>
      </c>
      <c r="M74" s="598"/>
      <c r="N74" s="598"/>
      <c r="O74" s="598"/>
    </row>
    <row r="75" spans="1:15" ht="18.600000000000001" customHeight="1" thickBot="1" x14ac:dyDescent="0.35">
      <c r="A75" s="691" t="s">
        <v>163</v>
      </c>
      <c r="B75" s="1238" t="s">
        <v>163</v>
      </c>
      <c r="C75" s="1246">
        <v>732635</v>
      </c>
      <c r="D75" s="1244">
        <f t="shared" si="13"/>
        <v>732.63499999999999</v>
      </c>
      <c r="E75" s="1235"/>
      <c r="F75" s="950">
        <f t="shared" si="14"/>
        <v>732.63499999999999</v>
      </c>
      <c r="G75" s="787">
        <f t="shared" si="9"/>
        <v>0.88453003588175938</v>
      </c>
      <c r="H75" s="788">
        <f t="shared" si="15"/>
        <v>731.63499999999999</v>
      </c>
      <c r="I75" s="488">
        <f t="shared" si="10"/>
        <v>-731.63499999999999</v>
      </c>
      <c r="J75" s="802">
        <f t="shared" si="11"/>
        <v>2.5169891218360894</v>
      </c>
      <c r="K75" s="486">
        <f>'MASTER CHART'!$X$7</f>
        <v>0.15</v>
      </c>
      <c r="L75" s="789">
        <f t="shared" si="12"/>
        <v>0.37754836827541338</v>
      </c>
      <c r="M75" s="598"/>
      <c r="N75" s="598"/>
      <c r="O75" s="598"/>
    </row>
    <row r="76" spans="1:15" ht="18.600000000000001" customHeight="1" thickBot="1" x14ac:dyDescent="0.35">
      <c r="A76" s="692" t="s">
        <v>63</v>
      </c>
      <c r="B76" s="1238" t="s">
        <v>63</v>
      </c>
      <c r="C76" s="1246">
        <v>77065</v>
      </c>
      <c r="D76" s="1244">
        <f t="shared" si="13"/>
        <v>77.064999999999998</v>
      </c>
      <c r="E76" s="1235"/>
      <c r="F76" s="950">
        <f t="shared" si="14"/>
        <v>77.064999999999998</v>
      </c>
      <c r="G76" s="787">
        <f t="shared" si="9"/>
        <v>9.3042657278491731E-2</v>
      </c>
      <c r="H76" s="788">
        <f t="shared" si="15"/>
        <v>76.064999999999998</v>
      </c>
      <c r="I76" s="488">
        <f t="shared" si="10"/>
        <v>-76.064999999999998</v>
      </c>
      <c r="J76" s="802">
        <f t="shared" si="11"/>
        <v>0.26168072543339527</v>
      </c>
      <c r="K76" s="486">
        <f>'MASTER CHART'!$X$7</f>
        <v>0.15</v>
      </c>
      <c r="L76" s="789">
        <f t="shared" si="12"/>
        <v>3.925210881500929E-2</v>
      </c>
      <c r="M76" s="598"/>
      <c r="N76" s="598"/>
      <c r="O76" s="598"/>
    </row>
    <row r="77" spans="1:15" ht="18.600000000000001" customHeight="1" thickBot="1" x14ac:dyDescent="0.35">
      <c r="A77" s="691" t="s">
        <v>164</v>
      </c>
      <c r="B77" s="1238" t="s">
        <v>164</v>
      </c>
      <c r="C77" s="1246">
        <v>9284</v>
      </c>
      <c r="D77" s="1244">
        <f t="shared" si="13"/>
        <v>9.2840000000000007</v>
      </c>
      <c r="E77" s="1235"/>
      <c r="F77" s="950">
        <f t="shared" si="14"/>
        <v>9.2840000000000007</v>
      </c>
      <c r="G77" s="787">
        <f t="shared" si="9"/>
        <v>1.1208824111769509E-2</v>
      </c>
      <c r="H77" s="788">
        <f t="shared" si="15"/>
        <v>8.2840000000000007</v>
      </c>
      <c r="I77" s="488">
        <f t="shared" si="10"/>
        <v>-8.2840000000000007</v>
      </c>
      <c r="J77" s="802">
        <f t="shared" si="11"/>
        <v>2.8498825077108349E-2</v>
      </c>
      <c r="K77" s="486">
        <f>'MASTER CHART'!$X$7</f>
        <v>0.15</v>
      </c>
      <c r="L77" s="789">
        <f t="shared" si="12"/>
        <v>4.2748237615662524E-3</v>
      </c>
      <c r="M77" s="598"/>
      <c r="N77" s="598"/>
      <c r="O77" s="598"/>
    </row>
    <row r="78" spans="1:15" ht="18.600000000000001" customHeight="1" thickBot="1" x14ac:dyDescent="0.35">
      <c r="A78" s="692" t="s">
        <v>64</v>
      </c>
      <c r="B78" s="1238" t="s">
        <v>64</v>
      </c>
      <c r="C78" s="1246">
        <v>1219690</v>
      </c>
      <c r="D78" s="1244">
        <f t="shared" si="13"/>
        <v>1219.69</v>
      </c>
      <c r="E78" s="1235"/>
      <c r="F78" s="950">
        <f t="shared" si="14"/>
        <v>1219.69</v>
      </c>
      <c r="G78" s="787">
        <f t="shared" si="9"/>
        <v>1.4725647006553375</v>
      </c>
      <c r="H78" s="788">
        <f t="shared" si="15"/>
        <v>1218.69</v>
      </c>
      <c r="I78" s="488">
        <f t="shared" si="10"/>
        <v>-1218.69</v>
      </c>
      <c r="J78" s="802">
        <f t="shared" si="11"/>
        <v>4.1925679784187802</v>
      </c>
      <c r="K78" s="486">
        <f>'MASTER CHART'!$X$7</f>
        <v>0.15</v>
      </c>
      <c r="L78" s="789">
        <f t="shared" si="12"/>
        <v>0.62888519676281696</v>
      </c>
      <c r="M78" s="598"/>
      <c r="N78" s="598"/>
      <c r="O78" s="598"/>
    </row>
    <row r="79" spans="1:15" ht="18.600000000000001" customHeight="1" thickBot="1" x14ac:dyDescent="0.35">
      <c r="A79" s="691" t="s">
        <v>65</v>
      </c>
      <c r="B79" s="1238" t="s">
        <v>65</v>
      </c>
      <c r="C79" s="1246">
        <v>46528</v>
      </c>
      <c r="D79" s="1244">
        <f t="shared" si="13"/>
        <v>46.527999999999999</v>
      </c>
      <c r="E79" s="1235"/>
      <c r="F79" s="950">
        <f t="shared" si="14"/>
        <v>46.527999999999999</v>
      </c>
      <c r="G79" s="787">
        <f t="shared" si="9"/>
        <v>5.6174511877683291E-2</v>
      </c>
      <c r="H79" s="788">
        <f t="shared" si="15"/>
        <v>45.527999999999999</v>
      </c>
      <c r="I79" s="488">
        <f t="shared" si="10"/>
        <v>-45.527999999999999</v>
      </c>
      <c r="J79" s="802">
        <f t="shared" si="11"/>
        <v>0.15662657026926469</v>
      </c>
      <c r="K79" s="486">
        <f>'MASTER CHART'!$X$7</f>
        <v>0.15</v>
      </c>
      <c r="L79" s="789">
        <f t="shared" si="12"/>
        <v>2.3493985540389704E-2</v>
      </c>
      <c r="M79" s="779"/>
      <c r="N79" s="779"/>
      <c r="O79" s="598"/>
    </row>
    <row r="80" spans="1:15" ht="18.600000000000001" customHeight="1" thickBot="1" x14ac:dyDescent="0.35">
      <c r="A80" s="692" t="s">
        <v>220</v>
      </c>
      <c r="B80" s="1238" t="s">
        <v>438</v>
      </c>
      <c r="C80" s="1246">
        <v>250</v>
      </c>
      <c r="D80" s="1244">
        <f t="shared" si="13"/>
        <v>0.25</v>
      </c>
      <c r="E80" s="1235"/>
      <c r="F80" s="950">
        <f t="shared" si="14"/>
        <v>0.25</v>
      </c>
      <c r="G80" s="787">
        <f t="shared" si="9"/>
        <v>3.0183175656423711E-4</v>
      </c>
      <c r="H80" s="788">
        <f t="shared" si="15"/>
        <v>-0.75</v>
      </c>
      <c r="I80" s="488">
        <f t="shared" si="10"/>
        <v>0.75</v>
      </c>
      <c r="J80" s="802">
        <f t="shared" si="11"/>
        <v>-75.075075075075077</v>
      </c>
      <c r="K80" s="486">
        <f>'MASTER CHART'!$X$7</f>
        <v>0.15</v>
      </c>
      <c r="L80" s="789">
        <f t="shared" si="12"/>
        <v>-11.261261261261261</v>
      </c>
      <c r="M80" s="779"/>
      <c r="N80" s="779"/>
      <c r="O80" s="598"/>
    </row>
    <row r="81" spans="1:15" s="193" customFormat="1" ht="18.600000000000001" customHeight="1" thickBot="1" x14ac:dyDescent="0.35">
      <c r="A81" s="691" t="s">
        <v>165</v>
      </c>
      <c r="B81" s="1238" t="s">
        <v>165</v>
      </c>
      <c r="C81" s="1246">
        <v>53</v>
      </c>
      <c r="D81" s="1244">
        <f t="shared" si="13"/>
        <v>5.2999999999999999E-2</v>
      </c>
      <c r="E81" s="1235"/>
      <c r="F81" s="950">
        <f t="shared" si="14"/>
        <v>5.2999999999999999E-2</v>
      </c>
      <c r="G81" s="787">
        <f t="shared" si="9"/>
        <v>6.3988332391618269E-5</v>
      </c>
      <c r="H81" s="788">
        <f t="shared" si="15"/>
        <v>-0.94699999999999995</v>
      </c>
      <c r="I81" s="488">
        <f t="shared" si="10"/>
        <v>0.94699999999999995</v>
      </c>
      <c r="J81" s="802">
        <f t="shared" si="11"/>
        <v>-94.794794794794797</v>
      </c>
      <c r="K81" s="486">
        <f>'MASTER CHART'!$X$7</f>
        <v>0.15</v>
      </c>
      <c r="L81" s="789">
        <f t="shared" si="12"/>
        <v>-14.219219219219219</v>
      </c>
      <c r="M81" s="779"/>
      <c r="N81" s="779"/>
      <c r="O81" s="780"/>
    </row>
    <row r="82" spans="1:15" ht="18.600000000000001" customHeight="1" thickBot="1" x14ac:dyDescent="0.35">
      <c r="A82" s="692" t="s">
        <v>66</v>
      </c>
      <c r="B82" s="1238" t="s">
        <v>66</v>
      </c>
      <c r="C82" s="1246">
        <v>3618300</v>
      </c>
      <c r="D82" s="1244">
        <f t="shared" si="13"/>
        <v>3618.3</v>
      </c>
      <c r="E82" s="1235" t="s">
        <v>778</v>
      </c>
      <c r="F82" s="950">
        <f t="shared" si="14"/>
        <v>3618.3</v>
      </c>
      <c r="G82" s="787">
        <f t="shared" si="9"/>
        <v>4.3684713791055163</v>
      </c>
      <c r="H82" s="788">
        <f t="shared" si="15"/>
        <v>3617.3</v>
      </c>
      <c r="I82" s="488">
        <f t="shared" si="10"/>
        <v>-3617.3</v>
      </c>
      <c r="J82" s="802">
        <f t="shared" si="11"/>
        <v>12.444326406497346</v>
      </c>
      <c r="K82" s="486">
        <f>'MASTER CHART'!$X$7</f>
        <v>0.15</v>
      </c>
      <c r="L82" s="789">
        <f t="shared" si="12"/>
        <v>1.8666489609746018</v>
      </c>
      <c r="M82" s="779"/>
      <c r="N82" s="779"/>
      <c r="O82" s="598"/>
    </row>
    <row r="83" spans="1:15" ht="19.2" customHeight="1" thickBot="1" x14ac:dyDescent="0.35">
      <c r="A83" s="691" t="s">
        <v>67</v>
      </c>
      <c r="B83" s="1238" t="s">
        <v>67</v>
      </c>
      <c r="C83" s="1246">
        <v>2188020</v>
      </c>
      <c r="D83" s="1244">
        <f t="shared" si="13"/>
        <v>2188.02</v>
      </c>
      <c r="E83" s="1235"/>
      <c r="F83" s="950">
        <f t="shared" si="14"/>
        <v>2188.02</v>
      </c>
      <c r="G83" s="787">
        <f t="shared" si="9"/>
        <v>2.6416556799907283</v>
      </c>
      <c r="H83" s="788">
        <f t="shared" si="15"/>
        <v>2187.02</v>
      </c>
      <c r="I83" s="488">
        <f t="shared" si="10"/>
        <v>-2187.02</v>
      </c>
      <c r="J83" s="802">
        <f t="shared" si="11"/>
        <v>7.5238411902628544</v>
      </c>
      <c r="K83" s="486">
        <f>'MASTER CHART'!$X$7</f>
        <v>0.15</v>
      </c>
      <c r="L83" s="789">
        <f t="shared" si="12"/>
        <v>1.1285761785394282</v>
      </c>
      <c r="M83" s="779"/>
      <c r="N83" s="779"/>
      <c r="O83" s="779"/>
    </row>
    <row r="84" spans="1:15" ht="18.600000000000001" customHeight="1" thickBot="1" x14ac:dyDescent="0.35">
      <c r="A84" s="692" t="s">
        <v>68</v>
      </c>
      <c r="B84" s="1238" t="s">
        <v>68</v>
      </c>
      <c r="C84" s="1246">
        <v>4156664</v>
      </c>
      <c r="D84" s="1244">
        <f t="shared" si="13"/>
        <v>4156.6639999999998</v>
      </c>
      <c r="E84" s="1235"/>
      <c r="F84" s="950">
        <f t="shared" si="14"/>
        <v>4156.6639999999998</v>
      </c>
      <c r="G84" s="787">
        <f t="shared" si="9"/>
        <v>5.0184527862693118</v>
      </c>
      <c r="H84" s="788">
        <f t="shared" si="15"/>
        <v>4155.6639999999998</v>
      </c>
      <c r="I84" s="488">
        <f t="shared" si="10"/>
        <v>-4155.6639999999998</v>
      </c>
      <c r="J84" s="802">
        <f t="shared" si="11"/>
        <v>14.296419774895746</v>
      </c>
      <c r="K84" s="486">
        <f>'MASTER CHART'!$X$7</f>
        <v>0.15</v>
      </c>
      <c r="L84" s="789">
        <f t="shared" si="12"/>
        <v>2.1444629662343617</v>
      </c>
      <c r="M84" s="598"/>
      <c r="N84" s="598"/>
      <c r="O84" s="598"/>
    </row>
    <row r="85" spans="1:15" ht="18.600000000000001" customHeight="1" thickBot="1" x14ac:dyDescent="0.35">
      <c r="A85" s="691" t="s">
        <v>69</v>
      </c>
      <c r="B85" s="1238" t="s">
        <v>69</v>
      </c>
      <c r="C85" s="1246">
        <v>108</v>
      </c>
      <c r="D85" s="1244">
        <f t="shared" si="13"/>
        <v>0.108</v>
      </c>
      <c r="E85" s="1235"/>
      <c r="F85" s="950">
        <f t="shared" si="14"/>
        <v>0.108</v>
      </c>
      <c r="G85" s="787">
        <f t="shared" si="9"/>
        <v>1.3039131883575044E-4</v>
      </c>
      <c r="H85" s="788">
        <f t="shared" si="15"/>
        <v>-0.89200000000000002</v>
      </c>
      <c r="I85" s="488">
        <f t="shared" si="10"/>
        <v>0.89200000000000002</v>
      </c>
      <c r="J85" s="802">
        <f t="shared" si="11"/>
        <v>-89.289289289289286</v>
      </c>
      <c r="K85" s="486">
        <f>'MASTER CHART'!$X$7</f>
        <v>0.15</v>
      </c>
      <c r="L85" s="789">
        <f t="shared" si="12"/>
        <v>-13.393393393393392</v>
      </c>
      <c r="M85" s="598"/>
      <c r="N85" s="598"/>
      <c r="O85" s="598"/>
    </row>
    <row r="86" spans="1:15" ht="18.600000000000001" customHeight="1" thickBot="1" x14ac:dyDescent="0.35">
      <c r="A86" s="692" t="s">
        <v>70</v>
      </c>
      <c r="B86" s="1238" t="s">
        <v>70</v>
      </c>
      <c r="C86" s="1246">
        <v>3021393</v>
      </c>
      <c r="D86" s="1244">
        <f t="shared" si="13"/>
        <v>3021.393</v>
      </c>
      <c r="E86" s="1235"/>
      <c r="F86" s="950">
        <f t="shared" si="14"/>
        <v>3021.393</v>
      </c>
      <c r="G86" s="787">
        <f t="shared" si="9"/>
        <v>3.64780942584356</v>
      </c>
      <c r="H86" s="788">
        <f t="shared" si="15"/>
        <v>3020.393</v>
      </c>
      <c r="I86" s="488">
        <f t="shared" si="10"/>
        <v>-3020.393</v>
      </c>
      <c r="J86" s="802">
        <f t="shared" si="11"/>
        <v>10.390831937605324</v>
      </c>
      <c r="K86" s="486">
        <f>'MASTER CHART'!$X$7</f>
        <v>0.15</v>
      </c>
      <c r="L86" s="789">
        <f t="shared" si="12"/>
        <v>1.5586247906407984</v>
      </c>
      <c r="M86" s="598"/>
      <c r="N86" s="598"/>
      <c r="O86" s="598"/>
    </row>
    <row r="87" spans="1:15" ht="18.600000000000001" customHeight="1" thickBot="1" x14ac:dyDescent="0.35">
      <c r="A87" s="691" t="s">
        <v>71</v>
      </c>
      <c r="B87" s="1238" t="s">
        <v>71</v>
      </c>
      <c r="C87" s="1246">
        <v>69837</v>
      </c>
      <c r="D87" s="1244">
        <f t="shared" si="13"/>
        <v>69.837000000000003</v>
      </c>
      <c r="E87" s="1235"/>
      <c r="F87" s="950">
        <f t="shared" si="14"/>
        <v>69.837000000000003</v>
      </c>
      <c r="G87" s="787">
        <f t="shared" si="9"/>
        <v>8.431609753270651E-2</v>
      </c>
      <c r="H87" s="788">
        <f t="shared" si="15"/>
        <v>68.837000000000003</v>
      </c>
      <c r="I87" s="488">
        <f t="shared" si="10"/>
        <v>-68.837000000000003</v>
      </c>
      <c r="J87" s="802">
        <f t="shared" si="11"/>
        <v>0.23681477810633839</v>
      </c>
      <c r="K87" s="486">
        <f>'MASTER CHART'!$X$7</f>
        <v>0.15</v>
      </c>
      <c r="L87" s="789">
        <f t="shared" si="12"/>
        <v>3.5522216715950759E-2</v>
      </c>
      <c r="M87" s="598"/>
      <c r="N87" s="598"/>
      <c r="O87" s="598"/>
    </row>
    <row r="88" spans="1:15" ht="18.600000000000001" customHeight="1" thickBot="1" x14ac:dyDescent="0.35">
      <c r="A88" s="692" t="s">
        <v>166</v>
      </c>
      <c r="B88" s="1238" t="s">
        <v>166</v>
      </c>
      <c r="C88" s="1246">
        <v>375592</v>
      </c>
      <c r="D88" s="1244">
        <f t="shared" si="13"/>
        <v>375.59199999999998</v>
      </c>
      <c r="E88" s="1235"/>
      <c r="F88" s="950">
        <f t="shared" si="14"/>
        <v>375.59199999999998</v>
      </c>
      <c r="G88" s="787">
        <f t="shared" si="9"/>
        <v>0.45346237244589976</v>
      </c>
      <c r="H88" s="788">
        <f t="shared" si="15"/>
        <v>374.59199999999998</v>
      </c>
      <c r="I88" s="488">
        <f t="shared" si="10"/>
        <v>-374.59199999999998</v>
      </c>
      <c r="J88" s="802">
        <f t="shared" si="11"/>
        <v>1.28868081642735</v>
      </c>
      <c r="K88" s="486">
        <f>'MASTER CHART'!$X$7</f>
        <v>0.15</v>
      </c>
      <c r="L88" s="789">
        <f t="shared" si="12"/>
        <v>0.1933021224641025</v>
      </c>
      <c r="M88" s="598"/>
      <c r="N88" s="598"/>
      <c r="O88" s="598"/>
    </row>
    <row r="89" spans="1:15" ht="18.600000000000001" customHeight="1" thickBot="1" x14ac:dyDescent="0.35">
      <c r="A89" s="691" t="s">
        <v>167</v>
      </c>
      <c r="B89" s="1238" t="s">
        <v>167</v>
      </c>
      <c r="C89" s="1246">
        <v>2183</v>
      </c>
      <c r="D89" s="1244">
        <f t="shared" si="13"/>
        <v>2.1829999999999998</v>
      </c>
      <c r="E89" s="1235"/>
      <c r="F89" s="950">
        <f t="shared" si="14"/>
        <v>2.1829999999999998</v>
      </c>
      <c r="G89" s="787">
        <f t="shared" si="9"/>
        <v>2.6355948983189182E-3</v>
      </c>
      <c r="H89" s="788">
        <f t="shared" si="15"/>
        <v>1.1829999999999998</v>
      </c>
      <c r="I89" s="488">
        <f t="shared" si="10"/>
        <v>-1.1829999999999998</v>
      </c>
      <c r="J89" s="802">
        <f t="shared" si="11"/>
        <v>4.0697863430974373E-3</v>
      </c>
      <c r="K89" s="486">
        <f>'MASTER CHART'!$X$7</f>
        <v>0.15</v>
      </c>
      <c r="L89" s="789">
        <f t="shared" si="12"/>
        <v>6.104679514646156E-4</v>
      </c>
      <c r="M89" s="598"/>
      <c r="N89" s="598"/>
      <c r="O89" s="598"/>
    </row>
    <row r="90" spans="1:15" ht="18.600000000000001" customHeight="1" thickBot="1" x14ac:dyDescent="0.35">
      <c r="A90" s="691" t="s">
        <v>72</v>
      </c>
      <c r="B90" s="1238" t="s">
        <v>72</v>
      </c>
      <c r="C90" s="1246">
        <v>1047329</v>
      </c>
      <c r="D90" s="1244">
        <f t="shared" si="13"/>
        <v>1047.329</v>
      </c>
      <c r="E90" s="1235"/>
      <c r="F90" s="950">
        <f t="shared" si="14"/>
        <v>1047.329</v>
      </c>
      <c r="G90" s="787">
        <f t="shared" si="9"/>
        <v>1.2644686070826634</v>
      </c>
      <c r="H90" s="788">
        <f t="shared" si="15"/>
        <v>1046.329</v>
      </c>
      <c r="I90" s="488">
        <f t="shared" si="10"/>
        <v>-1046.329</v>
      </c>
      <c r="J90" s="802">
        <f t="shared" si="11"/>
        <v>3.5996073327022806</v>
      </c>
      <c r="K90" s="486">
        <f>'MASTER CHART'!$X$7</f>
        <v>0.15</v>
      </c>
      <c r="L90" s="789">
        <f t="shared" si="12"/>
        <v>0.53994109990534211</v>
      </c>
      <c r="M90" s="598"/>
      <c r="N90" s="598"/>
      <c r="O90" s="598"/>
    </row>
    <row r="91" spans="1:15" ht="18.600000000000001" customHeight="1" thickBot="1" x14ac:dyDescent="0.35">
      <c r="A91" s="692" t="s">
        <v>168</v>
      </c>
      <c r="B91" s="1238" t="s">
        <v>168</v>
      </c>
      <c r="C91" s="1246">
        <v>20601</v>
      </c>
      <c r="D91" s="1244">
        <f t="shared" si="13"/>
        <v>20.600999999999999</v>
      </c>
      <c r="E91" s="1235"/>
      <c r="F91" s="950">
        <f t="shared" si="14"/>
        <v>20.600999999999999</v>
      </c>
      <c r="G91" s="787">
        <f t="shared" si="9"/>
        <v>2.4872144067919395E-2</v>
      </c>
      <c r="H91" s="788">
        <f t="shared" si="15"/>
        <v>19.600999999999999</v>
      </c>
      <c r="I91" s="488">
        <f t="shared" si="10"/>
        <v>-19.600999999999999</v>
      </c>
      <c r="J91" s="802">
        <f t="shared" si="11"/>
        <v>6.7431853010188392E-2</v>
      </c>
      <c r="K91" s="486">
        <f>'MASTER CHART'!$X$7</f>
        <v>0.15</v>
      </c>
      <c r="L91" s="789">
        <f t="shared" si="12"/>
        <v>1.0114777951528259E-2</v>
      </c>
      <c r="M91" s="598"/>
      <c r="N91" s="598"/>
      <c r="O91" s="598"/>
    </row>
    <row r="92" spans="1:15" ht="18.600000000000001" customHeight="1" thickBot="1" x14ac:dyDescent="0.35">
      <c r="A92" s="692" t="s">
        <v>223</v>
      </c>
      <c r="B92" s="1238" t="s">
        <v>235</v>
      </c>
      <c r="C92" s="1246">
        <v>120</v>
      </c>
      <c r="D92" s="1244">
        <f t="shared" si="13"/>
        <v>0.12</v>
      </c>
      <c r="E92" s="1235"/>
      <c r="F92" s="950">
        <f t="shared" si="14"/>
        <v>0.12</v>
      </c>
      <c r="G92" s="787">
        <f t="shared" si="9"/>
        <v>1.448792431508338E-4</v>
      </c>
      <c r="H92" s="788">
        <f t="shared" si="15"/>
        <v>-0.88</v>
      </c>
      <c r="I92" s="488">
        <f t="shared" si="10"/>
        <v>0.88</v>
      </c>
      <c r="J92" s="802">
        <f t="shared" si="11"/>
        <v>-88.088088088088085</v>
      </c>
      <c r="K92" s="486">
        <f>'MASTER CHART'!$X$7</f>
        <v>0.15</v>
      </c>
      <c r="L92" s="789">
        <f t="shared" si="12"/>
        <v>-13.213213213213212</v>
      </c>
      <c r="M92" s="598"/>
      <c r="N92" s="598"/>
      <c r="O92" s="598"/>
    </row>
    <row r="93" spans="1:15" ht="18.600000000000001" customHeight="1" thickBot="1" x14ac:dyDescent="0.35">
      <c r="A93" s="691" t="s">
        <v>169</v>
      </c>
      <c r="B93" s="1238" t="s">
        <v>169</v>
      </c>
      <c r="C93" s="1246">
        <v>69058</v>
      </c>
      <c r="D93" s="1244">
        <f t="shared" si="13"/>
        <v>69.058000000000007</v>
      </c>
      <c r="E93" s="1235"/>
      <c r="F93" s="950">
        <f t="shared" si="14"/>
        <v>69.058000000000007</v>
      </c>
      <c r="G93" s="787">
        <f t="shared" si="9"/>
        <v>8.3375589779252357E-2</v>
      </c>
      <c r="H93" s="788">
        <f t="shared" si="15"/>
        <v>68.058000000000007</v>
      </c>
      <c r="I93" s="488">
        <f t="shared" si="10"/>
        <v>-68.058000000000007</v>
      </c>
      <c r="J93" s="802">
        <f t="shared" si="11"/>
        <v>0.23413484272064702</v>
      </c>
      <c r="K93" s="486">
        <f>'MASTER CHART'!$X$7</f>
        <v>0.15</v>
      </c>
      <c r="L93" s="789">
        <f t="shared" si="12"/>
        <v>3.5120226408097054E-2</v>
      </c>
      <c r="M93" s="598"/>
      <c r="N93" s="598"/>
      <c r="O93" s="598"/>
    </row>
    <row r="94" spans="1:15" ht="18.600000000000001" customHeight="1" thickBot="1" x14ac:dyDescent="0.35">
      <c r="A94" s="692" t="s">
        <v>73</v>
      </c>
      <c r="B94" s="1238" t="s">
        <v>73</v>
      </c>
      <c r="C94" s="1246">
        <v>12776</v>
      </c>
      <c r="D94" s="1244">
        <f t="shared" si="13"/>
        <v>12.776</v>
      </c>
      <c r="E94" s="1235"/>
      <c r="F94" s="950">
        <f t="shared" si="14"/>
        <v>12.776</v>
      </c>
      <c r="G94" s="787">
        <f t="shared" si="9"/>
        <v>1.5424810087458772E-2</v>
      </c>
      <c r="H94" s="788">
        <f t="shared" si="15"/>
        <v>11.776</v>
      </c>
      <c r="I94" s="488">
        <f t="shared" si="10"/>
        <v>-11.776</v>
      </c>
      <c r="J94" s="802">
        <f t="shared" si="11"/>
        <v>4.0512091273301291E-2</v>
      </c>
      <c r="K94" s="486">
        <f>'MASTER CHART'!$X$7</f>
        <v>0.15</v>
      </c>
      <c r="L94" s="789">
        <f t="shared" si="12"/>
        <v>6.0768136909951937E-3</v>
      </c>
      <c r="M94" s="598"/>
      <c r="N94" s="598"/>
      <c r="O94" s="598"/>
    </row>
    <row r="95" spans="1:15" ht="18.600000000000001" customHeight="1" thickBot="1" x14ac:dyDescent="0.35">
      <c r="A95" s="692" t="s">
        <v>170</v>
      </c>
      <c r="B95" s="1238" t="s">
        <v>170</v>
      </c>
      <c r="C95" s="1246">
        <v>8</v>
      </c>
      <c r="D95" s="1244">
        <f t="shared" si="13"/>
        <v>8.0000000000000002E-3</v>
      </c>
      <c r="E95" s="1235"/>
      <c r="F95" s="950">
        <f t="shared" si="14"/>
        <v>8.0000000000000002E-3</v>
      </c>
      <c r="G95" s="787">
        <f t="shared" si="9"/>
        <v>9.6586162100555868E-6</v>
      </c>
      <c r="H95" s="788">
        <f t="shared" si="15"/>
        <v>-0.99199999999999999</v>
      </c>
      <c r="I95" s="488">
        <f t="shared" si="10"/>
        <v>0.99199999999999999</v>
      </c>
      <c r="J95" s="802">
        <f t="shared" si="11"/>
        <v>-99.299299299299307</v>
      </c>
      <c r="K95" s="486">
        <f>'MASTER CHART'!$X$7</f>
        <v>0.15</v>
      </c>
      <c r="L95" s="789">
        <f t="shared" si="12"/>
        <v>-14.894894894894895</v>
      </c>
      <c r="M95" s="598"/>
      <c r="N95" s="598"/>
      <c r="O95" s="598"/>
    </row>
    <row r="96" spans="1:15" ht="21" customHeight="1" thickBot="1" x14ac:dyDescent="0.35">
      <c r="A96" s="691" t="s">
        <v>74</v>
      </c>
      <c r="B96" s="1238" t="s">
        <v>443</v>
      </c>
      <c r="C96" s="1246">
        <v>114</v>
      </c>
      <c r="D96" s="1244">
        <f t="shared" si="13"/>
        <v>0.114</v>
      </c>
      <c r="E96" s="1235"/>
      <c r="F96" s="950">
        <f t="shared" si="14"/>
        <v>0.114</v>
      </c>
      <c r="G96" s="787">
        <f t="shared" si="9"/>
        <v>1.3763528099329213E-4</v>
      </c>
      <c r="H96" s="788">
        <f t="shared" si="15"/>
        <v>-0.88600000000000001</v>
      </c>
      <c r="I96" s="488">
        <f t="shared" si="10"/>
        <v>0.88600000000000001</v>
      </c>
      <c r="J96" s="802">
        <f t="shared" si="11"/>
        <v>-88.688688688688686</v>
      </c>
      <c r="K96" s="486">
        <f>'MASTER CHART'!$X$7</f>
        <v>0.15</v>
      </c>
      <c r="L96" s="789">
        <f t="shared" si="12"/>
        <v>-13.303303303303302</v>
      </c>
      <c r="M96" s="598"/>
      <c r="N96" s="598"/>
      <c r="O96" s="598"/>
    </row>
    <row r="97" spans="1:15" ht="18.600000000000001" customHeight="1" thickBot="1" x14ac:dyDescent="0.35">
      <c r="A97" s="692" t="s">
        <v>171</v>
      </c>
      <c r="B97" s="1238" t="s">
        <v>171</v>
      </c>
      <c r="C97" s="1246">
        <v>43326</v>
      </c>
      <c r="D97" s="1244">
        <f t="shared" si="13"/>
        <v>43.326000000000001</v>
      </c>
      <c r="E97" s="1235"/>
      <c r="F97" s="950">
        <f t="shared" si="14"/>
        <v>43.326000000000001</v>
      </c>
      <c r="G97" s="787">
        <f t="shared" si="9"/>
        <v>5.2308650739608546E-2</v>
      </c>
      <c r="H97" s="788">
        <f t="shared" si="15"/>
        <v>42.326000000000001</v>
      </c>
      <c r="I97" s="488">
        <f t="shared" si="10"/>
        <v>-42.326000000000001</v>
      </c>
      <c r="J97" s="802">
        <f t="shared" si="11"/>
        <v>0.14561096936427906</v>
      </c>
      <c r="K97" s="486">
        <f>'MASTER CHART'!$X$7</f>
        <v>0.15</v>
      </c>
      <c r="L97" s="789">
        <f t="shared" si="12"/>
        <v>2.1841645404641858E-2</v>
      </c>
      <c r="M97" s="598"/>
      <c r="N97" s="598"/>
      <c r="O97" s="598"/>
    </row>
    <row r="98" spans="1:15" ht="18.600000000000001" customHeight="1" thickBot="1" x14ac:dyDescent="0.35">
      <c r="A98" s="691" t="s">
        <v>172</v>
      </c>
      <c r="B98" s="1238" t="s">
        <v>172</v>
      </c>
      <c r="C98" s="1246">
        <v>105328</v>
      </c>
      <c r="D98" s="1244">
        <f t="shared" si="13"/>
        <v>105.328</v>
      </c>
      <c r="E98" s="1235"/>
      <c r="F98" s="950">
        <f t="shared" si="14"/>
        <v>105.328</v>
      </c>
      <c r="G98" s="787">
        <f t="shared" si="9"/>
        <v>0.12716534102159185</v>
      </c>
      <c r="H98" s="788">
        <f t="shared" si="15"/>
        <v>104.328</v>
      </c>
      <c r="I98" s="488">
        <f t="shared" si="10"/>
        <v>-104.328</v>
      </c>
      <c r="J98" s="802">
        <f t="shared" si="11"/>
        <v>0.35891180862440358</v>
      </c>
      <c r="K98" s="486">
        <f>'MASTER CHART'!$X$7</f>
        <v>0.15</v>
      </c>
      <c r="L98" s="789">
        <f t="shared" si="12"/>
        <v>5.3836771293660539E-2</v>
      </c>
      <c r="M98" s="598"/>
      <c r="N98" s="598"/>
      <c r="O98" s="598"/>
    </row>
    <row r="99" spans="1:15" ht="18.600000000000001" customHeight="1" thickBot="1" x14ac:dyDescent="0.35">
      <c r="A99" s="692" t="s">
        <v>173</v>
      </c>
      <c r="B99" s="1238" t="s">
        <v>173</v>
      </c>
      <c r="C99" s="1246">
        <v>8</v>
      </c>
      <c r="D99" s="1244">
        <f t="shared" si="13"/>
        <v>8.0000000000000002E-3</v>
      </c>
      <c r="E99" s="1235"/>
      <c r="F99" s="950">
        <f t="shared" si="14"/>
        <v>8.0000000000000002E-3</v>
      </c>
      <c r="G99" s="787">
        <f t="shared" si="9"/>
        <v>9.6586162100555868E-6</v>
      </c>
      <c r="H99" s="788">
        <f t="shared" si="15"/>
        <v>-0.99199999999999999</v>
      </c>
      <c r="I99" s="488">
        <f t="shared" si="10"/>
        <v>0.99199999999999999</v>
      </c>
      <c r="J99" s="802">
        <f t="shared" si="11"/>
        <v>-99.299299299299307</v>
      </c>
      <c r="K99" s="486">
        <f>'MASTER CHART'!$X$7</f>
        <v>0.15</v>
      </c>
      <c r="L99" s="789">
        <f t="shared" si="12"/>
        <v>-14.894894894894895</v>
      </c>
      <c r="M99" s="598"/>
      <c r="N99" s="598"/>
      <c r="O99" s="598"/>
    </row>
    <row r="100" spans="1:15" ht="18.600000000000001" customHeight="1" thickBot="1" x14ac:dyDescent="0.35">
      <c r="A100" s="691" t="s">
        <v>174</v>
      </c>
      <c r="B100" s="1238" t="s">
        <v>174</v>
      </c>
      <c r="C100" s="1246">
        <v>851</v>
      </c>
      <c r="D100" s="1244">
        <f t="shared" si="13"/>
        <v>0.85099999999999998</v>
      </c>
      <c r="E100" s="1235"/>
      <c r="F100" s="950">
        <f t="shared" si="14"/>
        <v>0.85099999999999998</v>
      </c>
      <c r="G100" s="787">
        <f t="shared" ref="G100:G131" si="16">IF(F100=0,0,F100/$F$180)</f>
        <v>1.0274352993446631E-3</v>
      </c>
      <c r="H100" s="788">
        <f t="shared" si="15"/>
        <v>-0.14900000000000002</v>
      </c>
      <c r="I100" s="488">
        <f t="shared" si="10"/>
        <v>0.14900000000000002</v>
      </c>
      <c r="J100" s="802">
        <f t="shared" si="11"/>
        <v>-14.914914914914917</v>
      </c>
      <c r="K100" s="486">
        <f>'MASTER CHART'!$X$7</f>
        <v>0.15</v>
      </c>
      <c r="L100" s="789">
        <f t="shared" ref="L100:L131" si="17">(J100*K100)</f>
        <v>-2.2372372372372373</v>
      </c>
      <c r="M100" s="598"/>
      <c r="N100" s="598"/>
      <c r="O100" s="598"/>
    </row>
    <row r="101" spans="1:15" ht="18.600000000000001" customHeight="1" thickBot="1" x14ac:dyDescent="0.35">
      <c r="A101" s="692" t="s">
        <v>175</v>
      </c>
      <c r="B101" s="1238" t="s">
        <v>175</v>
      </c>
      <c r="C101" s="1246">
        <v>223</v>
      </c>
      <c r="D101" s="1244">
        <f t="shared" si="13"/>
        <v>0.223</v>
      </c>
      <c r="E101" s="1235"/>
      <c r="F101" s="950">
        <f t="shared" si="14"/>
        <v>0.223</v>
      </c>
      <c r="G101" s="787">
        <f t="shared" si="16"/>
        <v>2.692339268552995E-4</v>
      </c>
      <c r="H101" s="788">
        <f t="shared" si="15"/>
        <v>-0.77700000000000002</v>
      </c>
      <c r="I101" s="488">
        <f t="shared" si="10"/>
        <v>0.77700000000000002</v>
      </c>
      <c r="J101" s="802">
        <f t="shared" si="11"/>
        <v>-77.777777777777786</v>
      </c>
      <c r="K101" s="486">
        <f>'MASTER CHART'!$X$7</f>
        <v>0.15</v>
      </c>
      <c r="L101" s="789">
        <f t="shared" si="17"/>
        <v>-11.666666666666668</v>
      </c>
      <c r="M101" s="598"/>
      <c r="N101" s="598"/>
      <c r="O101" s="598"/>
    </row>
    <row r="102" spans="1:15" ht="18.600000000000001" customHeight="1" thickBot="1" x14ac:dyDescent="0.35">
      <c r="A102" s="691" t="s">
        <v>75</v>
      </c>
      <c r="B102" s="1238" t="s">
        <v>75</v>
      </c>
      <c r="C102" s="1246">
        <v>2224152</v>
      </c>
      <c r="D102" s="1244">
        <f t="shared" si="13"/>
        <v>2224.152</v>
      </c>
      <c r="E102" s="1235"/>
      <c r="F102" s="950">
        <f t="shared" si="14"/>
        <v>2224.152</v>
      </c>
      <c r="G102" s="787">
        <f t="shared" si="16"/>
        <v>2.6852788201034445</v>
      </c>
      <c r="H102" s="788">
        <f t="shared" si="15"/>
        <v>2223.152</v>
      </c>
      <c r="I102" s="488">
        <f t="shared" si="10"/>
        <v>-2223.152</v>
      </c>
      <c r="J102" s="802">
        <f t="shared" si="11"/>
        <v>7.6481434050970032</v>
      </c>
      <c r="K102" s="486">
        <f>'MASTER CHART'!$X$7</f>
        <v>0.15</v>
      </c>
      <c r="L102" s="789">
        <f t="shared" si="17"/>
        <v>1.1472215107645505</v>
      </c>
      <c r="M102" s="598"/>
      <c r="N102" s="598"/>
      <c r="O102" s="598"/>
    </row>
    <row r="103" spans="1:15" ht="18.600000000000001" customHeight="1" thickBot="1" x14ac:dyDescent="0.35">
      <c r="A103" s="691" t="s">
        <v>176</v>
      </c>
      <c r="B103" s="1238" t="s">
        <v>176</v>
      </c>
      <c r="C103" s="1246">
        <v>325</v>
      </c>
      <c r="D103" s="1244">
        <f t="shared" si="13"/>
        <v>0.32500000000000001</v>
      </c>
      <c r="E103" s="1235"/>
      <c r="F103" s="950">
        <f t="shared" si="14"/>
        <v>0.32500000000000001</v>
      </c>
      <c r="G103" s="787">
        <f t="shared" si="16"/>
        <v>3.9238128353350822E-4</v>
      </c>
      <c r="H103" s="788">
        <f t="shared" si="15"/>
        <v>-0.67500000000000004</v>
      </c>
      <c r="I103" s="488">
        <f t="shared" si="10"/>
        <v>0.67500000000000004</v>
      </c>
      <c r="J103" s="802">
        <f t="shared" si="11"/>
        <v>-67.567567567567579</v>
      </c>
      <c r="K103" s="486">
        <f>'MASTER CHART'!$X$7</f>
        <v>0.15</v>
      </c>
      <c r="L103" s="789">
        <f t="shared" si="17"/>
        <v>-10.135135135135137</v>
      </c>
      <c r="M103" s="598"/>
      <c r="N103" s="598"/>
      <c r="O103" s="598"/>
    </row>
    <row r="104" spans="1:15" ht="18.600000000000001" customHeight="1" thickBot="1" x14ac:dyDescent="0.35">
      <c r="A104" s="692" t="s">
        <v>177</v>
      </c>
      <c r="B104" s="1238" t="s">
        <v>177</v>
      </c>
      <c r="C104" s="1246">
        <v>156605</v>
      </c>
      <c r="D104" s="1244">
        <f t="shared" si="13"/>
        <v>156.60499999999999</v>
      </c>
      <c r="E104" s="1235"/>
      <c r="F104" s="950">
        <f t="shared" si="14"/>
        <v>156.60499999999999</v>
      </c>
      <c r="G104" s="787">
        <f t="shared" si="16"/>
        <v>0.1890734489469694</v>
      </c>
      <c r="H104" s="788">
        <f t="shared" si="15"/>
        <v>155.60499999999999</v>
      </c>
      <c r="I104" s="488">
        <f t="shared" si="10"/>
        <v>-155.60499999999999</v>
      </c>
      <c r="J104" s="802">
        <f t="shared" si="11"/>
        <v>0.53531623323556787</v>
      </c>
      <c r="K104" s="486">
        <f>'MASTER CHART'!$X$7</f>
        <v>0.15</v>
      </c>
      <c r="L104" s="789">
        <f t="shared" si="17"/>
        <v>8.0297434985335175E-2</v>
      </c>
      <c r="M104" s="598"/>
      <c r="N104" s="598"/>
      <c r="O104" s="598"/>
    </row>
    <row r="105" spans="1:15" ht="18.600000000000001" customHeight="1" thickBot="1" x14ac:dyDescent="0.35">
      <c r="A105" s="691" t="s">
        <v>178</v>
      </c>
      <c r="B105" s="1238" t="s">
        <v>178</v>
      </c>
      <c r="C105" s="1246">
        <v>308</v>
      </c>
      <c r="D105" s="1244">
        <f t="shared" si="13"/>
        <v>0.308</v>
      </c>
      <c r="E105" s="1235"/>
      <c r="F105" s="950">
        <f t="shared" si="14"/>
        <v>0.308</v>
      </c>
      <c r="G105" s="787">
        <f t="shared" si="16"/>
        <v>3.7185672408714013E-4</v>
      </c>
      <c r="H105" s="788">
        <f t="shared" si="15"/>
        <v>-0.69199999999999995</v>
      </c>
      <c r="I105" s="488">
        <f t="shared" si="10"/>
        <v>0.69199999999999995</v>
      </c>
      <c r="J105" s="802">
        <f t="shared" si="11"/>
        <v>-69.269269269269259</v>
      </c>
      <c r="K105" s="486">
        <f>'MASTER CHART'!$X$7</f>
        <v>0.15</v>
      </c>
      <c r="L105" s="789">
        <f t="shared" si="17"/>
        <v>-10.390390390390388</v>
      </c>
      <c r="M105" s="598"/>
      <c r="N105" s="598"/>
      <c r="O105" s="598"/>
    </row>
    <row r="106" spans="1:15" ht="18.600000000000001" customHeight="1" thickBot="1" x14ac:dyDescent="0.35">
      <c r="A106" s="692" t="s">
        <v>179</v>
      </c>
      <c r="B106" s="1238" t="s">
        <v>179</v>
      </c>
      <c r="C106" s="1246">
        <v>595</v>
      </c>
      <c r="D106" s="1244">
        <f t="shared" si="13"/>
        <v>0.59499999999999997</v>
      </c>
      <c r="E106" s="1235"/>
      <c r="F106" s="950">
        <f t="shared" si="14"/>
        <v>0.59499999999999997</v>
      </c>
      <c r="G106" s="787">
        <f t="shared" si="16"/>
        <v>7.1835958062288431E-4</v>
      </c>
      <c r="H106" s="788">
        <f t="shared" si="15"/>
        <v>-0.40500000000000003</v>
      </c>
      <c r="I106" s="488">
        <f t="shared" si="10"/>
        <v>0.40500000000000003</v>
      </c>
      <c r="J106" s="802">
        <f t="shared" si="11"/>
        <v>-40.54054054054054</v>
      </c>
      <c r="K106" s="486">
        <f>'MASTER CHART'!$X$7</f>
        <v>0.15</v>
      </c>
      <c r="L106" s="789">
        <f t="shared" si="17"/>
        <v>-6.0810810810810807</v>
      </c>
      <c r="M106" s="598"/>
      <c r="N106" s="598"/>
      <c r="O106" s="598"/>
    </row>
    <row r="107" spans="1:15" ht="18.600000000000001" customHeight="1" thickBot="1" x14ac:dyDescent="0.35">
      <c r="A107" s="691" t="s">
        <v>119</v>
      </c>
      <c r="B107" s="1238" t="s">
        <v>119</v>
      </c>
      <c r="C107" s="1246">
        <v>5422</v>
      </c>
      <c r="D107" s="1244">
        <f t="shared" si="13"/>
        <v>5.4219999999999997</v>
      </c>
      <c r="E107" s="1235"/>
      <c r="F107" s="950">
        <f t="shared" si="14"/>
        <v>5.4219999999999997</v>
      </c>
      <c r="G107" s="787">
        <f t="shared" si="16"/>
        <v>6.546127136365174E-3</v>
      </c>
      <c r="H107" s="788">
        <f t="shared" si="15"/>
        <v>4.4219999999999997</v>
      </c>
      <c r="I107" s="488">
        <f t="shared" si="10"/>
        <v>-4.4219999999999997</v>
      </c>
      <c r="J107" s="802">
        <f t="shared" si="11"/>
        <v>1.5212675578340546E-2</v>
      </c>
      <c r="K107" s="486">
        <f>'MASTER CHART'!$X$7</f>
        <v>0.15</v>
      </c>
      <c r="L107" s="789">
        <f t="shared" si="17"/>
        <v>2.2819013367510817E-3</v>
      </c>
      <c r="M107" s="598"/>
      <c r="N107" s="598"/>
      <c r="O107" s="598"/>
    </row>
    <row r="108" spans="1:15" ht="18.600000000000001" customHeight="1" thickBot="1" x14ac:dyDescent="0.35">
      <c r="A108" s="691" t="s">
        <v>76</v>
      </c>
      <c r="B108" s="1238" t="s">
        <v>76</v>
      </c>
      <c r="C108" s="1246">
        <v>571458</v>
      </c>
      <c r="D108" s="1244">
        <f t="shared" si="13"/>
        <v>571.45799999999997</v>
      </c>
      <c r="E108" s="1235"/>
      <c r="F108" s="950">
        <f t="shared" si="14"/>
        <v>571.45799999999997</v>
      </c>
      <c r="G108" s="787">
        <f t="shared" si="16"/>
        <v>0.68993668777074313</v>
      </c>
      <c r="H108" s="788">
        <f t="shared" si="15"/>
        <v>570.45799999999997</v>
      </c>
      <c r="I108" s="488">
        <f t="shared" si="10"/>
        <v>-570.45799999999997</v>
      </c>
      <c r="J108" s="802">
        <f t="shared" si="11"/>
        <v>1.9625039541087723</v>
      </c>
      <c r="K108" s="486">
        <f>'MASTER CHART'!$X$7</f>
        <v>0.15</v>
      </c>
      <c r="L108" s="789">
        <f t="shared" si="17"/>
        <v>0.29437559311631584</v>
      </c>
      <c r="M108" s="598"/>
      <c r="N108" s="598"/>
      <c r="O108" s="598"/>
    </row>
    <row r="109" spans="1:15" ht="18.600000000000001" customHeight="1" thickBot="1" x14ac:dyDescent="0.35">
      <c r="A109" s="691" t="s">
        <v>180</v>
      </c>
      <c r="B109" s="1238" t="s">
        <v>180</v>
      </c>
      <c r="C109" s="1246">
        <v>315</v>
      </c>
      <c r="D109" s="1244">
        <f t="shared" si="13"/>
        <v>0.315</v>
      </c>
      <c r="E109" s="1235"/>
      <c r="F109" s="950">
        <f t="shared" si="14"/>
        <v>0.315</v>
      </c>
      <c r="G109" s="787">
        <f t="shared" si="16"/>
        <v>3.8030801327093876E-4</v>
      </c>
      <c r="H109" s="788">
        <f t="shared" si="15"/>
        <v>-0.68500000000000005</v>
      </c>
      <c r="I109" s="488">
        <f t="shared" si="10"/>
        <v>0.68500000000000005</v>
      </c>
      <c r="J109" s="802">
        <f t="shared" si="11"/>
        <v>-68.56856856856858</v>
      </c>
      <c r="K109" s="486">
        <f>'MASTER CHART'!$X$7</f>
        <v>0.15</v>
      </c>
      <c r="L109" s="789">
        <f t="shared" si="17"/>
        <v>-10.285285285285287</v>
      </c>
      <c r="M109" s="598"/>
      <c r="N109" s="598"/>
      <c r="O109" s="598"/>
    </row>
    <row r="110" spans="1:15" ht="18.600000000000001" customHeight="1" thickBot="1" x14ac:dyDescent="0.35">
      <c r="A110" s="692" t="s">
        <v>181</v>
      </c>
      <c r="B110" s="1238" t="s">
        <v>181</v>
      </c>
      <c r="C110" s="1246">
        <v>1615</v>
      </c>
      <c r="D110" s="1244">
        <f t="shared" si="13"/>
        <v>1.615</v>
      </c>
      <c r="E110" s="1235"/>
      <c r="F110" s="950">
        <f t="shared" si="14"/>
        <v>1.615</v>
      </c>
      <c r="G110" s="787">
        <f t="shared" si="16"/>
        <v>1.9498331474049717E-3</v>
      </c>
      <c r="H110" s="788">
        <f t="shared" si="15"/>
        <v>0.61499999999999999</v>
      </c>
      <c r="I110" s="488">
        <f t="shared" si="10"/>
        <v>-0.61499999999999999</v>
      </c>
      <c r="J110" s="802">
        <f t="shared" si="11"/>
        <v>2.1157384623879325E-3</v>
      </c>
      <c r="K110" s="486">
        <f>'MASTER CHART'!$X$7</f>
        <v>0.15</v>
      </c>
      <c r="L110" s="789">
        <f t="shared" si="17"/>
        <v>3.1736076935818988E-4</v>
      </c>
      <c r="M110" s="598"/>
      <c r="N110" s="598"/>
      <c r="O110" s="598"/>
    </row>
    <row r="111" spans="1:15" ht="18.600000000000001" customHeight="1" thickBot="1" x14ac:dyDescent="0.35">
      <c r="A111" s="692" t="s">
        <v>77</v>
      </c>
      <c r="B111" s="1238" t="s">
        <v>77</v>
      </c>
      <c r="C111" s="1246">
        <v>950112</v>
      </c>
      <c r="D111" s="1244">
        <f t="shared" si="13"/>
        <v>950.11199999999997</v>
      </c>
      <c r="E111" s="1235"/>
      <c r="F111" s="950">
        <f t="shared" si="14"/>
        <v>950.11199999999997</v>
      </c>
      <c r="G111" s="787">
        <f t="shared" si="16"/>
        <v>1.1470958955710417</v>
      </c>
      <c r="H111" s="788">
        <f t="shared" si="15"/>
        <v>949.11199999999997</v>
      </c>
      <c r="I111" s="488">
        <f t="shared" si="10"/>
        <v>-949.11199999999997</v>
      </c>
      <c r="J111" s="802">
        <f t="shared" si="11"/>
        <v>3.2651589650633093</v>
      </c>
      <c r="K111" s="486">
        <f>'MASTER CHART'!$X$7</f>
        <v>0.15</v>
      </c>
      <c r="L111" s="789">
        <f t="shared" si="17"/>
        <v>0.48977384475949637</v>
      </c>
      <c r="M111" s="598"/>
      <c r="N111" s="598"/>
      <c r="O111" s="598"/>
    </row>
    <row r="112" spans="1:15" ht="18.600000000000001" customHeight="1" thickBot="1" x14ac:dyDescent="0.35">
      <c r="A112" s="691" t="s">
        <v>182</v>
      </c>
      <c r="B112" s="1238" t="s">
        <v>182</v>
      </c>
      <c r="C112" s="1246">
        <v>88</v>
      </c>
      <c r="D112" s="1244">
        <f t="shared" si="13"/>
        <v>8.7999999999999995E-2</v>
      </c>
      <c r="E112" s="1235"/>
      <c r="F112" s="950">
        <f t="shared" si="14"/>
        <v>8.7999999999999995E-2</v>
      </c>
      <c r="G112" s="787">
        <f t="shared" si="16"/>
        <v>1.0624477831061146E-4</v>
      </c>
      <c r="H112" s="788">
        <f t="shared" si="15"/>
        <v>-0.91200000000000003</v>
      </c>
      <c r="I112" s="488">
        <f t="shared" si="10"/>
        <v>0.91200000000000003</v>
      </c>
      <c r="J112" s="802">
        <f t="shared" si="11"/>
        <v>-91.291291291291301</v>
      </c>
      <c r="K112" s="486">
        <f>'MASTER CHART'!$X$7</f>
        <v>0.15</v>
      </c>
      <c r="L112" s="789">
        <f t="shared" si="17"/>
        <v>-13.693693693693694</v>
      </c>
      <c r="M112" s="598"/>
      <c r="N112" s="598"/>
      <c r="O112" s="598"/>
    </row>
    <row r="113" spans="1:15" ht="18.600000000000001" customHeight="1" thickBot="1" x14ac:dyDescent="0.35">
      <c r="A113" s="692" t="s">
        <v>183</v>
      </c>
      <c r="B113" s="1238" t="s">
        <v>183</v>
      </c>
      <c r="C113" s="1246">
        <v>46090</v>
      </c>
      <c r="D113" s="1244">
        <f t="shared" si="13"/>
        <v>46.09</v>
      </c>
      <c r="E113" s="1235"/>
      <c r="F113" s="950">
        <f t="shared" si="14"/>
        <v>46.09</v>
      </c>
      <c r="G113" s="787">
        <f t="shared" si="16"/>
        <v>5.5645702640182759E-2</v>
      </c>
      <c r="H113" s="788">
        <f t="shared" si="15"/>
        <v>45.09</v>
      </c>
      <c r="I113" s="488">
        <f t="shared" si="10"/>
        <v>-45.09</v>
      </c>
      <c r="J113" s="802">
        <f t="shared" si="11"/>
        <v>0.15511975165702743</v>
      </c>
      <c r="K113" s="486">
        <f>'MASTER CHART'!$X$7</f>
        <v>0.15</v>
      </c>
      <c r="L113" s="789">
        <f t="shared" si="17"/>
        <v>2.3267962748554114E-2</v>
      </c>
      <c r="M113" s="598"/>
      <c r="N113" s="598"/>
      <c r="O113" s="598"/>
    </row>
    <row r="114" spans="1:15" ht="18.600000000000001" customHeight="1" thickBot="1" x14ac:dyDescent="0.35">
      <c r="A114" s="691" t="s">
        <v>184</v>
      </c>
      <c r="B114" s="1238" t="s">
        <v>184</v>
      </c>
      <c r="C114" s="1246">
        <v>7729</v>
      </c>
      <c r="D114" s="1244">
        <f t="shared" si="13"/>
        <v>7.7290000000000001</v>
      </c>
      <c r="E114" s="1235"/>
      <c r="F114" s="950">
        <f t="shared" si="14"/>
        <v>7.7290000000000001</v>
      </c>
      <c r="G114" s="787">
        <f t="shared" si="16"/>
        <v>9.3314305859399545E-3</v>
      </c>
      <c r="H114" s="788">
        <f t="shared" si="15"/>
        <v>6.7290000000000001</v>
      </c>
      <c r="I114" s="488">
        <f t="shared" si="10"/>
        <v>-6.7290000000000001</v>
      </c>
      <c r="J114" s="802">
        <f t="shared" si="11"/>
        <v>2.3149274981151866E-2</v>
      </c>
      <c r="K114" s="486">
        <f>'MASTER CHART'!$X$7</f>
        <v>0.15</v>
      </c>
      <c r="L114" s="789">
        <f t="shared" si="17"/>
        <v>3.4723912471727797E-3</v>
      </c>
      <c r="M114" s="598"/>
      <c r="N114" s="598"/>
      <c r="O114" s="598"/>
    </row>
    <row r="115" spans="1:15" ht="18.600000000000001" customHeight="1" thickBot="1" x14ac:dyDescent="0.35">
      <c r="A115" s="691" t="s">
        <v>185</v>
      </c>
      <c r="B115" s="1238" t="s">
        <v>185</v>
      </c>
      <c r="C115" s="1246">
        <v>1257</v>
      </c>
      <c r="D115" s="1244">
        <f t="shared" si="13"/>
        <v>1.2569999999999999</v>
      </c>
      <c r="E115" s="1235"/>
      <c r="F115" s="950">
        <f t="shared" si="14"/>
        <v>1.2569999999999999</v>
      </c>
      <c r="G115" s="787">
        <f t="shared" si="16"/>
        <v>1.517610072004984E-3</v>
      </c>
      <c r="H115" s="788">
        <f t="shared" si="15"/>
        <v>0.2569999999999999</v>
      </c>
      <c r="I115" s="488">
        <f t="shared" si="10"/>
        <v>-0.2569999999999999</v>
      </c>
      <c r="J115" s="802">
        <f t="shared" si="11"/>
        <v>8.8413786151820878E-4</v>
      </c>
      <c r="K115" s="486">
        <f>'MASTER CHART'!$X$7</f>
        <v>0.15</v>
      </c>
      <c r="L115" s="789">
        <f t="shared" si="17"/>
        <v>1.3262067922773131E-4</v>
      </c>
      <c r="M115" s="598"/>
      <c r="N115" s="598"/>
      <c r="O115" s="598"/>
    </row>
    <row r="116" spans="1:15" ht="22.8" customHeight="1" thickBot="1" x14ac:dyDescent="0.35">
      <c r="A116" s="693" t="s">
        <v>186</v>
      </c>
      <c r="B116" s="1238"/>
      <c r="C116" s="1246"/>
      <c r="D116" s="1244">
        <f t="shared" si="13"/>
        <v>0.01</v>
      </c>
      <c r="E116" s="1235"/>
      <c r="F116" s="950">
        <f t="shared" si="14"/>
        <v>0.01</v>
      </c>
      <c r="G116" s="787">
        <f t="shared" si="16"/>
        <v>1.2073270262569485E-5</v>
      </c>
      <c r="H116" s="788">
        <f t="shared" si="15"/>
        <v>-0.99</v>
      </c>
      <c r="I116" s="488">
        <f t="shared" si="10"/>
        <v>0.99</v>
      </c>
      <c r="J116" s="802">
        <f t="shared" si="11"/>
        <v>-99.099099099099092</v>
      </c>
      <c r="K116" s="486">
        <f>'MASTER CHART'!$X$7</f>
        <v>0.15</v>
      </c>
      <c r="L116" s="789">
        <f t="shared" si="17"/>
        <v>-14.864864864864863</v>
      </c>
      <c r="M116" s="598"/>
      <c r="N116" s="598"/>
      <c r="O116" s="598"/>
    </row>
    <row r="117" spans="1:15" ht="25.8" customHeight="1" thickBot="1" x14ac:dyDescent="0.35">
      <c r="A117" s="691" t="s">
        <v>78</v>
      </c>
      <c r="B117" s="1238" t="s">
        <v>78</v>
      </c>
      <c r="C117" s="1246">
        <v>1699545</v>
      </c>
      <c r="D117" s="1244">
        <f t="shared" si="13"/>
        <v>1699.5450000000001</v>
      </c>
      <c r="E117" s="1235"/>
      <c r="F117" s="950">
        <f t="shared" si="14"/>
        <v>1699.5450000000001</v>
      </c>
      <c r="G117" s="787">
        <f t="shared" si="16"/>
        <v>2.0519066108398656</v>
      </c>
      <c r="H117" s="788">
        <f t="shared" si="15"/>
        <v>1698.5450000000001</v>
      </c>
      <c r="I117" s="488">
        <f t="shared" si="10"/>
        <v>-1698.5450000000001</v>
      </c>
      <c r="J117" s="802">
        <f t="shared" si="11"/>
        <v>5.8433772139783917</v>
      </c>
      <c r="K117" s="486">
        <f>'MASTER CHART'!$X$7</f>
        <v>0.15</v>
      </c>
      <c r="L117" s="789">
        <f t="shared" si="17"/>
        <v>0.87650658209675869</v>
      </c>
      <c r="M117" s="598"/>
      <c r="N117" s="598"/>
      <c r="O117" s="598"/>
    </row>
    <row r="118" spans="1:15" ht="18.600000000000001" customHeight="1" thickBot="1" x14ac:dyDescent="0.35">
      <c r="A118" s="691" t="s">
        <v>187</v>
      </c>
      <c r="B118" s="1238" t="s">
        <v>187</v>
      </c>
      <c r="C118" s="1246">
        <v>797</v>
      </c>
      <c r="D118" s="1244">
        <f t="shared" si="13"/>
        <v>0.79700000000000004</v>
      </c>
      <c r="E118" s="1235"/>
      <c r="F118" s="950">
        <f t="shared" si="14"/>
        <v>0.79700000000000004</v>
      </c>
      <c r="G118" s="787">
        <f t="shared" si="16"/>
        <v>9.6223963992678792E-4</v>
      </c>
      <c r="H118" s="788">
        <f t="shared" si="15"/>
        <v>-0.20299999999999996</v>
      </c>
      <c r="I118" s="488">
        <f t="shared" si="10"/>
        <v>0.20299999999999996</v>
      </c>
      <c r="J118" s="802">
        <f t="shared" si="11"/>
        <v>-20.320320320320317</v>
      </c>
      <c r="K118" s="486">
        <f>'MASTER CHART'!$X$7</f>
        <v>0.15</v>
      </c>
      <c r="L118" s="789">
        <f t="shared" si="17"/>
        <v>-3.0480480480480474</v>
      </c>
      <c r="M118" s="598"/>
      <c r="N118" s="598"/>
      <c r="O118" s="598"/>
    </row>
    <row r="119" spans="1:15" ht="18.600000000000001" customHeight="1" thickBot="1" x14ac:dyDescent="0.35">
      <c r="A119" s="692" t="s">
        <v>79</v>
      </c>
      <c r="B119" s="1238" t="s">
        <v>79</v>
      </c>
      <c r="C119" s="1246">
        <v>26845</v>
      </c>
      <c r="D119" s="1244">
        <f t="shared" si="13"/>
        <v>26.844999999999999</v>
      </c>
      <c r="E119" s="1235"/>
      <c r="F119" s="950">
        <f t="shared" si="14"/>
        <v>26.844999999999999</v>
      </c>
      <c r="G119" s="787">
        <f t="shared" si="16"/>
        <v>3.2410694019867778E-2</v>
      </c>
      <c r="H119" s="788">
        <f t="shared" si="15"/>
        <v>25.844999999999999</v>
      </c>
      <c r="I119" s="488">
        <f t="shared" si="10"/>
        <v>-25.844999999999999</v>
      </c>
      <c r="J119" s="802">
        <f t="shared" si="11"/>
        <v>8.891261879742457E-2</v>
      </c>
      <c r="K119" s="486">
        <f>'MASTER CHART'!$X$7</f>
        <v>0.15</v>
      </c>
      <c r="L119" s="789">
        <f t="shared" si="17"/>
        <v>1.3336892819613685E-2</v>
      </c>
      <c r="M119" s="598"/>
      <c r="N119" s="598"/>
      <c r="O119" s="598"/>
    </row>
    <row r="120" spans="1:15" ht="18.600000000000001" customHeight="1" thickBot="1" x14ac:dyDescent="0.35">
      <c r="A120" s="691" t="s">
        <v>35</v>
      </c>
      <c r="B120" s="1238" t="s">
        <v>35</v>
      </c>
      <c r="C120" s="1246">
        <v>484</v>
      </c>
      <c r="D120" s="1244">
        <f t="shared" si="13"/>
        <v>0.48399999999999999</v>
      </c>
      <c r="E120" s="1235"/>
      <c r="F120" s="950">
        <f t="shared" si="14"/>
        <v>0.48399999999999999</v>
      </c>
      <c r="G120" s="787">
        <f t="shared" si="16"/>
        <v>5.8434628070836304E-4</v>
      </c>
      <c r="H120" s="788">
        <f t="shared" si="15"/>
        <v>-0.51600000000000001</v>
      </c>
      <c r="I120" s="488">
        <f t="shared" si="10"/>
        <v>0.51600000000000001</v>
      </c>
      <c r="J120" s="802">
        <f t="shared" si="11"/>
        <v>-51.651651651651655</v>
      </c>
      <c r="K120" s="486">
        <f>'MASTER CHART'!$X$7</f>
        <v>0.15</v>
      </c>
      <c r="L120" s="789">
        <f t="shared" si="17"/>
        <v>-7.7477477477477477</v>
      </c>
      <c r="M120" s="598"/>
      <c r="N120" s="598"/>
      <c r="O120" s="598"/>
    </row>
    <row r="121" spans="1:15" ht="18.600000000000001" customHeight="1" thickBot="1" x14ac:dyDescent="0.35">
      <c r="A121" s="692" t="s">
        <v>188</v>
      </c>
      <c r="B121" s="1238" t="s">
        <v>188</v>
      </c>
      <c r="C121" s="1246">
        <v>15190</v>
      </c>
      <c r="D121" s="1244">
        <f t="shared" si="13"/>
        <v>15.19</v>
      </c>
      <c r="E121" s="1235"/>
      <c r="F121" s="950">
        <f t="shared" si="14"/>
        <v>15.19</v>
      </c>
      <c r="G121" s="787">
        <f t="shared" si="16"/>
        <v>1.8339297528843047E-2</v>
      </c>
      <c r="H121" s="788">
        <f t="shared" si="15"/>
        <v>14.19</v>
      </c>
      <c r="I121" s="488">
        <f t="shared" si="10"/>
        <v>-14.19</v>
      </c>
      <c r="J121" s="802">
        <f t="shared" si="11"/>
        <v>4.881679476631668E-2</v>
      </c>
      <c r="K121" s="486">
        <f>'MASTER CHART'!$X$7</f>
        <v>0.15</v>
      </c>
      <c r="L121" s="789">
        <f t="shared" si="17"/>
        <v>7.3225192149475021E-3</v>
      </c>
      <c r="M121" s="598"/>
      <c r="N121" s="598"/>
      <c r="O121" s="598"/>
    </row>
    <row r="122" spans="1:15" ht="18.600000000000001" customHeight="1" thickBot="1" x14ac:dyDescent="0.35">
      <c r="A122" s="691" t="s">
        <v>189</v>
      </c>
      <c r="B122" s="1238" t="s">
        <v>189</v>
      </c>
      <c r="C122" s="1246">
        <v>165554</v>
      </c>
      <c r="D122" s="1244">
        <f t="shared" si="13"/>
        <v>165.554</v>
      </c>
      <c r="E122" s="1235"/>
      <c r="F122" s="950">
        <f t="shared" si="14"/>
        <v>165.554</v>
      </c>
      <c r="G122" s="787">
        <f t="shared" si="16"/>
        <v>0.19987781850494285</v>
      </c>
      <c r="H122" s="788">
        <f t="shared" si="15"/>
        <v>164.554</v>
      </c>
      <c r="I122" s="488">
        <f t="shared" si="10"/>
        <v>-164.554</v>
      </c>
      <c r="J122" s="802">
        <f t="shared" si="11"/>
        <v>0.56610280803216884</v>
      </c>
      <c r="K122" s="486">
        <f>'MASTER CHART'!$X$7</f>
        <v>0.15</v>
      </c>
      <c r="L122" s="789">
        <f t="shared" si="17"/>
        <v>8.4915421204825328E-2</v>
      </c>
      <c r="M122" s="598"/>
      <c r="N122" s="598"/>
      <c r="O122" s="598"/>
    </row>
    <row r="123" spans="1:15" ht="18.600000000000001" customHeight="1" thickBot="1" x14ac:dyDescent="0.35">
      <c r="A123" s="691" t="s">
        <v>190</v>
      </c>
      <c r="B123" s="1238" t="s">
        <v>190</v>
      </c>
      <c r="C123" s="1246">
        <v>344014</v>
      </c>
      <c r="D123" s="1244">
        <f t="shared" si="13"/>
        <v>344.01400000000001</v>
      </c>
      <c r="E123" s="1235"/>
      <c r="F123" s="950">
        <f t="shared" si="14"/>
        <v>344.01400000000001</v>
      </c>
      <c r="G123" s="787">
        <f t="shared" si="16"/>
        <v>0.41533739961075788</v>
      </c>
      <c r="H123" s="788">
        <f t="shared" si="15"/>
        <v>343.01400000000001</v>
      </c>
      <c r="I123" s="488">
        <f t="shared" si="10"/>
        <v>-343.01400000000001</v>
      </c>
      <c r="J123" s="802">
        <f t="shared" si="11"/>
        <v>1.1800453868902996</v>
      </c>
      <c r="K123" s="486">
        <f>'MASTER CHART'!$X$7</f>
        <v>0.15</v>
      </c>
      <c r="L123" s="789">
        <f t="shared" si="17"/>
        <v>0.17700680803354493</v>
      </c>
      <c r="M123" s="598"/>
      <c r="N123" s="598"/>
      <c r="O123" s="598"/>
    </row>
    <row r="124" spans="1:15" ht="18.600000000000001" customHeight="1" thickBot="1" x14ac:dyDescent="0.35">
      <c r="A124" s="691" t="s">
        <v>36</v>
      </c>
      <c r="B124" s="1238" t="s">
        <v>36</v>
      </c>
      <c r="C124" s="1246">
        <v>26971</v>
      </c>
      <c r="D124" s="1244">
        <f t="shared" si="13"/>
        <v>26.971</v>
      </c>
      <c r="E124" s="1235"/>
      <c r="F124" s="950">
        <f t="shared" si="14"/>
        <v>26.971</v>
      </c>
      <c r="G124" s="787">
        <f t="shared" si="16"/>
        <v>3.2562817225176156E-2</v>
      </c>
      <c r="H124" s="788">
        <f t="shared" si="15"/>
        <v>25.971</v>
      </c>
      <c r="I124" s="488">
        <f t="shared" si="10"/>
        <v>-25.971</v>
      </c>
      <c r="J124" s="802">
        <f t="shared" si="11"/>
        <v>8.9346087165328436E-2</v>
      </c>
      <c r="K124" s="486">
        <f>'MASTER CHART'!$X$7</f>
        <v>0.15</v>
      </c>
      <c r="L124" s="789">
        <f t="shared" si="17"/>
        <v>1.3401913074799265E-2</v>
      </c>
      <c r="M124" s="598"/>
      <c r="N124" s="598"/>
      <c r="O124" s="598"/>
    </row>
    <row r="125" spans="1:15" ht="18.600000000000001" customHeight="1" thickBot="1" x14ac:dyDescent="0.35">
      <c r="A125" s="692" t="s">
        <v>80</v>
      </c>
      <c r="B125" s="1238" t="s">
        <v>80</v>
      </c>
      <c r="C125" s="1246">
        <v>15510</v>
      </c>
      <c r="D125" s="1244">
        <f t="shared" si="13"/>
        <v>15.51</v>
      </c>
      <c r="E125" s="1235"/>
      <c r="F125" s="950">
        <f t="shared" si="14"/>
        <v>15.51</v>
      </c>
      <c r="G125" s="787">
        <f t="shared" si="16"/>
        <v>1.8725642177245268E-2</v>
      </c>
      <c r="H125" s="788">
        <f t="shared" si="15"/>
        <v>14.51</v>
      </c>
      <c r="I125" s="488">
        <f t="shared" si="10"/>
        <v>-14.51</v>
      </c>
      <c r="J125" s="802">
        <f t="shared" si="11"/>
        <v>4.9917666811786825E-2</v>
      </c>
      <c r="K125" s="486">
        <f>'MASTER CHART'!$X$7</f>
        <v>0.15</v>
      </c>
      <c r="L125" s="789">
        <f t="shared" si="17"/>
        <v>7.4876500217680234E-3</v>
      </c>
      <c r="M125" s="598"/>
      <c r="N125" s="598"/>
      <c r="O125" s="598"/>
    </row>
    <row r="126" spans="1:15" ht="21.6" customHeight="1" thickBot="1" x14ac:dyDescent="0.35">
      <c r="A126" s="691" t="s">
        <v>81</v>
      </c>
      <c r="B126" s="1238" t="s">
        <v>81</v>
      </c>
      <c r="C126" s="1246">
        <v>1065</v>
      </c>
      <c r="D126" s="1244">
        <f t="shared" si="13"/>
        <v>1.0649999999999999</v>
      </c>
      <c r="E126" s="1235"/>
      <c r="F126" s="950">
        <f t="shared" si="14"/>
        <v>1.0649999999999999</v>
      </c>
      <c r="G126" s="787">
        <f t="shared" si="16"/>
        <v>1.28580328296365E-3</v>
      </c>
      <c r="H126" s="788">
        <f t="shared" si="15"/>
        <v>6.4999999999999947E-2</v>
      </c>
      <c r="I126" s="488">
        <f t="shared" si="10"/>
        <v>-6.4999999999999947E-2</v>
      </c>
      <c r="J126" s="802">
        <f t="shared" si="11"/>
        <v>2.2361463423612276E-4</v>
      </c>
      <c r="K126" s="486">
        <f>'MASTER CHART'!$X$7</f>
        <v>0.15</v>
      </c>
      <c r="L126" s="789">
        <f t="shared" si="17"/>
        <v>3.3542195135418415E-5</v>
      </c>
      <c r="M126" s="598"/>
      <c r="N126" s="598"/>
      <c r="O126" s="598"/>
    </row>
    <row r="127" spans="1:15" ht="18.600000000000001" customHeight="1" thickBot="1" x14ac:dyDescent="0.35">
      <c r="A127" s="692" t="s">
        <v>191</v>
      </c>
      <c r="B127" s="1238" t="s">
        <v>191</v>
      </c>
      <c r="C127" s="1246">
        <v>9852</v>
      </c>
      <c r="D127" s="1244">
        <f t="shared" si="13"/>
        <v>9.8520000000000003</v>
      </c>
      <c r="E127" s="1235"/>
      <c r="F127" s="950">
        <f t="shared" si="14"/>
        <v>9.8520000000000003</v>
      </c>
      <c r="G127" s="787">
        <f t="shared" si="16"/>
        <v>1.1894585862683457E-2</v>
      </c>
      <c r="H127" s="788">
        <f t="shared" si="15"/>
        <v>8.8520000000000003</v>
      </c>
      <c r="I127" s="488">
        <f t="shared" si="10"/>
        <v>-8.8520000000000003</v>
      </c>
      <c r="J127" s="802">
        <f t="shared" si="11"/>
        <v>3.0452872957817852E-2</v>
      </c>
      <c r="K127" s="486">
        <f>'MASTER CHART'!$X$7</f>
        <v>0.15</v>
      </c>
      <c r="L127" s="789">
        <f t="shared" si="17"/>
        <v>4.5679309436726778E-3</v>
      </c>
      <c r="M127" s="598"/>
      <c r="N127" s="598"/>
      <c r="O127" s="598"/>
    </row>
    <row r="128" spans="1:15" ht="18.600000000000001" customHeight="1" thickBot="1" x14ac:dyDescent="0.35">
      <c r="A128" s="691" t="s">
        <v>82</v>
      </c>
      <c r="B128" s="1238" t="s">
        <v>82</v>
      </c>
      <c r="C128" s="1246">
        <v>1491</v>
      </c>
      <c r="D128" s="1244">
        <f t="shared" si="13"/>
        <v>1.4910000000000001</v>
      </c>
      <c r="E128" s="1235"/>
      <c r="F128" s="950">
        <f t="shared" si="14"/>
        <v>1.4910000000000001</v>
      </c>
      <c r="G128" s="787">
        <f t="shared" si="16"/>
        <v>1.8001245961491103E-3</v>
      </c>
      <c r="H128" s="788">
        <f t="shared" si="15"/>
        <v>0.4910000000000001</v>
      </c>
      <c r="I128" s="488">
        <f t="shared" si="10"/>
        <v>-0.4910000000000001</v>
      </c>
      <c r="J128" s="802">
        <f t="shared" si="11"/>
        <v>1.6891505447682519E-3</v>
      </c>
      <c r="K128" s="486">
        <f>'MASTER CHART'!$X$7</f>
        <v>0.15</v>
      </c>
      <c r="L128" s="789">
        <f t="shared" si="17"/>
        <v>2.533725817152378E-4</v>
      </c>
      <c r="M128" s="598"/>
      <c r="N128" s="598"/>
      <c r="O128" s="598"/>
    </row>
    <row r="129" spans="1:15" ht="18.600000000000001" customHeight="1" thickBot="1" x14ac:dyDescent="0.35">
      <c r="A129" s="692" t="s">
        <v>83</v>
      </c>
      <c r="B129" s="1238" t="s">
        <v>83</v>
      </c>
      <c r="C129" s="1246">
        <v>3726</v>
      </c>
      <c r="D129" s="1244">
        <f t="shared" si="13"/>
        <v>3.726</v>
      </c>
      <c r="E129" s="1235"/>
      <c r="F129" s="950">
        <f t="shared" si="14"/>
        <v>3.726</v>
      </c>
      <c r="G129" s="787">
        <f t="shared" si="16"/>
        <v>4.4985004998333898E-3</v>
      </c>
      <c r="H129" s="788">
        <f t="shared" si="15"/>
        <v>2.726</v>
      </c>
      <c r="I129" s="488">
        <f t="shared" si="10"/>
        <v>-2.726</v>
      </c>
      <c r="J129" s="802">
        <f t="shared" si="11"/>
        <v>9.378053737348787E-3</v>
      </c>
      <c r="K129" s="486">
        <f>'MASTER CHART'!$X$7</f>
        <v>0.15</v>
      </c>
      <c r="L129" s="789">
        <f t="shared" si="17"/>
        <v>1.4067080606023181E-3</v>
      </c>
      <c r="M129" s="598"/>
      <c r="N129" s="598"/>
      <c r="O129" s="598"/>
    </row>
    <row r="130" spans="1:15" ht="18.600000000000001" customHeight="1" thickBot="1" x14ac:dyDescent="0.35">
      <c r="A130" s="691" t="s">
        <v>84</v>
      </c>
      <c r="B130" s="1238" t="s">
        <v>84</v>
      </c>
      <c r="C130" s="1246">
        <v>407324</v>
      </c>
      <c r="D130" s="1244">
        <f t="shared" si="13"/>
        <v>407.32400000000001</v>
      </c>
      <c r="E130" s="1235"/>
      <c r="F130" s="950">
        <f t="shared" si="14"/>
        <v>407.32400000000001</v>
      </c>
      <c r="G130" s="787">
        <f t="shared" si="16"/>
        <v>0.49177327364308526</v>
      </c>
      <c r="H130" s="788">
        <f t="shared" si="15"/>
        <v>406.32400000000001</v>
      </c>
      <c r="I130" s="488">
        <f t="shared" si="10"/>
        <v>-406.32400000000001</v>
      </c>
      <c r="J130" s="802">
        <f t="shared" si="11"/>
        <v>1.3978460406362834</v>
      </c>
      <c r="K130" s="486">
        <f>'MASTER CHART'!$X$7</f>
        <v>0.15</v>
      </c>
      <c r="L130" s="789">
        <f t="shared" si="17"/>
        <v>0.20967690609544251</v>
      </c>
      <c r="M130" s="598"/>
      <c r="N130" s="598"/>
      <c r="O130" s="598"/>
    </row>
    <row r="131" spans="1:15" ht="18.600000000000001" customHeight="1" thickBot="1" x14ac:dyDescent="0.35">
      <c r="A131" s="691" t="s">
        <v>85</v>
      </c>
      <c r="B131" s="1238" t="s">
        <v>85</v>
      </c>
      <c r="C131" s="1246">
        <v>899718</v>
      </c>
      <c r="D131" s="1244">
        <f t="shared" si="13"/>
        <v>899.71799999999996</v>
      </c>
      <c r="E131" s="1235"/>
      <c r="F131" s="950">
        <f t="shared" si="14"/>
        <v>899.71799999999996</v>
      </c>
      <c r="G131" s="787">
        <f t="shared" si="16"/>
        <v>1.086253857409849</v>
      </c>
      <c r="H131" s="788">
        <f t="shared" si="15"/>
        <v>898.71799999999996</v>
      </c>
      <c r="I131" s="488">
        <f t="shared" si="10"/>
        <v>-898.71799999999996</v>
      </c>
      <c r="J131" s="802">
        <f t="shared" si="11"/>
        <v>3.0917922592526144</v>
      </c>
      <c r="K131" s="486">
        <f>'MASTER CHART'!$X$7</f>
        <v>0.15</v>
      </c>
      <c r="L131" s="789">
        <f t="shared" si="17"/>
        <v>0.46376883888789211</v>
      </c>
      <c r="M131" s="598"/>
      <c r="N131" s="598"/>
      <c r="O131" s="598"/>
    </row>
    <row r="132" spans="1:15" ht="18.600000000000001" customHeight="1" thickBot="1" x14ac:dyDescent="0.35">
      <c r="A132" s="692" t="s">
        <v>86</v>
      </c>
      <c r="B132" s="1238" t="s">
        <v>86</v>
      </c>
      <c r="C132" s="1246">
        <v>461672</v>
      </c>
      <c r="D132" s="1244">
        <f t="shared" si="13"/>
        <v>461.67200000000003</v>
      </c>
      <c r="E132" s="1235"/>
      <c r="F132" s="950">
        <f t="shared" si="14"/>
        <v>461.67200000000003</v>
      </c>
      <c r="G132" s="787">
        <f t="shared" ref="G132:G163" si="18">IF(F132=0,0,F132/$F$180)</f>
        <v>0.5573890828660979</v>
      </c>
      <c r="H132" s="788">
        <f t="shared" si="15"/>
        <v>460.67200000000003</v>
      </c>
      <c r="I132" s="488">
        <f t="shared" ref="I132:I177" si="19">(H132*-1)</f>
        <v>-460.67200000000003</v>
      </c>
      <c r="J132" s="802">
        <f t="shared" ref="J132:J172" si="20">(IF(H132&lt;0,H132/$H$182*-100,H132/$H$181*100))</f>
        <v>1.5848153966588188</v>
      </c>
      <c r="K132" s="486">
        <f>'MASTER CHART'!$X$7</f>
        <v>0.15</v>
      </c>
      <c r="L132" s="789">
        <f t="shared" ref="L132:L163" si="21">(J132*K132)</f>
        <v>0.23772230949882281</v>
      </c>
      <c r="M132" s="598"/>
      <c r="N132" s="598"/>
      <c r="O132" s="598"/>
    </row>
    <row r="133" spans="1:15" ht="18.600000000000001" customHeight="1" thickBot="1" x14ac:dyDescent="0.35">
      <c r="A133" s="691" t="s">
        <v>226</v>
      </c>
      <c r="B133" s="1238" t="s">
        <v>87</v>
      </c>
      <c r="C133" s="1246">
        <v>309617</v>
      </c>
      <c r="D133" s="1244">
        <f t="shared" ref="D133:D177" si="22">IF(C133=0,0.01,C133/1000)</f>
        <v>309.61700000000002</v>
      </c>
      <c r="F133" s="950">
        <f t="shared" si="14"/>
        <v>309.61700000000002</v>
      </c>
      <c r="G133" s="787">
        <f t="shared" si="18"/>
        <v>0.37380897188859763</v>
      </c>
      <c r="H133" s="788">
        <f t="shared" si="15"/>
        <v>308.61700000000002</v>
      </c>
      <c r="I133" s="488">
        <f t="shared" si="19"/>
        <v>-308.61700000000002</v>
      </c>
      <c r="J133" s="802">
        <f t="shared" si="20"/>
        <v>1.0617119626776856</v>
      </c>
      <c r="K133" s="486">
        <f>'MASTER CHART'!$X$7</f>
        <v>0.15</v>
      </c>
      <c r="L133" s="789">
        <f t="shared" si="21"/>
        <v>0.15925679440165283</v>
      </c>
      <c r="M133" s="598"/>
      <c r="N133" s="598"/>
      <c r="O133" s="598"/>
    </row>
    <row r="134" spans="1:15" ht="18.600000000000001" customHeight="1" thickBot="1" x14ac:dyDescent="0.35">
      <c r="A134" s="691" t="s">
        <v>87</v>
      </c>
      <c r="D134" s="1244">
        <f t="shared" si="22"/>
        <v>0.01</v>
      </c>
      <c r="E134" s="1235"/>
      <c r="F134" s="950">
        <f t="shared" ref="F134:F177" si="23">D134</f>
        <v>0.01</v>
      </c>
      <c r="G134" s="787">
        <f t="shared" si="18"/>
        <v>1.2073270262569485E-5</v>
      </c>
      <c r="H134" s="788">
        <f t="shared" si="15"/>
        <v>-0.99</v>
      </c>
      <c r="I134" s="488">
        <f t="shared" si="19"/>
        <v>0.99</v>
      </c>
      <c r="J134" s="802">
        <f t="shared" si="20"/>
        <v>-99.099099099099092</v>
      </c>
      <c r="K134" s="486">
        <f>'MASTER CHART'!$X$7</f>
        <v>0.15</v>
      </c>
      <c r="L134" s="789">
        <f t="shared" si="21"/>
        <v>-14.864864864864863</v>
      </c>
      <c r="M134" s="598"/>
      <c r="N134" s="598"/>
      <c r="O134" s="598"/>
    </row>
    <row r="135" spans="1:15" ht="18.600000000000001" customHeight="1" thickBot="1" x14ac:dyDescent="0.35">
      <c r="A135" s="692" t="s">
        <v>192</v>
      </c>
      <c r="B135" s="1238" t="s">
        <v>325</v>
      </c>
      <c r="C135" s="1246">
        <v>1574724</v>
      </c>
      <c r="D135" s="1244">
        <f t="shared" si="22"/>
        <v>1574.7239999999999</v>
      </c>
      <c r="E135" s="1235"/>
      <c r="F135" s="950">
        <f t="shared" si="23"/>
        <v>1574.7239999999999</v>
      </c>
      <c r="G135" s="787">
        <f t="shared" si="18"/>
        <v>1.9012068440954468</v>
      </c>
      <c r="H135" s="788">
        <f t="shared" ref="H135:H177" si="24">IF(F135="na",-1,(F135-1))</f>
        <v>1573.7239999999999</v>
      </c>
      <c r="I135" s="488">
        <f t="shared" si="19"/>
        <v>-1573.7239999999999</v>
      </c>
      <c r="J135" s="802">
        <f t="shared" si="20"/>
        <v>5.4139648715170514</v>
      </c>
      <c r="K135" s="486">
        <f>'MASTER CHART'!$X$7</f>
        <v>0.15</v>
      </c>
      <c r="L135" s="789">
        <f t="shared" si="21"/>
        <v>0.81209473072755767</v>
      </c>
      <c r="M135" s="598"/>
      <c r="N135" s="598"/>
      <c r="O135" s="598"/>
    </row>
    <row r="136" spans="1:15" ht="18.600000000000001" customHeight="1" thickBot="1" x14ac:dyDescent="0.35">
      <c r="A136" s="693" t="s">
        <v>193</v>
      </c>
      <c r="B136" s="1238" t="s">
        <v>452</v>
      </c>
      <c r="C136" s="1246">
        <v>18146</v>
      </c>
      <c r="D136" s="1244">
        <f t="shared" si="22"/>
        <v>18.146000000000001</v>
      </c>
      <c r="F136" s="950">
        <f t="shared" si="23"/>
        <v>18.146000000000001</v>
      </c>
      <c r="G136" s="787">
        <f t="shared" si="18"/>
        <v>2.1908156218458586E-2</v>
      </c>
      <c r="H136" s="788">
        <f t="shared" si="24"/>
        <v>17.146000000000001</v>
      </c>
      <c r="I136" s="488">
        <f t="shared" si="19"/>
        <v>-17.146000000000001</v>
      </c>
      <c r="J136" s="802">
        <f t="shared" si="20"/>
        <v>5.898610028634714E-2</v>
      </c>
      <c r="K136" s="486">
        <f>'MASTER CHART'!$X$7</f>
        <v>0.15</v>
      </c>
      <c r="L136" s="789">
        <f t="shared" si="21"/>
        <v>8.8479150429520703E-3</v>
      </c>
      <c r="M136" s="598"/>
      <c r="N136" s="598"/>
      <c r="O136" s="598"/>
    </row>
    <row r="137" spans="1:15" ht="18.600000000000001" customHeight="1" thickBot="1" x14ac:dyDescent="0.35">
      <c r="A137" s="692" t="s">
        <v>88</v>
      </c>
      <c r="B137" s="1238" t="s">
        <v>88</v>
      </c>
      <c r="C137" s="1246">
        <v>306550</v>
      </c>
      <c r="D137" s="1244">
        <f t="shared" si="22"/>
        <v>306.55</v>
      </c>
      <c r="E137" s="1235"/>
      <c r="F137" s="950">
        <f t="shared" si="23"/>
        <v>306.55</v>
      </c>
      <c r="G137" s="787">
        <f t="shared" si="18"/>
        <v>0.37010609989906756</v>
      </c>
      <c r="H137" s="788">
        <f t="shared" si="24"/>
        <v>305.55</v>
      </c>
      <c r="I137" s="488">
        <f t="shared" si="19"/>
        <v>-305.55</v>
      </c>
      <c r="J137" s="802">
        <f t="shared" si="20"/>
        <v>1.0511607921668826</v>
      </c>
      <c r="K137" s="486">
        <f>'MASTER CHART'!$X$7</f>
        <v>0.15</v>
      </c>
      <c r="L137" s="789">
        <f t="shared" si="21"/>
        <v>0.15767411882503238</v>
      </c>
      <c r="M137" s="598"/>
      <c r="N137" s="598"/>
      <c r="O137" s="598"/>
    </row>
    <row r="138" spans="1:15" ht="18.600000000000001" customHeight="1" thickBot="1" x14ac:dyDescent="0.35">
      <c r="A138" s="691" t="s">
        <v>194</v>
      </c>
      <c r="D138" s="1244">
        <f t="shared" si="22"/>
        <v>0.01</v>
      </c>
      <c r="E138" s="1235"/>
      <c r="F138" s="950">
        <f t="shared" si="23"/>
        <v>0.01</v>
      </c>
      <c r="G138" s="787">
        <f t="shared" si="18"/>
        <v>1.2073270262569485E-5</v>
      </c>
      <c r="H138" s="788">
        <f t="shared" si="24"/>
        <v>-0.99</v>
      </c>
      <c r="I138" s="488">
        <f t="shared" si="19"/>
        <v>0.99</v>
      </c>
      <c r="J138" s="802">
        <f t="shared" si="20"/>
        <v>-99.099099099099092</v>
      </c>
      <c r="K138" s="486">
        <f>'MASTER CHART'!$X$7</f>
        <v>0.15</v>
      </c>
      <c r="L138" s="789">
        <f t="shared" si="21"/>
        <v>-14.864864864864863</v>
      </c>
      <c r="M138" s="598"/>
      <c r="N138" s="598"/>
      <c r="O138" s="598"/>
    </row>
    <row r="139" spans="1:15" ht="18.600000000000001" customHeight="1" thickBot="1" x14ac:dyDescent="0.35">
      <c r="A139" s="692" t="s">
        <v>195</v>
      </c>
      <c r="B139" s="1238" t="s">
        <v>195</v>
      </c>
      <c r="C139" s="1246">
        <v>33</v>
      </c>
      <c r="D139" s="1244">
        <f t="shared" si="22"/>
        <v>3.3000000000000002E-2</v>
      </c>
      <c r="E139" s="1235"/>
      <c r="F139" s="950">
        <f t="shared" si="23"/>
        <v>3.3000000000000002E-2</v>
      </c>
      <c r="G139" s="787">
        <f t="shared" si="18"/>
        <v>3.9841791866479296E-5</v>
      </c>
      <c r="H139" s="788">
        <f t="shared" si="24"/>
        <v>-0.96699999999999997</v>
      </c>
      <c r="I139" s="488">
        <f t="shared" si="19"/>
        <v>0.96699999999999997</v>
      </c>
      <c r="J139" s="802">
        <f t="shared" si="20"/>
        <v>-96.796796796796798</v>
      </c>
      <c r="K139" s="486">
        <f>'MASTER CHART'!$X$7</f>
        <v>0.15</v>
      </c>
      <c r="L139" s="789">
        <f t="shared" si="21"/>
        <v>-14.51951951951952</v>
      </c>
      <c r="M139" s="598"/>
      <c r="N139" s="598"/>
      <c r="O139" s="598"/>
    </row>
    <row r="140" spans="1:15" ht="18.600000000000001" customHeight="1" thickBot="1" x14ac:dyDescent="0.35">
      <c r="A140" s="692" t="s">
        <v>196</v>
      </c>
      <c r="D140" s="1244">
        <f t="shared" si="22"/>
        <v>0.01</v>
      </c>
      <c r="E140" s="1235"/>
      <c r="F140" s="950">
        <f t="shared" si="23"/>
        <v>0.01</v>
      </c>
      <c r="G140" s="787">
        <f t="shared" si="18"/>
        <v>1.2073270262569485E-5</v>
      </c>
      <c r="H140" s="788">
        <f t="shared" si="24"/>
        <v>-0.99</v>
      </c>
      <c r="I140" s="488">
        <f t="shared" si="19"/>
        <v>0.99</v>
      </c>
      <c r="J140" s="802">
        <f t="shared" si="20"/>
        <v>-99.099099099099092</v>
      </c>
      <c r="K140" s="486">
        <f>'MASTER CHART'!$X$7</f>
        <v>0.15</v>
      </c>
      <c r="L140" s="789">
        <f t="shared" si="21"/>
        <v>-14.864864864864863</v>
      </c>
      <c r="M140" s="598"/>
      <c r="N140" s="598"/>
      <c r="O140" s="598"/>
    </row>
    <row r="141" spans="1:15" ht="18.600000000000001" customHeight="1" thickBot="1" x14ac:dyDescent="0.35">
      <c r="A141" s="691" t="s">
        <v>197</v>
      </c>
      <c r="B141" s="1238" t="s">
        <v>197</v>
      </c>
      <c r="C141" s="1246">
        <v>7</v>
      </c>
      <c r="D141" s="1244">
        <f t="shared" si="22"/>
        <v>7.0000000000000001E-3</v>
      </c>
      <c r="E141" s="1235"/>
      <c r="F141" s="950">
        <f t="shared" si="23"/>
        <v>7.0000000000000001E-3</v>
      </c>
      <c r="G141" s="787">
        <f t="shared" si="18"/>
        <v>8.4512891837986395E-6</v>
      </c>
      <c r="H141" s="788">
        <f t="shared" si="24"/>
        <v>-0.99299999999999999</v>
      </c>
      <c r="I141" s="488">
        <f t="shared" si="19"/>
        <v>0.99299999999999999</v>
      </c>
      <c r="J141" s="802">
        <f t="shared" si="20"/>
        <v>-99.3993993993994</v>
      </c>
      <c r="K141" s="486">
        <f>'MASTER CHART'!$X$7</f>
        <v>0.15</v>
      </c>
      <c r="L141" s="789">
        <f t="shared" si="21"/>
        <v>-14.90990990990991</v>
      </c>
      <c r="M141" s="598"/>
      <c r="N141" s="598"/>
      <c r="O141" s="598"/>
    </row>
    <row r="142" spans="1:15" ht="18.600000000000001" customHeight="1" thickBot="1" x14ac:dyDescent="0.35">
      <c r="A142" s="692" t="s">
        <v>233</v>
      </c>
      <c r="D142" s="1244">
        <f t="shared" si="22"/>
        <v>0.01</v>
      </c>
      <c r="E142" s="1235"/>
      <c r="F142" s="950">
        <f t="shared" si="23"/>
        <v>0.01</v>
      </c>
      <c r="G142" s="787">
        <f t="shared" si="18"/>
        <v>1.2073270262569485E-5</v>
      </c>
      <c r="H142" s="788">
        <f t="shared" si="24"/>
        <v>-0.99</v>
      </c>
      <c r="I142" s="488">
        <f t="shared" si="19"/>
        <v>0.99</v>
      </c>
      <c r="J142" s="802">
        <f t="shared" si="20"/>
        <v>-99.099099099099092</v>
      </c>
      <c r="K142" s="486">
        <f>'MASTER CHART'!$X$7</f>
        <v>0.15</v>
      </c>
      <c r="L142" s="789">
        <f t="shared" si="21"/>
        <v>-14.864864864864863</v>
      </c>
      <c r="M142" s="598"/>
      <c r="N142" s="598"/>
      <c r="O142" s="598"/>
    </row>
    <row r="143" spans="1:15" ht="18.600000000000001" customHeight="1" thickBot="1" x14ac:dyDescent="0.35">
      <c r="A143" s="691" t="s">
        <v>90</v>
      </c>
      <c r="D143" s="1244">
        <f t="shared" si="22"/>
        <v>0.01</v>
      </c>
      <c r="E143" s="1235"/>
      <c r="F143" s="950">
        <f t="shared" si="23"/>
        <v>0.01</v>
      </c>
      <c r="G143" s="787">
        <f t="shared" si="18"/>
        <v>1.2073270262569485E-5</v>
      </c>
      <c r="H143" s="788">
        <f t="shared" si="24"/>
        <v>-0.99</v>
      </c>
      <c r="I143" s="488">
        <f t="shared" si="19"/>
        <v>0.99</v>
      </c>
      <c r="J143" s="802">
        <f t="shared" si="20"/>
        <v>-99.099099099099092</v>
      </c>
      <c r="K143" s="486">
        <f>'MASTER CHART'!$X$7</f>
        <v>0.15</v>
      </c>
      <c r="L143" s="789">
        <f t="shared" si="21"/>
        <v>-14.864864864864863</v>
      </c>
      <c r="M143" s="598"/>
      <c r="N143" s="598"/>
      <c r="O143" s="598"/>
    </row>
    <row r="144" spans="1:15" ht="18.600000000000001" customHeight="1" thickBot="1" x14ac:dyDescent="0.35">
      <c r="A144" s="692" t="s">
        <v>199</v>
      </c>
      <c r="B144" s="1238" t="s">
        <v>199</v>
      </c>
      <c r="C144" s="1246">
        <v>3607</v>
      </c>
      <c r="D144" s="1244">
        <f t="shared" si="22"/>
        <v>3.6070000000000002</v>
      </c>
      <c r="E144" s="1235"/>
      <c r="F144" s="950">
        <f t="shared" si="23"/>
        <v>3.6070000000000002</v>
      </c>
      <c r="G144" s="787">
        <f t="shared" si="18"/>
        <v>4.3548285837088129E-3</v>
      </c>
      <c r="H144" s="788">
        <f t="shared" si="24"/>
        <v>2.6070000000000002</v>
      </c>
      <c r="I144" s="488">
        <f t="shared" si="19"/>
        <v>-2.6070000000000002</v>
      </c>
      <c r="J144" s="802">
        <f t="shared" si="20"/>
        <v>8.9686669454395775E-3</v>
      </c>
      <c r="K144" s="486">
        <f>'MASTER CHART'!$X$7</f>
        <v>0.15</v>
      </c>
      <c r="L144" s="789">
        <f t="shared" si="21"/>
        <v>1.3453000418159366E-3</v>
      </c>
      <c r="M144" s="598"/>
      <c r="N144" s="598"/>
      <c r="O144" s="598"/>
    </row>
    <row r="145" spans="1:15" ht="18.600000000000001" customHeight="1" thickBot="1" x14ac:dyDescent="0.35">
      <c r="A145" s="691" t="s">
        <v>200</v>
      </c>
      <c r="B145" s="1238" t="s">
        <v>200</v>
      </c>
      <c r="C145" s="1246">
        <v>11098</v>
      </c>
      <c r="D145" s="1244">
        <f t="shared" si="22"/>
        <v>11.098000000000001</v>
      </c>
      <c r="E145" s="1235"/>
      <c r="F145" s="950">
        <f t="shared" si="23"/>
        <v>11.098000000000001</v>
      </c>
      <c r="G145" s="787">
        <f t="shared" si="18"/>
        <v>1.3398915337399614E-2</v>
      </c>
      <c r="H145" s="788">
        <f t="shared" si="24"/>
        <v>10.098000000000001</v>
      </c>
      <c r="I145" s="488">
        <f t="shared" si="19"/>
        <v>-10.098000000000001</v>
      </c>
      <c r="J145" s="802">
        <f t="shared" si="20"/>
        <v>3.4739393484867223E-2</v>
      </c>
      <c r="K145" s="486">
        <f>'MASTER CHART'!$X$7</f>
        <v>0.15</v>
      </c>
      <c r="L145" s="789">
        <f t="shared" si="21"/>
        <v>5.2109090227300831E-3</v>
      </c>
      <c r="M145" s="598"/>
      <c r="N145" s="598"/>
      <c r="O145" s="598"/>
    </row>
    <row r="146" spans="1:15" ht="18.600000000000001" customHeight="1" thickBot="1" x14ac:dyDescent="0.35">
      <c r="A146" s="692" t="s">
        <v>91</v>
      </c>
      <c r="B146" s="1238" t="s">
        <v>91</v>
      </c>
      <c r="C146" s="1246">
        <v>5509256</v>
      </c>
      <c r="D146" s="1244">
        <f t="shared" si="22"/>
        <v>5509.2560000000003</v>
      </c>
      <c r="E146" s="1235"/>
      <c r="F146" s="950">
        <f t="shared" si="23"/>
        <v>5509.2560000000003</v>
      </c>
      <c r="G146" s="787">
        <f t="shared" si="18"/>
        <v>6.6514736633682512</v>
      </c>
      <c r="H146" s="788">
        <f t="shared" si="24"/>
        <v>5508.2560000000003</v>
      </c>
      <c r="I146" s="488">
        <f t="shared" si="19"/>
        <v>-5508.2560000000003</v>
      </c>
      <c r="J146" s="802">
        <f t="shared" si="20"/>
        <v>18.949640780291226</v>
      </c>
      <c r="K146" s="486">
        <f>'MASTER CHART'!$X$7</f>
        <v>0.15</v>
      </c>
      <c r="L146" s="789">
        <f t="shared" si="21"/>
        <v>2.8424461170436839</v>
      </c>
      <c r="M146" s="598"/>
      <c r="N146" s="598"/>
      <c r="O146" s="598"/>
    </row>
    <row r="147" spans="1:15" ht="24.6" customHeight="1" thickBot="1" x14ac:dyDescent="0.35">
      <c r="A147" s="691" t="s">
        <v>92</v>
      </c>
      <c r="B147" s="1238" t="s">
        <v>92</v>
      </c>
      <c r="C147" s="1246">
        <v>32591</v>
      </c>
      <c r="D147" s="1244">
        <f t="shared" si="22"/>
        <v>32.591000000000001</v>
      </c>
      <c r="E147" s="1235"/>
      <c r="F147" s="950">
        <f t="shared" si="23"/>
        <v>32.591000000000001</v>
      </c>
      <c r="G147" s="787">
        <f t="shared" si="18"/>
        <v>3.934799511274021E-2</v>
      </c>
      <c r="H147" s="788">
        <f t="shared" si="24"/>
        <v>31.591000000000001</v>
      </c>
      <c r="I147" s="488">
        <f t="shared" si="19"/>
        <v>-31.591000000000001</v>
      </c>
      <c r="J147" s="802">
        <f t="shared" si="20"/>
        <v>0.10868015246389784</v>
      </c>
      <c r="K147" s="486">
        <f>'MASTER CHART'!$X$7</f>
        <v>0.15</v>
      </c>
      <c r="L147" s="789">
        <f t="shared" si="21"/>
        <v>1.6302022869584674E-2</v>
      </c>
      <c r="M147" s="598"/>
      <c r="N147" s="598"/>
      <c r="O147" s="598"/>
    </row>
    <row r="148" spans="1:15" ht="18.600000000000001" customHeight="1" thickBot="1" x14ac:dyDescent="0.35">
      <c r="A148" s="692" t="s">
        <v>93</v>
      </c>
      <c r="B148" s="1238" t="s">
        <v>93</v>
      </c>
      <c r="C148" s="1246">
        <v>98080</v>
      </c>
      <c r="D148" s="1244">
        <f t="shared" si="22"/>
        <v>98.08</v>
      </c>
      <c r="E148" s="1235"/>
      <c r="F148" s="950">
        <f t="shared" si="23"/>
        <v>98.08</v>
      </c>
      <c r="G148" s="787">
        <f t="shared" si="18"/>
        <v>0.11841463473528149</v>
      </c>
      <c r="H148" s="788">
        <f t="shared" si="24"/>
        <v>97.08</v>
      </c>
      <c r="I148" s="488">
        <f t="shared" si="19"/>
        <v>-97.08</v>
      </c>
      <c r="J148" s="802">
        <f t="shared" si="20"/>
        <v>0.33397705679450485</v>
      </c>
      <c r="K148" s="486">
        <f>'MASTER CHART'!$X$7</f>
        <v>0.15</v>
      </c>
      <c r="L148" s="789">
        <f t="shared" si="21"/>
        <v>5.0096558519175723E-2</v>
      </c>
      <c r="M148" s="598"/>
      <c r="N148" s="598"/>
      <c r="O148" s="598"/>
    </row>
    <row r="149" spans="1:15" ht="18.600000000000001" customHeight="1" thickBot="1" x14ac:dyDescent="0.35">
      <c r="A149" s="691" t="s">
        <v>94</v>
      </c>
      <c r="B149" s="1238" t="s">
        <v>94</v>
      </c>
      <c r="C149" s="1246">
        <v>270607</v>
      </c>
      <c r="D149" s="1244">
        <f t="shared" si="22"/>
        <v>270.60700000000003</v>
      </c>
      <c r="E149" s="1235"/>
      <c r="F149" s="950">
        <f t="shared" si="23"/>
        <v>270.60700000000003</v>
      </c>
      <c r="G149" s="787">
        <f t="shared" si="18"/>
        <v>0.32671114459431405</v>
      </c>
      <c r="H149" s="788">
        <f t="shared" si="24"/>
        <v>269.60700000000003</v>
      </c>
      <c r="I149" s="488">
        <f t="shared" si="19"/>
        <v>-269.60700000000003</v>
      </c>
      <c r="J149" s="802">
        <f t="shared" si="20"/>
        <v>0.92750877988459068</v>
      </c>
      <c r="K149" s="486">
        <f>'MASTER CHART'!$X$7</f>
        <v>0.15</v>
      </c>
      <c r="L149" s="789">
        <f t="shared" si="21"/>
        <v>0.1391263169826886</v>
      </c>
      <c r="M149" s="598"/>
      <c r="N149" s="598"/>
      <c r="O149" s="598"/>
    </row>
    <row r="150" spans="1:15" ht="18.600000000000001" customHeight="1" thickBot="1" x14ac:dyDescent="0.35">
      <c r="A150" s="692" t="s">
        <v>95</v>
      </c>
      <c r="B150" s="1238" t="s">
        <v>95</v>
      </c>
      <c r="C150" s="1246">
        <v>5069659</v>
      </c>
      <c r="D150" s="1244">
        <f t="shared" si="22"/>
        <v>5069.6589999999997</v>
      </c>
      <c r="E150" s="1235"/>
      <c r="F150" s="950">
        <f t="shared" si="23"/>
        <v>5069.6589999999997</v>
      </c>
      <c r="G150" s="787">
        <f t="shared" si="18"/>
        <v>6.1207363246067743</v>
      </c>
      <c r="H150" s="788">
        <f t="shared" si="24"/>
        <v>5068.6589999999997</v>
      </c>
      <c r="I150" s="488">
        <f t="shared" si="19"/>
        <v>-5068.6589999999997</v>
      </c>
      <c r="J150" s="802">
        <f t="shared" si="20"/>
        <v>17.437328128502038</v>
      </c>
      <c r="K150" s="486">
        <f>'MASTER CHART'!$X$7</f>
        <v>0.15</v>
      </c>
      <c r="L150" s="789">
        <f t="shared" si="21"/>
        <v>2.6155992192753055</v>
      </c>
      <c r="M150" s="598"/>
      <c r="N150" s="598"/>
      <c r="O150" s="598"/>
    </row>
    <row r="151" spans="1:15" ht="18.600000000000001" customHeight="1" thickBot="1" x14ac:dyDescent="0.35">
      <c r="A151" s="691" t="s">
        <v>201</v>
      </c>
      <c r="B151" s="1238" t="s">
        <v>201</v>
      </c>
      <c r="C151" s="1246">
        <v>77653</v>
      </c>
      <c r="D151" s="1244">
        <f t="shared" si="22"/>
        <v>77.653000000000006</v>
      </c>
      <c r="E151" s="1235"/>
      <c r="F151" s="950">
        <f t="shared" si="23"/>
        <v>77.653000000000006</v>
      </c>
      <c r="G151" s="787">
        <f t="shared" si="18"/>
        <v>9.3752565569930821E-2</v>
      </c>
      <c r="H151" s="788">
        <f t="shared" si="24"/>
        <v>76.653000000000006</v>
      </c>
      <c r="I151" s="488">
        <f t="shared" si="19"/>
        <v>-76.653000000000006</v>
      </c>
      <c r="J151" s="802">
        <f t="shared" si="20"/>
        <v>0.26370357781694664</v>
      </c>
      <c r="K151" s="486">
        <f>'MASTER CHART'!$X$7</f>
        <v>0.15</v>
      </c>
      <c r="L151" s="789">
        <f t="shared" si="21"/>
        <v>3.9555536672541997E-2</v>
      </c>
      <c r="M151" s="598"/>
      <c r="N151" s="598"/>
      <c r="O151" s="598"/>
    </row>
    <row r="152" spans="1:15" ht="18.600000000000001" customHeight="1" thickBot="1" x14ac:dyDescent="0.35">
      <c r="A152" s="691" t="s">
        <v>202</v>
      </c>
      <c r="B152" s="1238" t="s">
        <v>202</v>
      </c>
      <c r="C152" s="1246">
        <v>1620</v>
      </c>
      <c r="D152" s="1244">
        <f t="shared" si="22"/>
        <v>1.62</v>
      </c>
      <c r="F152" s="950">
        <f t="shared" si="23"/>
        <v>1.62</v>
      </c>
      <c r="G152" s="787">
        <f t="shared" si="18"/>
        <v>1.9558697825362566E-3</v>
      </c>
      <c r="H152" s="788">
        <f t="shared" si="24"/>
        <v>0.62000000000000011</v>
      </c>
      <c r="I152" s="488">
        <f t="shared" si="19"/>
        <v>-0.62000000000000011</v>
      </c>
      <c r="J152" s="802">
        <f t="shared" si="20"/>
        <v>2.1329395880984037E-3</v>
      </c>
      <c r="K152" s="486">
        <f>'MASTER CHART'!$X$7</f>
        <v>0.15</v>
      </c>
      <c r="L152" s="789">
        <f t="shared" si="21"/>
        <v>3.1994093821476055E-4</v>
      </c>
      <c r="M152" s="598"/>
      <c r="N152" s="598"/>
      <c r="O152" s="598"/>
    </row>
    <row r="153" spans="1:15" ht="16.2" thickBot="1" x14ac:dyDescent="0.35">
      <c r="A153" s="692" t="s">
        <v>203</v>
      </c>
      <c r="B153" s="1238" t="s">
        <v>203</v>
      </c>
      <c r="C153" s="1246">
        <v>350</v>
      </c>
      <c r="D153" s="1244">
        <f t="shared" si="22"/>
        <v>0.35</v>
      </c>
      <c r="E153" s="1235"/>
      <c r="F153" s="950">
        <f t="shared" si="23"/>
        <v>0.35</v>
      </c>
      <c r="G153" s="787">
        <f t="shared" si="18"/>
        <v>4.225644591899319E-4</v>
      </c>
      <c r="H153" s="788">
        <f t="shared" si="24"/>
        <v>-0.65</v>
      </c>
      <c r="I153" s="488">
        <f t="shared" si="19"/>
        <v>0.65</v>
      </c>
      <c r="J153" s="802">
        <f t="shared" si="20"/>
        <v>-65.06506506506507</v>
      </c>
      <c r="K153" s="486">
        <f>'MASTER CHART'!$X$7</f>
        <v>0.15</v>
      </c>
      <c r="L153" s="789">
        <f t="shared" si="21"/>
        <v>-9.7597597597597598</v>
      </c>
      <c r="M153" s="598"/>
      <c r="N153" s="598"/>
      <c r="O153" s="598"/>
    </row>
    <row r="154" spans="1:15" ht="18.600000000000001" customHeight="1" thickBot="1" x14ac:dyDescent="0.35">
      <c r="A154" s="692" t="s">
        <v>204</v>
      </c>
      <c r="B154" s="1238" t="s">
        <v>204</v>
      </c>
      <c r="C154" s="1246">
        <v>426539</v>
      </c>
      <c r="D154" s="1244">
        <f t="shared" si="22"/>
        <v>426.53899999999999</v>
      </c>
      <c r="E154" s="1235"/>
      <c r="F154" s="950">
        <f t="shared" si="23"/>
        <v>426.53899999999999</v>
      </c>
      <c r="G154" s="787">
        <f t="shared" si="18"/>
        <v>0.51497206245261251</v>
      </c>
      <c r="H154" s="788">
        <f t="shared" si="24"/>
        <v>425.53899999999999</v>
      </c>
      <c r="I154" s="488">
        <f t="shared" si="19"/>
        <v>-425.53899999999999</v>
      </c>
      <c r="J154" s="802">
        <f t="shared" si="20"/>
        <v>1.4639499667416234</v>
      </c>
      <c r="K154" s="486">
        <f>'MASTER CHART'!$X$7</f>
        <v>0.15</v>
      </c>
      <c r="L154" s="789">
        <f t="shared" si="21"/>
        <v>0.2195924950112435</v>
      </c>
      <c r="M154" s="598"/>
      <c r="N154" s="598"/>
      <c r="O154" s="598"/>
    </row>
    <row r="155" spans="1:15" ht="18.600000000000001" customHeight="1" thickBot="1" x14ac:dyDescent="0.35">
      <c r="A155" s="691" t="s">
        <v>96</v>
      </c>
      <c r="B155" s="1238" t="s">
        <v>96</v>
      </c>
      <c r="C155" s="1246">
        <v>1610122</v>
      </c>
      <c r="D155" s="1244">
        <f t="shared" si="22"/>
        <v>1610.1220000000001</v>
      </c>
      <c r="E155" s="1235"/>
      <c r="F155" s="950">
        <f t="shared" si="23"/>
        <v>1610.1220000000001</v>
      </c>
      <c r="G155" s="787">
        <f t="shared" si="18"/>
        <v>1.9439438061708905</v>
      </c>
      <c r="H155" s="788">
        <f t="shared" si="24"/>
        <v>1609.1220000000001</v>
      </c>
      <c r="I155" s="488">
        <f t="shared" si="19"/>
        <v>-1609.1220000000001</v>
      </c>
      <c r="J155" s="802">
        <f t="shared" si="20"/>
        <v>5.5357419610969014</v>
      </c>
      <c r="K155" s="486">
        <f>'MASTER CHART'!$X$7</f>
        <v>0.15</v>
      </c>
      <c r="L155" s="789">
        <f t="shared" si="21"/>
        <v>0.83036129416453519</v>
      </c>
      <c r="M155" s="598"/>
      <c r="N155" s="598"/>
      <c r="O155" s="598"/>
    </row>
    <row r="156" spans="1:15" ht="18.600000000000001" customHeight="1" thickBot="1" x14ac:dyDescent="0.35">
      <c r="A156" s="692" t="s">
        <v>121</v>
      </c>
      <c r="B156" s="1238"/>
      <c r="C156" s="1246"/>
      <c r="D156" s="1244">
        <f t="shared" si="22"/>
        <v>0.01</v>
      </c>
      <c r="E156" s="1235"/>
      <c r="F156" s="950">
        <f t="shared" si="23"/>
        <v>0.01</v>
      </c>
      <c r="G156" s="787">
        <f t="shared" si="18"/>
        <v>1.2073270262569485E-5</v>
      </c>
      <c r="H156" s="788">
        <f t="shared" si="24"/>
        <v>-0.99</v>
      </c>
      <c r="I156" s="488">
        <f t="shared" si="19"/>
        <v>0.99</v>
      </c>
      <c r="J156" s="802">
        <f t="shared" si="20"/>
        <v>-99.099099099099092</v>
      </c>
      <c r="K156" s="486">
        <f>'MASTER CHART'!$X$7</f>
        <v>0.15</v>
      </c>
      <c r="L156" s="789">
        <f t="shared" si="21"/>
        <v>-14.864864864864863</v>
      </c>
      <c r="M156" s="598"/>
      <c r="N156" s="598"/>
      <c r="O156" s="598"/>
    </row>
    <row r="157" spans="1:15" ht="18.600000000000001" customHeight="1" thickBot="1" x14ac:dyDescent="0.35">
      <c r="A157" s="691" t="s">
        <v>205</v>
      </c>
      <c r="B157" s="1238" t="s">
        <v>205</v>
      </c>
      <c r="C157" s="1246">
        <v>13</v>
      </c>
      <c r="D157" s="1244">
        <f t="shared" si="22"/>
        <v>1.2999999999999999E-2</v>
      </c>
      <c r="E157" s="1235"/>
      <c r="F157" s="950">
        <f t="shared" si="23"/>
        <v>1.2999999999999999E-2</v>
      </c>
      <c r="G157" s="787">
        <f t="shared" si="18"/>
        <v>1.569525134134033E-5</v>
      </c>
      <c r="H157" s="788">
        <f t="shared" si="24"/>
        <v>-0.98699999999999999</v>
      </c>
      <c r="I157" s="488">
        <f t="shared" si="19"/>
        <v>0.98699999999999999</v>
      </c>
      <c r="J157" s="802">
        <f t="shared" si="20"/>
        <v>-98.798798798798799</v>
      </c>
      <c r="K157" s="486">
        <f>'MASTER CHART'!$X$7</f>
        <v>0.15</v>
      </c>
      <c r="L157" s="789">
        <f t="shared" si="21"/>
        <v>-14.81981981981982</v>
      </c>
      <c r="M157" s="598"/>
      <c r="N157" s="598"/>
      <c r="O157" s="598"/>
    </row>
    <row r="158" spans="1:15" ht="18.600000000000001" customHeight="1" thickBot="1" x14ac:dyDescent="0.35">
      <c r="A158" s="692" t="s">
        <v>98</v>
      </c>
      <c r="B158" s="1238" t="s">
        <v>98</v>
      </c>
      <c r="C158" s="1246">
        <v>2605505</v>
      </c>
      <c r="D158" s="1244">
        <f t="shared" si="22"/>
        <v>2605.5050000000001</v>
      </c>
      <c r="E158" s="1235"/>
      <c r="F158" s="950">
        <f t="shared" si="23"/>
        <v>2605.5050000000001</v>
      </c>
      <c r="G158" s="787">
        <f t="shared" si="18"/>
        <v>3.1456966035476106</v>
      </c>
      <c r="H158" s="788">
        <f t="shared" si="24"/>
        <v>2604.5050000000001</v>
      </c>
      <c r="I158" s="488">
        <f t="shared" si="19"/>
        <v>-2604.5050000000001</v>
      </c>
      <c r="J158" s="802">
        <f t="shared" si="20"/>
        <v>8.9600835837100519</v>
      </c>
      <c r="K158" s="486">
        <f>'MASTER CHART'!$X$7</f>
        <v>0.15</v>
      </c>
      <c r="L158" s="789">
        <f t="shared" si="21"/>
        <v>1.3440125375565077</v>
      </c>
      <c r="M158" s="598"/>
      <c r="N158" s="598"/>
      <c r="O158" s="598"/>
    </row>
    <row r="159" spans="1:15" ht="18.600000000000001" customHeight="1" thickBot="1" x14ac:dyDescent="0.35">
      <c r="A159" s="691" t="s">
        <v>206</v>
      </c>
      <c r="B159" s="1238" t="s">
        <v>206</v>
      </c>
      <c r="C159" s="1246">
        <v>96</v>
      </c>
      <c r="D159" s="1244">
        <f t="shared" si="22"/>
        <v>9.6000000000000002E-2</v>
      </c>
      <c r="E159" s="1235"/>
      <c r="F159" s="950">
        <f t="shared" si="23"/>
        <v>9.6000000000000002E-2</v>
      </c>
      <c r="G159" s="787">
        <f t="shared" si="18"/>
        <v>1.1590339452066705E-4</v>
      </c>
      <c r="H159" s="788">
        <f t="shared" si="24"/>
        <v>-0.90400000000000003</v>
      </c>
      <c r="I159" s="488">
        <f t="shared" si="19"/>
        <v>0.90400000000000003</v>
      </c>
      <c r="J159" s="802">
        <f t="shared" si="20"/>
        <v>-90.490490490490487</v>
      </c>
      <c r="K159" s="486">
        <f>'MASTER CHART'!$X$7</f>
        <v>0.15</v>
      </c>
      <c r="L159" s="789">
        <f t="shared" si="21"/>
        <v>-13.573573573573572</v>
      </c>
      <c r="M159" s="598"/>
      <c r="N159" s="598"/>
      <c r="O159" s="598"/>
    </row>
    <row r="160" spans="1:15" ht="18.600000000000001" customHeight="1" thickBot="1" x14ac:dyDescent="0.35">
      <c r="A160" s="692" t="s">
        <v>122</v>
      </c>
      <c r="B160" s="1238" t="s">
        <v>122</v>
      </c>
      <c r="C160" s="1246">
        <v>1831</v>
      </c>
      <c r="D160" s="1244">
        <f t="shared" si="22"/>
        <v>1.831</v>
      </c>
      <c r="E160" s="1235"/>
      <c r="F160" s="950">
        <f t="shared" si="23"/>
        <v>1.831</v>
      </c>
      <c r="G160" s="787">
        <f t="shared" si="18"/>
        <v>2.2106157850764726E-3</v>
      </c>
      <c r="H160" s="788">
        <f t="shared" si="24"/>
        <v>0.83099999999999996</v>
      </c>
      <c r="I160" s="488">
        <f t="shared" si="19"/>
        <v>-0.83099999999999996</v>
      </c>
      <c r="J160" s="802">
        <f t="shared" si="20"/>
        <v>2.8588270930802791E-3</v>
      </c>
      <c r="K160" s="486">
        <f>'MASTER CHART'!$X$7</f>
        <v>0.15</v>
      </c>
      <c r="L160" s="789">
        <f t="shared" si="21"/>
        <v>4.2882406396204184E-4</v>
      </c>
      <c r="M160" s="598"/>
      <c r="N160" s="598"/>
      <c r="O160" s="598"/>
    </row>
    <row r="161" spans="1:15" ht="18.600000000000001" customHeight="1" thickBot="1" x14ac:dyDescent="0.35">
      <c r="A161" s="691" t="s">
        <v>99</v>
      </c>
      <c r="B161" s="1238" t="s">
        <v>99</v>
      </c>
      <c r="C161" s="1246">
        <v>193381</v>
      </c>
      <c r="D161" s="1244">
        <f t="shared" si="22"/>
        <v>193.381</v>
      </c>
      <c r="E161" s="1235"/>
      <c r="F161" s="950">
        <f t="shared" si="23"/>
        <v>193.381</v>
      </c>
      <c r="G161" s="787">
        <f>IF(F161=0,0,F161/$F$180)</f>
        <v>0.23347410766459495</v>
      </c>
      <c r="H161" s="788">
        <f>IF(F161=0,-1,(F161-1))</f>
        <v>192.381</v>
      </c>
      <c r="I161" s="488">
        <f>(H161*-1)</f>
        <v>-192.381</v>
      </c>
      <c r="J161" s="802">
        <f t="shared" si="20"/>
        <v>0.66183395306122406</v>
      </c>
      <c r="K161" s="486">
        <f>'MASTER CHART'!$X$7</f>
        <v>0.15</v>
      </c>
      <c r="L161" s="789">
        <f t="shared" si="21"/>
        <v>9.9275092959183603E-2</v>
      </c>
      <c r="M161" s="598"/>
      <c r="N161" s="598"/>
      <c r="O161" s="598"/>
    </row>
    <row r="162" spans="1:15" ht="18.600000000000001" customHeight="1" thickBot="1" x14ac:dyDescent="0.35">
      <c r="A162" s="692" t="s">
        <v>100</v>
      </c>
      <c r="B162" s="1238" t="s">
        <v>100</v>
      </c>
      <c r="C162" s="1246">
        <v>900428</v>
      </c>
      <c r="D162" s="1244">
        <f t="shared" si="22"/>
        <v>900.428</v>
      </c>
      <c r="E162" s="1235"/>
      <c r="F162" s="950">
        <f t="shared" si="23"/>
        <v>900.428</v>
      </c>
      <c r="G162" s="787">
        <f t="shared" si="18"/>
        <v>1.0871110595984916</v>
      </c>
      <c r="H162" s="788">
        <f t="shared" si="24"/>
        <v>899.428</v>
      </c>
      <c r="I162" s="488">
        <f t="shared" si="19"/>
        <v>-899.428</v>
      </c>
      <c r="J162" s="802">
        <f>(IF(H162&lt;0,H162/$H$182*-100,H162/$H$181*100))</f>
        <v>3.0942348191035012</v>
      </c>
      <c r="K162" s="486">
        <f>'MASTER CHART'!$X$7</f>
        <v>0.15</v>
      </c>
      <c r="L162" s="789">
        <f t="shared" si="21"/>
        <v>0.46413522286552517</v>
      </c>
      <c r="M162" s="598"/>
      <c r="N162" s="598"/>
      <c r="O162" s="598"/>
    </row>
    <row r="163" spans="1:15" ht="18.600000000000001" customHeight="1" thickBot="1" x14ac:dyDescent="0.35">
      <c r="A163" s="691" t="s">
        <v>207</v>
      </c>
      <c r="B163" s="1238" t="s">
        <v>207</v>
      </c>
      <c r="C163" s="1246">
        <v>240</v>
      </c>
      <c r="D163" s="1244">
        <f t="shared" si="22"/>
        <v>0.24</v>
      </c>
      <c r="E163" s="1235"/>
      <c r="F163" s="950">
        <f t="shared" si="23"/>
        <v>0.24</v>
      </c>
      <c r="G163" s="787">
        <f t="shared" si="18"/>
        <v>2.8975848630166759E-4</v>
      </c>
      <c r="H163" s="788">
        <f t="shared" si="24"/>
        <v>-0.76</v>
      </c>
      <c r="I163" s="488">
        <f t="shared" si="19"/>
        <v>0.76</v>
      </c>
      <c r="J163" s="802">
        <f t="shared" si="20"/>
        <v>-76.076076076076077</v>
      </c>
      <c r="K163" s="486">
        <f>'MASTER CHART'!$X$7</f>
        <v>0.15</v>
      </c>
      <c r="L163" s="789">
        <f t="shared" si="21"/>
        <v>-11.411411411411411</v>
      </c>
      <c r="M163" s="598"/>
      <c r="N163" s="598"/>
      <c r="O163" s="598"/>
    </row>
    <row r="164" spans="1:15" ht="18.600000000000001" customHeight="1" thickBot="1" x14ac:dyDescent="0.35">
      <c r="A164" s="692" t="s">
        <v>308</v>
      </c>
      <c r="D164" s="1244">
        <f t="shared" si="22"/>
        <v>0.01</v>
      </c>
      <c r="E164" s="1235"/>
      <c r="F164" s="950">
        <f t="shared" si="23"/>
        <v>0.01</v>
      </c>
      <c r="G164" s="787">
        <f t="shared" ref="G164:G176" si="25">IF(F164=0,0,F164/$F$180)</f>
        <v>1.2073270262569485E-5</v>
      </c>
      <c r="H164" s="788">
        <f t="shared" si="24"/>
        <v>-0.99</v>
      </c>
      <c r="I164" s="488">
        <f t="shared" si="19"/>
        <v>0.99</v>
      </c>
      <c r="J164" s="802">
        <f>(IF(H164&lt;0,H164/$H$182*-100,H164/$H$181*100))</f>
        <v>-99.099099099099092</v>
      </c>
      <c r="K164" s="486">
        <f>'MASTER CHART'!$X$7</f>
        <v>0.15</v>
      </c>
      <c r="L164" s="789">
        <f t="shared" ref="L164:L177" si="26">(J164*K164)</f>
        <v>-14.864864864864863</v>
      </c>
      <c r="M164" s="598"/>
      <c r="N164" s="598"/>
      <c r="O164" s="598"/>
    </row>
    <row r="165" spans="1:15" ht="18.600000000000001" customHeight="1" thickBot="1" x14ac:dyDescent="0.35">
      <c r="A165" s="692" t="s">
        <v>209</v>
      </c>
      <c r="B165" s="1238" t="s">
        <v>209</v>
      </c>
      <c r="C165" s="1246">
        <v>6398</v>
      </c>
      <c r="D165" s="1244">
        <f t="shared" si="22"/>
        <v>6.3979999999999997</v>
      </c>
      <c r="E165" s="1235"/>
      <c r="F165" s="950">
        <f t="shared" si="23"/>
        <v>6.3979999999999997</v>
      </c>
      <c r="G165" s="787">
        <f t="shared" si="25"/>
        <v>7.7244783139919556E-3</v>
      </c>
      <c r="H165" s="788">
        <f t="shared" si="24"/>
        <v>5.3979999999999997</v>
      </c>
      <c r="I165" s="488">
        <f t="shared" si="19"/>
        <v>-5.3979999999999997</v>
      </c>
      <c r="J165" s="802">
        <f t="shared" si="20"/>
        <v>1.8570335317024483E-2</v>
      </c>
      <c r="K165" s="486">
        <f>'MASTER CHART'!$X$7</f>
        <v>0.15</v>
      </c>
      <c r="L165" s="789">
        <f t="shared" si="26"/>
        <v>2.7855502975536726E-3</v>
      </c>
      <c r="M165" s="598"/>
      <c r="N165" s="598"/>
      <c r="O165" s="598"/>
    </row>
    <row r="166" spans="1:15" ht="18.600000000000001" customHeight="1" thickBot="1" x14ac:dyDescent="0.35">
      <c r="A166" s="691" t="s">
        <v>101</v>
      </c>
      <c r="B166" s="1238" t="s">
        <v>101</v>
      </c>
      <c r="C166" s="1246">
        <v>81941</v>
      </c>
      <c r="D166" s="1244">
        <f t="shared" si="22"/>
        <v>81.941000000000003</v>
      </c>
      <c r="E166" s="1235"/>
      <c r="F166" s="950">
        <f t="shared" si="23"/>
        <v>81.941000000000003</v>
      </c>
      <c r="G166" s="787">
        <f t="shared" si="25"/>
        <v>9.8929583858520617E-2</v>
      </c>
      <c r="H166" s="788">
        <f t="shared" si="24"/>
        <v>80.941000000000003</v>
      </c>
      <c r="I166" s="488">
        <f t="shared" si="19"/>
        <v>-80.941000000000003</v>
      </c>
      <c r="J166" s="802">
        <f t="shared" si="20"/>
        <v>0.27845526322624653</v>
      </c>
      <c r="K166" s="486">
        <f>'MASTER CHART'!$X$7</f>
        <v>0.15</v>
      </c>
      <c r="L166" s="789">
        <f t="shared" si="26"/>
        <v>4.1768289483936981E-2</v>
      </c>
      <c r="M166" s="598"/>
      <c r="N166" s="598"/>
      <c r="O166" s="598"/>
    </row>
    <row r="167" spans="1:15" ht="18.600000000000001" customHeight="1" thickBot="1" x14ac:dyDescent="0.35">
      <c r="A167" s="692" t="s">
        <v>123</v>
      </c>
      <c r="B167" s="1238" t="s">
        <v>123</v>
      </c>
      <c r="C167" s="1246">
        <v>308567</v>
      </c>
      <c r="D167" s="1244">
        <f t="shared" si="22"/>
        <v>308.56700000000001</v>
      </c>
      <c r="E167" s="1235"/>
      <c r="F167" s="950">
        <f t="shared" si="23"/>
        <v>308.56700000000001</v>
      </c>
      <c r="G167" s="787">
        <f t="shared" si="25"/>
        <v>0.37254127851102781</v>
      </c>
      <c r="H167" s="788">
        <f t="shared" si="24"/>
        <v>307.56700000000001</v>
      </c>
      <c r="I167" s="488">
        <f t="shared" si="19"/>
        <v>-307.56700000000001</v>
      </c>
      <c r="J167" s="802">
        <f t="shared" si="20"/>
        <v>1.0580997262784866</v>
      </c>
      <c r="K167" s="486">
        <f>'MASTER CHART'!$X$7</f>
        <v>0.15</v>
      </c>
      <c r="L167" s="789">
        <f t="shared" si="26"/>
        <v>0.15871495894177298</v>
      </c>
      <c r="M167" s="598"/>
      <c r="N167" s="598"/>
      <c r="O167" s="598"/>
    </row>
    <row r="168" spans="1:15" ht="18.600000000000001" customHeight="1" thickBot="1" x14ac:dyDescent="0.35">
      <c r="A168" s="691" t="s">
        <v>102</v>
      </c>
      <c r="B168" s="1238" t="s">
        <v>102</v>
      </c>
      <c r="C168" s="1246">
        <v>13208846</v>
      </c>
      <c r="D168" s="1244">
        <f t="shared" si="22"/>
        <v>13208.846</v>
      </c>
      <c r="E168" s="1248" t="s">
        <v>774</v>
      </c>
      <c r="F168" s="950">
        <f t="shared" si="23"/>
        <v>13208.846</v>
      </c>
      <c r="G168" s="787">
        <f t="shared" si="25"/>
        <v>15.947396761465987</v>
      </c>
      <c r="H168" s="788">
        <f t="shared" si="24"/>
        <v>13207.846</v>
      </c>
      <c r="I168" s="488">
        <f t="shared" si="19"/>
        <v>-13207.846</v>
      </c>
      <c r="J168" s="802">
        <f t="shared" si="20"/>
        <v>45.437963882108292</v>
      </c>
      <c r="K168" s="486">
        <f>'MASTER CHART'!$X$7</f>
        <v>0.15</v>
      </c>
      <c r="L168" s="789">
        <f t="shared" si="26"/>
        <v>6.8156945823162438</v>
      </c>
      <c r="M168" s="598"/>
      <c r="N168" s="598"/>
      <c r="O168" s="598"/>
    </row>
    <row r="169" spans="1:15" ht="18.600000000000001" customHeight="1" thickBot="1" x14ac:dyDescent="0.35">
      <c r="A169" s="692" t="s">
        <v>234</v>
      </c>
      <c r="B169" s="1238" t="s">
        <v>441</v>
      </c>
      <c r="C169" s="1246">
        <v>2673</v>
      </c>
      <c r="D169" s="1244">
        <f t="shared" si="22"/>
        <v>2.673</v>
      </c>
      <c r="E169" s="1235"/>
      <c r="F169" s="950">
        <f t="shared" si="23"/>
        <v>2.673</v>
      </c>
      <c r="G169" s="787">
        <f t="shared" si="25"/>
        <v>3.227185141184823E-3</v>
      </c>
      <c r="H169" s="788">
        <f t="shared" si="24"/>
        <v>1.673</v>
      </c>
      <c r="I169" s="488">
        <f t="shared" si="19"/>
        <v>-1.673</v>
      </c>
      <c r="J169" s="802">
        <f t="shared" si="20"/>
        <v>5.7554966627235945E-3</v>
      </c>
      <c r="K169" s="486">
        <f>'MASTER CHART'!$X$7</f>
        <v>0.15</v>
      </c>
      <c r="L169" s="789">
        <f t="shared" si="26"/>
        <v>8.633244994085391E-4</v>
      </c>
      <c r="M169" s="598"/>
      <c r="N169" s="598"/>
      <c r="O169" s="598"/>
    </row>
    <row r="170" spans="1:15" ht="21.6" customHeight="1" thickBot="1" x14ac:dyDescent="0.35">
      <c r="A170" s="692" t="s">
        <v>104</v>
      </c>
      <c r="B170" s="1238" t="s">
        <v>245</v>
      </c>
      <c r="C170" s="1246">
        <v>9356069</v>
      </c>
      <c r="D170" s="1244">
        <f t="shared" si="22"/>
        <v>9356.0689999999995</v>
      </c>
      <c r="E170" s="1250" t="s">
        <v>776</v>
      </c>
      <c r="F170" s="950">
        <f t="shared" si="23"/>
        <v>9356.0689999999995</v>
      </c>
      <c r="G170" s="787">
        <f t="shared" si="25"/>
        <v>11.29583496322482</v>
      </c>
      <c r="H170" s="788">
        <f t="shared" si="24"/>
        <v>9355.0689999999995</v>
      </c>
      <c r="I170" s="488">
        <f t="shared" si="19"/>
        <v>-9355.0689999999995</v>
      </c>
      <c r="J170" s="802">
        <f t="shared" si="20"/>
        <v>32.183543579826036</v>
      </c>
      <c r="K170" s="486">
        <f>'MASTER CHART'!$X$7</f>
        <v>0.15</v>
      </c>
      <c r="L170" s="789">
        <f t="shared" si="26"/>
        <v>4.8275315369739049</v>
      </c>
      <c r="M170" s="598"/>
      <c r="N170" s="598"/>
      <c r="O170" s="598"/>
    </row>
    <row r="171" spans="1:15" ht="18.600000000000001" customHeight="1" thickBot="1" x14ac:dyDescent="0.35">
      <c r="A171" s="691" t="s">
        <v>103</v>
      </c>
      <c r="B171" s="1238" t="s">
        <v>103</v>
      </c>
      <c r="C171" s="1246">
        <v>573</v>
      </c>
      <c r="D171" s="1244">
        <f t="shared" si="22"/>
        <v>0.57299999999999995</v>
      </c>
      <c r="E171" s="1235"/>
      <c r="F171" s="950">
        <f t="shared" si="23"/>
        <v>0.57299999999999995</v>
      </c>
      <c r="G171" s="787">
        <f>IF(F171=0,0,F171/$F$180)</f>
        <v>6.9179838604523135E-4</v>
      </c>
      <c r="H171" s="788">
        <f t="shared" si="24"/>
        <v>-0.42700000000000005</v>
      </c>
      <c r="I171" s="488">
        <f t="shared" si="19"/>
        <v>0.42700000000000005</v>
      </c>
      <c r="J171" s="802">
        <f t="shared" si="20"/>
        <v>-42.742742742742749</v>
      </c>
      <c r="K171" s="486">
        <f>'MASTER CHART'!$X$7</f>
        <v>0.15</v>
      </c>
      <c r="L171" s="789">
        <f t="shared" si="26"/>
        <v>-6.4114114114114118</v>
      </c>
      <c r="M171" s="598"/>
      <c r="N171" s="598"/>
      <c r="O171" s="598"/>
    </row>
    <row r="172" spans="1:15" ht="18.600000000000001" customHeight="1" thickBot="1" x14ac:dyDescent="0.35">
      <c r="A172" s="692" t="s">
        <v>210</v>
      </c>
      <c r="B172" s="1238" t="s">
        <v>210</v>
      </c>
      <c r="C172" s="1246">
        <v>6428</v>
      </c>
      <c r="D172" s="1244">
        <f t="shared" si="22"/>
        <v>6.4279999999999999</v>
      </c>
      <c r="E172" s="1235"/>
      <c r="F172" s="950">
        <f t="shared" si="23"/>
        <v>6.4279999999999999</v>
      </c>
      <c r="G172" s="787">
        <f t="shared" si="25"/>
        <v>7.7606981247796639E-3</v>
      </c>
      <c r="H172" s="788">
        <f t="shared" si="24"/>
        <v>5.4279999999999999</v>
      </c>
      <c r="I172" s="488">
        <f t="shared" si="19"/>
        <v>-5.4279999999999999</v>
      </c>
      <c r="J172" s="802">
        <f t="shared" si="20"/>
        <v>1.8673542071287311E-2</v>
      </c>
      <c r="K172" s="486">
        <f>'MASTER CHART'!$X$7</f>
        <v>0.15</v>
      </c>
      <c r="L172" s="789">
        <f t="shared" si="26"/>
        <v>2.8010313106930965E-3</v>
      </c>
      <c r="M172" s="598"/>
      <c r="N172" s="598"/>
      <c r="O172" s="598"/>
    </row>
    <row r="173" spans="1:15" ht="18.600000000000001" customHeight="1" thickBot="1" x14ac:dyDescent="0.35">
      <c r="A173" s="692" t="s">
        <v>105</v>
      </c>
      <c r="B173" s="1238" t="s">
        <v>445</v>
      </c>
      <c r="C173" s="1246">
        <v>127</v>
      </c>
      <c r="D173" s="1244">
        <f t="shared" si="22"/>
        <v>0.127</v>
      </c>
      <c r="E173" s="1235"/>
      <c r="F173" s="950">
        <f t="shared" si="23"/>
        <v>0.127</v>
      </c>
      <c r="G173" s="787">
        <f t="shared" si="25"/>
        <v>1.5333053233463245E-4</v>
      </c>
      <c r="H173" s="788">
        <f t="shared" si="24"/>
        <v>-0.873</v>
      </c>
      <c r="I173" s="488">
        <f t="shared" si="19"/>
        <v>0.873</v>
      </c>
      <c r="J173" s="802">
        <f>(IF(H173&lt;0,H173/$H$182*-100,H173/$H$181*100))</f>
        <v>-87.387387387387378</v>
      </c>
      <c r="K173" s="486">
        <f>'MASTER CHART'!$X$7</f>
        <v>0.15</v>
      </c>
      <c r="L173" s="789">
        <f t="shared" si="26"/>
        <v>-13.108108108108107</v>
      </c>
      <c r="M173" s="598"/>
      <c r="N173" s="598"/>
      <c r="O173" s="598"/>
    </row>
    <row r="174" spans="1:15" ht="18.600000000000001" customHeight="1" thickBot="1" x14ac:dyDescent="0.35">
      <c r="A174" s="691" t="s">
        <v>211</v>
      </c>
      <c r="B174" s="1238" t="s">
        <v>211</v>
      </c>
      <c r="C174" s="1246">
        <v>449558</v>
      </c>
      <c r="D174" s="1244">
        <f t="shared" si="22"/>
        <v>449.55799999999999</v>
      </c>
      <c r="E174" s="1235"/>
      <c r="F174" s="950">
        <f t="shared" si="23"/>
        <v>449.55799999999999</v>
      </c>
      <c r="G174" s="787">
        <f t="shared" si="25"/>
        <v>0.5427635232700212</v>
      </c>
      <c r="H174" s="788">
        <f t="shared" si="24"/>
        <v>448.55799999999999</v>
      </c>
      <c r="I174" s="488">
        <f t="shared" si="19"/>
        <v>-448.55799999999999</v>
      </c>
      <c r="J174" s="802">
        <f>(IF(H174&lt;0,H174/$H$182*-100,H174/$H$181*100))</f>
        <v>1.5431405092874897</v>
      </c>
      <c r="K174" s="486">
        <f>'MASTER CHART'!$X$7</f>
        <v>0.15</v>
      </c>
      <c r="L174" s="789">
        <f t="shared" si="26"/>
        <v>0.23147107639312345</v>
      </c>
      <c r="M174" s="598"/>
      <c r="N174" s="598"/>
      <c r="O174" s="598"/>
    </row>
    <row r="175" spans="1:15" ht="18.600000000000001" customHeight="1" thickBot="1" x14ac:dyDescent="0.35">
      <c r="A175" s="692" t="s">
        <v>107</v>
      </c>
      <c r="D175" s="1244">
        <f t="shared" si="22"/>
        <v>0.01</v>
      </c>
      <c r="E175" s="1235"/>
      <c r="F175" s="950">
        <f t="shared" si="23"/>
        <v>0.01</v>
      </c>
      <c r="G175" s="787">
        <f t="shared" si="25"/>
        <v>1.2073270262569485E-5</v>
      </c>
      <c r="H175" s="788">
        <f t="shared" si="24"/>
        <v>-0.99</v>
      </c>
      <c r="I175" s="488">
        <f t="shared" si="19"/>
        <v>0.99</v>
      </c>
      <c r="J175" s="802">
        <f>(IF(H175&lt;0,H175/$H$182*-100,H175/$H$181*100))</f>
        <v>-99.099099099099092</v>
      </c>
      <c r="K175" s="486">
        <f>'MASTER CHART'!$X$7</f>
        <v>0.15</v>
      </c>
      <c r="L175" s="789">
        <f t="shared" si="26"/>
        <v>-14.864864864864863</v>
      </c>
      <c r="M175" s="598"/>
      <c r="N175" s="598"/>
      <c r="O175" s="598"/>
    </row>
    <row r="176" spans="1:15" ht="18.600000000000001" customHeight="1" thickBot="1" x14ac:dyDescent="0.35">
      <c r="A176" s="691" t="s">
        <v>212</v>
      </c>
      <c r="B176" s="1238" t="s">
        <v>212</v>
      </c>
      <c r="C176" s="1246">
        <v>634</v>
      </c>
      <c r="D176" s="1244">
        <f t="shared" si="22"/>
        <v>0.63400000000000001</v>
      </c>
      <c r="E176" s="1235"/>
      <c r="F176" s="950">
        <f t="shared" si="23"/>
        <v>0.63400000000000001</v>
      </c>
      <c r="G176" s="787">
        <f t="shared" si="25"/>
        <v>7.6544533464690525E-4</v>
      </c>
      <c r="H176" s="788">
        <f t="shared" si="24"/>
        <v>-0.36599999999999999</v>
      </c>
      <c r="I176" s="488">
        <f t="shared" si="19"/>
        <v>0.36599999999999999</v>
      </c>
      <c r="J176" s="802">
        <f>(IF(H176&lt;0,H176/$H$182*-100,H176/$H$181*100))</f>
        <v>-36.636636636636638</v>
      </c>
      <c r="K176" s="486">
        <f>'MASTER CHART'!$X$7</f>
        <v>0.15</v>
      </c>
      <c r="L176" s="789">
        <f t="shared" si="26"/>
        <v>-5.4954954954954953</v>
      </c>
      <c r="M176" s="598"/>
      <c r="N176" s="598"/>
      <c r="O176" s="598"/>
    </row>
    <row r="177" spans="1:15" ht="18.600000000000001" customHeight="1" thickBot="1" x14ac:dyDescent="0.35">
      <c r="A177" s="695" t="s">
        <v>213</v>
      </c>
      <c r="B177" s="1239" t="s">
        <v>213</v>
      </c>
      <c r="C177" s="1251">
        <v>3584</v>
      </c>
      <c r="D177" s="1244">
        <f t="shared" si="22"/>
        <v>3.5840000000000001</v>
      </c>
      <c r="E177" s="1235"/>
      <c r="F177" s="950">
        <f t="shared" si="23"/>
        <v>3.5840000000000001</v>
      </c>
      <c r="G177" s="919">
        <f>IF(F177=0,0,F177/$F$180)</f>
        <v>4.3270600621049034E-3</v>
      </c>
      <c r="H177" s="790">
        <f t="shared" si="24"/>
        <v>2.5840000000000001</v>
      </c>
      <c r="I177" s="492">
        <f t="shared" si="19"/>
        <v>-2.5840000000000001</v>
      </c>
      <c r="J177" s="803">
        <f>(IF(H177&lt;0,H177/$H$182*-100,H177/$H$181*100))</f>
        <v>8.8895417671714105E-3</v>
      </c>
      <c r="K177" s="493">
        <f>'MASTER CHART'!$X$7</f>
        <v>0.15</v>
      </c>
      <c r="L177" s="791">
        <f t="shared" si="26"/>
        <v>1.3334312650757115E-3</v>
      </c>
      <c r="M177" s="598"/>
      <c r="N177" s="598"/>
      <c r="O177" s="598"/>
    </row>
    <row r="178" spans="1:15" ht="16.5" customHeight="1" thickTop="1" x14ac:dyDescent="0.3">
      <c r="A178" s="598"/>
      <c r="B178" s="1174"/>
      <c r="C178" s="1174"/>
      <c r="D178" s="1174"/>
      <c r="E178" s="1174"/>
      <c r="F178" s="951"/>
      <c r="G178" s="781"/>
      <c r="H178" s="782"/>
      <c r="I178" s="598"/>
      <c r="J178" s="598"/>
      <c r="K178" s="598"/>
      <c r="L178" s="783"/>
      <c r="M178" s="598"/>
      <c r="N178" s="598"/>
      <c r="O178" s="598"/>
    </row>
    <row r="179" spans="1:15" ht="16.5" customHeight="1" thickBot="1" x14ac:dyDescent="0.35">
      <c r="A179" s="598"/>
      <c r="B179" s="1174"/>
      <c r="C179" s="1174"/>
      <c r="D179" s="1174"/>
      <c r="E179" s="1174"/>
      <c r="F179" s="952"/>
      <c r="G179" s="784"/>
      <c r="H179" s="782"/>
      <c r="I179" s="598"/>
      <c r="J179" s="598"/>
      <c r="K179" s="598"/>
      <c r="L179" s="783"/>
      <c r="M179" s="598"/>
      <c r="N179" s="598"/>
      <c r="O179" s="598"/>
    </row>
    <row r="180" spans="1:15" ht="16.5" customHeight="1" thickBot="1" x14ac:dyDescent="0.35">
      <c r="A180" s="792" t="s">
        <v>393</v>
      </c>
      <c r="B180" s="1174"/>
      <c r="C180" s="1174"/>
      <c r="D180" s="1174"/>
      <c r="E180" s="1174"/>
      <c r="F180" s="953">
        <f>AVERAGE(F4:F179)</f>
        <v>828.27599999999984</v>
      </c>
      <c r="G180" s="793"/>
      <c r="H180" s="794"/>
      <c r="I180" s="779"/>
      <c r="J180" s="598"/>
      <c r="K180" s="779"/>
      <c r="L180" s="795"/>
      <c r="M180" s="598"/>
      <c r="N180" s="598"/>
      <c r="O180" s="598"/>
    </row>
    <row r="181" spans="1:15" ht="16.5" customHeight="1" thickBot="1" x14ac:dyDescent="0.35">
      <c r="A181" s="598"/>
      <c r="B181" s="1174"/>
      <c r="C181" s="1174"/>
      <c r="D181" s="1174"/>
      <c r="E181" s="1174"/>
      <c r="F181" s="954"/>
      <c r="G181" s="796" t="s">
        <v>15</v>
      </c>
      <c r="H181" s="797">
        <f>MAX(H4:H177)</f>
        <v>29067.865000000002</v>
      </c>
      <c r="I181" s="779"/>
      <c r="J181" s="598"/>
      <c r="K181" s="779"/>
      <c r="L181" s="795"/>
      <c r="M181" s="598"/>
      <c r="N181" s="598"/>
      <c r="O181" s="598"/>
    </row>
    <row r="182" spans="1:15" ht="16.5" customHeight="1" thickBot="1" x14ac:dyDescent="0.35">
      <c r="A182" s="598"/>
      <c r="B182" s="1174"/>
      <c r="C182" s="1174"/>
      <c r="D182" s="1174"/>
      <c r="E182" s="1174"/>
      <c r="F182" s="955"/>
      <c r="G182" s="798" t="s">
        <v>336</v>
      </c>
      <c r="H182" s="799">
        <f>MIN(H4:H177)</f>
        <v>-0.999</v>
      </c>
      <c r="I182" s="800">
        <f>MAX(I4:I177)*-1</f>
        <v>-0.999</v>
      </c>
      <c r="J182" s="598" t="s">
        <v>272</v>
      </c>
      <c r="K182" s="773"/>
      <c r="L182" s="795"/>
      <c r="M182" s="598"/>
      <c r="N182" s="598"/>
      <c r="O182" s="598"/>
    </row>
    <row r="183" spans="1:15" ht="18" customHeight="1" x14ac:dyDescent="0.3">
      <c r="A183" s="920"/>
      <c r="B183" s="1174"/>
      <c r="C183" s="1174"/>
      <c r="D183" s="1174"/>
      <c r="E183" s="1174"/>
      <c r="F183" s="956"/>
      <c r="G183" s="785"/>
      <c r="H183" s="782"/>
      <c r="I183" s="598"/>
      <c r="J183" s="598"/>
      <c r="K183" s="598"/>
      <c r="L183" s="783"/>
      <c r="M183" s="598"/>
      <c r="N183" s="598"/>
      <c r="O183" s="598"/>
    </row>
    <row r="184" spans="1:15" ht="16.5" customHeight="1" x14ac:dyDescent="0.3">
      <c r="A184" s="786" t="s">
        <v>271</v>
      </c>
      <c r="B184" s="1174"/>
      <c r="C184" s="1174"/>
      <c r="D184" s="1174"/>
      <c r="E184" s="1174"/>
      <c r="F184" s="957"/>
      <c r="G184" s="598"/>
      <c r="H184" s="782"/>
      <c r="I184" s="598"/>
      <c r="J184" s="598"/>
      <c r="K184" s="598"/>
      <c r="L184" s="783"/>
      <c r="M184" s="598"/>
      <c r="N184" s="598"/>
      <c r="O184" s="598"/>
    </row>
    <row r="185" spans="1:15" ht="16.5" customHeight="1" x14ac:dyDescent="0.3">
      <c r="A185" s="268"/>
      <c r="B185" s="1174"/>
      <c r="C185" s="1174"/>
      <c r="D185" s="1174"/>
      <c r="E185" s="1174"/>
      <c r="F185" s="958"/>
      <c r="G185" s="268"/>
      <c r="H185" s="518"/>
      <c r="I185" s="268"/>
      <c r="J185" s="510"/>
      <c r="K185" s="268"/>
      <c r="L185" s="722"/>
      <c r="M185" s="268"/>
      <c r="N185" s="268"/>
      <c r="O185" s="268"/>
    </row>
    <row r="186" spans="1:15" ht="16.5" customHeight="1" x14ac:dyDescent="0.3">
      <c r="A186" s="563"/>
      <c r="B186" s="1174"/>
      <c r="C186" s="1174"/>
      <c r="D186" s="1174"/>
      <c r="E186" s="1174"/>
      <c r="F186" s="959"/>
      <c r="G186" s="563"/>
      <c r="H186" s="563"/>
      <c r="I186" s="563"/>
      <c r="J186" s="563"/>
      <c r="K186" s="563"/>
      <c r="L186" s="722"/>
      <c r="M186" s="268"/>
      <c r="N186" s="268"/>
      <c r="O186" s="268"/>
    </row>
    <row r="187" spans="1:15" ht="16.5" customHeight="1" x14ac:dyDescent="0.3">
      <c r="A187" s="563"/>
      <c r="B187" s="1174"/>
      <c r="C187" s="1174"/>
      <c r="D187" s="1174"/>
      <c r="E187" s="1174"/>
      <c r="F187" s="959"/>
      <c r="G187" s="563"/>
      <c r="H187" s="563"/>
      <c r="I187" s="563"/>
      <c r="J187" s="563"/>
      <c r="K187" s="563"/>
      <c r="L187" s="722"/>
      <c r="M187" s="268"/>
      <c r="N187" s="268"/>
      <c r="O187" s="268"/>
    </row>
    <row r="188" spans="1:15" ht="31.2" customHeight="1" x14ac:dyDescent="0.3">
      <c r="A188" s="563"/>
      <c r="B188" s="1174"/>
      <c r="C188" s="1174"/>
      <c r="D188" s="1174"/>
      <c r="E188" s="1174"/>
      <c r="F188" s="959"/>
      <c r="G188" s="563"/>
      <c r="H188" s="563"/>
      <c r="I188" s="563"/>
      <c r="J188" s="563"/>
      <c r="K188" s="563"/>
      <c r="L188" s="722"/>
      <c r="M188" s="268"/>
      <c r="N188" s="268"/>
      <c r="O188" s="268"/>
    </row>
    <row r="189" spans="1:15" ht="29.4" customHeight="1" x14ac:dyDescent="0.3">
      <c r="A189" s="563"/>
      <c r="B189" s="1174"/>
      <c r="C189" s="1174"/>
      <c r="D189" s="1174"/>
      <c r="E189" s="1174"/>
      <c r="F189" s="959"/>
      <c r="G189" s="563"/>
      <c r="H189" s="563"/>
      <c r="I189" s="563"/>
      <c r="J189" s="563"/>
      <c r="K189" s="563"/>
      <c r="L189" s="722"/>
      <c r="M189" s="268"/>
      <c r="N189" s="268"/>
      <c r="O189" s="268"/>
    </row>
    <row r="190" spans="1:15" ht="16.5" customHeight="1" x14ac:dyDescent="0.3">
      <c r="A190" s="563"/>
      <c r="B190" s="1174"/>
      <c r="C190" s="1174"/>
      <c r="D190" s="1174"/>
      <c r="E190" s="1174"/>
      <c r="F190" s="959"/>
      <c r="G190" s="563"/>
      <c r="H190" s="563"/>
      <c r="I190" s="563"/>
      <c r="J190" s="563"/>
      <c r="K190" s="563"/>
      <c r="L190" s="722"/>
      <c r="M190" s="268"/>
      <c r="N190" s="268"/>
      <c r="O190" s="268"/>
    </row>
    <row r="191" spans="1:15" ht="16.5" customHeight="1" x14ac:dyDescent="0.3">
      <c r="A191" s="563"/>
      <c r="B191" s="1174"/>
      <c r="C191" s="1174"/>
      <c r="D191" s="1174"/>
      <c r="E191" s="1174"/>
      <c r="F191" s="959"/>
      <c r="G191" s="563"/>
      <c r="H191" s="563"/>
      <c r="I191" s="563"/>
      <c r="J191" s="563"/>
      <c r="K191" s="563"/>
      <c r="L191" s="722"/>
      <c r="M191" s="268"/>
      <c r="N191" s="268"/>
      <c r="O191" s="268"/>
    </row>
    <row r="192" spans="1:15" ht="16.5" customHeight="1" x14ac:dyDescent="0.3">
      <c r="A192" s="563"/>
      <c r="B192" s="1174"/>
      <c r="C192" s="1174"/>
      <c r="D192" s="1174"/>
      <c r="E192" s="1174"/>
      <c r="F192" s="959"/>
      <c r="G192" s="563"/>
      <c r="H192" s="563"/>
      <c r="I192" s="563"/>
      <c r="J192" s="563"/>
      <c r="K192" s="563"/>
      <c r="L192" s="722"/>
      <c r="M192" s="268"/>
      <c r="N192" s="268"/>
      <c r="O192" s="268"/>
    </row>
    <row r="193" spans="1:15" ht="16.5" customHeight="1" x14ac:dyDescent="0.3">
      <c r="A193" s="563"/>
      <c r="B193" s="1174"/>
      <c r="C193" s="1174"/>
      <c r="D193" s="1174"/>
      <c r="E193" s="1174"/>
      <c r="F193" s="959"/>
      <c r="G193" s="563"/>
      <c r="H193" s="563"/>
      <c r="I193" s="563"/>
      <c r="J193" s="563"/>
      <c r="K193" s="563"/>
      <c r="L193" s="722"/>
      <c r="M193" s="268"/>
      <c r="N193" s="268"/>
      <c r="O193" s="268"/>
    </row>
    <row r="194" spans="1:15" ht="16.5" customHeight="1" x14ac:dyDescent="0.3">
      <c r="A194" s="563"/>
      <c r="B194" s="1174"/>
      <c r="C194" s="1174"/>
      <c r="D194" s="1174"/>
      <c r="E194" s="1174"/>
      <c r="F194" s="959"/>
      <c r="G194" s="563"/>
      <c r="H194" s="563"/>
      <c r="I194" s="563"/>
      <c r="J194" s="563"/>
      <c r="K194" s="563"/>
    </row>
    <row r="195" spans="1:15" ht="16.5" customHeight="1" x14ac:dyDescent="0.3">
      <c r="A195" s="563"/>
      <c r="B195" s="1174"/>
      <c r="C195" s="1174"/>
      <c r="D195" s="1174"/>
      <c r="E195" s="1174"/>
      <c r="F195" s="959"/>
      <c r="G195" s="563"/>
      <c r="H195" s="563"/>
      <c r="I195" s="563"/>
      <c r="J195" s="563"/>
      <c r="K195" s="563"/>
    </row>
    <row r="196" spans="1:15" ht="16.5" customHeight="1" x14ac:dyDescent="0.3">
      <c r="A196" s="563"/>
      <c r="B196" s="1174"/>
      <c r="C196" s="1174"/>
      <c r="D196" s="1174"/>
      <c r="E196" s="1174"/>
      <c r="F196" s="959"/>
      <c r="G196" s="563"/>
      <c r="H196" s="563"/>
      <c r="I196" s="563"/>
      <c r="J196" s="563"/>
      <c r="K196" s="563"/>
    </row>
    <row r="197" spans="1:15" ht="16.5" customHeight="1" x14ac:dyDescent="0.3">
      <c r="A197" s="563"/>
      <c r="B197" s="1174"/>
      <c r="C197" s="1174"/>
      <c r="D197" s="1174"/>
      <c r="E197" s="1174"/>
      <c r="F197" s="959"/>
      <c r="G197" s="563"/>
      <c r="H197" s="563"/>
      <c r="I197" s="563"/>
      <c r="J197" s="563"/>
      <c r="K197" s="563"/>
    </row>
    <row r="198" spans="1:15" ht="16.5" customHeight="1" x14ac:dyDescent="0.3">
      <c r="A198" s="563"/>
      <c r="B198" s="1174"/>
      <c r="C198" s="1174"/>
      <c r="D198" s="1174"/>
      <c r="E198" s="1174"/>
      <c r="F198" s="959"/>
      <c r="G198" s="563"/>
      <c r="H198" s="563"/>
      <c r="I198" s="563"/>
      <c r="J198" s="563"/>
      <c r="K198" s="563"/>
    </row>
    <row r="199" spans="1:15" ht="16.5" customHeight="1" x14ac:dyDescent="0.3">
      <c r="A199" s="563"/>
      <c r="B199" s="1174"/>
      <c r="C199" s="1174"/>
      <c r="D199" s="1174"/>
      <c r="E199" s="1174"/>
      <c r="F199" s="959"/>
      <c r="G199" s="563"/>
      <c r="H199" s="563"/>
      <c r="I199" s="563"/>
      <c r="J199" s="563"/>
      <c r="K199" s="563"/>
    </row>
    <row r="200" spans="1:15" ht="16.5" customHeight="1" x14ac:dyDescent="0.3">
      <c r="A200" s="563"/>
      <c r="B200" s="1174"/>
      <c r="C200" s="1174"/>
      <c r="D200" s="1174"/>
      <c r="E200" s="1174"/>
      <c r="F200" s="959"/>
      <c r="G200" s="563"/>
      <c r="H200" s="563"/>
      <c r="I200" s="563"/>
      <c r="J200" s="563"/>
      <c r="K200" s="563"/>
    </row>
    <row r="201" spans="1:15" ht="16.5" customHeight="1" x14ac:dyDescent="0.3">
      <c r="A201" s="563"/>
      <c r="B201" s="1174"/>
      <c r="C201" s="1174"/>
      <c r="D201" s="1174"/>
      <c r="E201" s="1174"/>
      <c r="F201" s="959"/>
      <c r="G201" s="563"/>
      <c r="H201" s="563"/>
      <c r="I201" s="563"/>
      <c r="J201" s="563"/>
      <c r="K201" s="563"/>
    </row>
    <row r="202" spans="1:15" ht="16.5" customHeight="1" x14ac:dyDescent="0.3">
      <c r="A202" s="563"/>
      <c r="B202" s="1174"/>
      <c r="C202" s="1174"/>
      <c r="D202" s="1174"/>
      <c r="E202" s="1174"/>
      <c r="F202" s="959"/>
      <c r="G202" s="563"/>
      <c r="H202" s="563"/>
      <c r="I202" s="563"/>
      <c r="J202" s="563"/>
      <c r="K202" s="563"/>
    </row>
    <row r="203" spans="1:15" ht="16.5" customHeight="1" x14ac:dyDescent="0.3">
      <c r="A203" s="563"/>
      <c r="F203" s="959"/>
      <c r="G203" s="563"/>
      <c r="H203" s="563"/>
      <c r="I203" s="563"/>
      <c r="J203" s="563"/>
      <c r="K203" s="563"/>
    </row>
    <row r="204" spans="1:15" ht="16.5" customHeight="1" x14ac:dyDescent="0.3">
      <c r="A204" s="563"/>
      <c r="F204" s="959"/>
      <c r="G204" s="563"/>
      <c r="H204" s="563"/>
      <c r="I204" s="563"/>
      <c r="J204" s="563"/>
      <c r="K204" s="563"/>
    </row>
    <row r="205" spans="1:15" ht="16.5" customHeight="1" x14ac:dyDescent="0.3">
      <c r="A205" s="563"/>
      <c r="F205" s="959"/>
      <c r="G205" s="563"/>
      <c r="H205" s="563"/>
      <c r="I205" s="563"/>
      <c r="J205" s="563"/>
      <c r="K205" s="563"/>
    </row>
    <row r="206" spans="1:15" ht="16.5" customHeight="1" x14ac:dyDescent="0.3">
      <c r="A206" s="563"/>
      <c r="F206" s="959"/>
      <c r="G206" s="563"/>
      <c r="H206" s="563"/>
      <c r="I206" s="563"/>
      <c r="J206" s="563"/>
      <c r="K206" s="563"/>
    </row>
    <row r="207" spans="1:15" ht="16.5" customHeight="1" x14ac:dyDescent="0.3">
      <c r="A207" s="563"/>
      <c r="F207" s="959"/>
      <c r="G207" s="563"/>
      <c r="H207" s="563"/>
      <c r="I207" s="563"/>
      <c r="J207" s="563"/>
      <c r="K207" s="563"/>
    </row>
    <row r="208" spans="1:15" ht="16.5" customHeight="1" x14ac:dyDescent="0.3">
      <c r="A208" s="563"/>
      <c r="F208" s="959"/>
      <c r="G208" s="563"/>
      <c r="H208" s="563"/>
      <c r="I208" s="563"/>
      <c r="J208" s="563"/>
      <c r="K208" s="563"/>
    </row>
    <row r="209" spans="1:11" ht="16.5" customHeight="1" x14ac:dyDescent="0.3">
      <c r="A209" s="563"/>
      <c r="F209" s="959"/>
      <c r="G209" s="563"/>
      <c r="H209" s="563"/>
      <c r="I209" s="563"/>
      <c r="J209" s="563"/>
      <c r="K209" s="563"/>
    </row>
    <row r="210" spans="1:11" ht="16.5" customHeight="1" x14ac:dyDescent="0.3">
      <c r="A210" s="563"/>
      <c r="F210" s="959"/>
      <c r="G210" s="563"/>
      <c r="H210" s="563"/>
      <c r="I210" s="563"/>
      <c r="J210" s="563"/>
      <c r="K210" s="563"/>
    </row>
    <row r="211" spans="1:11" ht="16.5" customHeight="1" x14ac:dyDescent="0.3">
      <c r="A211" s="563"/>
      <c r="F211" s="959"/>
      <c r="G211" s="563"/>
      <c r="H211" s="563"/>
      <c r="I211" s="563"/>
      <c r="J211" s="563"/>
      <c r="K211" s="563"/>
    </row>
    <row r="212" spans="1:11" ht="16.5" customHeight="1" x14ac:dyDescent="0.3">
      <c r="A212" s="563"/>
      <c r="F212" s="959"/>
      <c r="G212" s="563"/>
      <c r="H212" s="563"/>
      <c r="I212" s="563"/>
      <c r="J212" s="563"/>
      <c r="K212" s="563"/>
    </row>
    <row r="213" spans="1:11" ht="16.5" customHeight="1" x14ac:dyDescent="0.3">
      <c r="A213" s="563"/>
      <c r="F213" s="959"/>
      <c r="G213" s="563"/>
      <c r="H213" s="563"/>
      <c r="I213" s="563"/>
      <c r="J213" s="563"/>
      <c r="K213" s="563"/>
    </row>
    <row r="214" spans="1:11" ht="31.2" customHeight="1" x14ac:dyDescent="0.3">
      <c r="A214" s="563"/>
      <c r="F214" s="959"/>
      <c r="G214" s="563"/>
      <c r="H214" s="563"/>
      <c r="I214" s="563"/>
      <c r="J214" s="563"/>
      <c r="K214" s="563"/>
    </row>
    <row r="215" spans="1:11" ht="16.5" customHeight="1" x14ac:dyDescent="0.3">
      <c r="A215" s="563"/>
      <c r="F215" s="959"/>
      <c r="G215" s="563"/>
      <c r="H215" s="563"/>
      <c r="I215" s="563"/>
      <c r="J215" s="563"/>
      <c r="K215" s="563"/>
    </row>
    <row r="216" spans="1:11" ht="16.5" customHeight="1" x14ac:dyDescent="0.3">
      <c r="A216" s="563"/>
      <c r="F216" s="959"/>
      <c r="G216" s="563"/>
      <c r="H216" s="563"/>
      <c r="I216" s="563"/>
      <c r="J216" s="563"/>
      <c r="K216" s="563"/>
    </row>
    <row r="217" spans="1:11" ht="16.5" customHeight="1" x14ac:dyDescent="0.3">
      <c r="A217" s="563"/>
      <c r="F217" s="959"/>
      <c r="G217" s="563"/>
      <c r="H217" s="563"/>
      <c r="I217" s="563"/>
      <c r="J217" s="563"/>
      <c r="K217" s="563"/>
    </row>
    <row r="218" spans="1:11" ht="16.5" customHeight="1" x14ac:dyDescent="0.3">
      <c r="A218" s="563"/>
      <c r="F218" s="959"/>
      <c r="G218" s="563"/>
      <c r="H218" s="563"/>
      <c r="I218" s="563"/>
      <c r="J218" s="563"/>
      <c r="K218" s="563"/>
    </row>
    <row r="219" spans="1:11" ht="16.5" customHeight="1" x14ac:dyDescent="0.3">
      <c r="A219" s="563"/>
      <c r="F219" s="959"/>
      <c r="G219" s="563"/>
      <c r="H219" s="563"/>
      <c r="I219" s="563"/>
      <c r="J219" s="563"/>
      <c r="K219" s="563"/>
    </row>
    <row r="220" spans="1:11" ht="16.5" customHeight="1" x14ac:dyDescent="0.3">
      <c r="A220" s="563"/>
      <c r="F220" s="959"/>
      <c r="G220" s="563"/>
      <c r="H220" s="563"/>
      <c r="I220" s="563"/>
      <c r="J220" s="563"/>
      <c r="K220" s="563"/>
    </row>
    <row r="221" spans="1:11" ht="16.5" customHeight="1" x14ac:dyDescent="0.3">
      <c r="A221" s="563"/>
      <c r="F221" s="959"/>
      <c r="G221" s="563"/>
      <c r="H221" s="563"/>
      <c r="I221" s="563"/>
      <c r="J221" s="563"/>
      <c r="K221" s="563"/>
    </row>
    <row r="222" spans="1:11" ht="16.5" customHeight="1" x14ac:dyDescent="0.3">
      <c r="A222" s="563"/>
      <c r="F222" s="959"/>
      <c r="G222" s="563"/>
      <c r="H222" s="563"/>
      <c r="I222" s="563"/>
      <c r="J222" s="563"/>
      <c r="K222" s="563"/>
    </row>
    <row r="223" spans="1:11" ht="16.5" customHeight="1" x14ac:dyDescent="0.3">
      <c r="A223" s="563"/>
      <c r="F223" s="959"/>
      <c r="G223" s="563"/>
      <c r="H223" s="563"/>
      <c r="I223" s="563"/>
      <c r="J223" s="563"/>
      <c r="K223" s="563"/>
    </row>
    <row r="224" spans="1:11" ht="16.5" customHeight="1" x14ac:dyDescent="0.3">
      <c r="A224" s="563"/>
      <c r="F224" s="959"/>
      <c r="G224" s="563"/>
      <c r="H224" s="563"/>
      <c r="I224" s="563"/>
      <c r="J224" s="563"/>
      <c r="K224" s="563"/>
    </row>
    <row r="225" spans="1:11" ht="16.5" customHeight="1" x14ac:dyDescent="0.3">
      <c r="A225" s="563" t="s">
        <v>280</v>
      </c>
      <c r="F225" s="959"/>
      <c r="G225" s="563"/>
      <c r="H225" s="563"/>
      <c r="I225" s="563"/>
      <c r="J225" s="563"/>
      <c r="K225" s="563"/>
    </row>
  </sheetData>
  <mergeCells count="5">
    <mergeCell ref="L2:L3"/>
    <mergeCell ref="A1:A3"/>
    <mergeCell ref="F1:L1"/>
    <mergeCell ref="G2:K2"/>
    <mergeCell ref="B1:E2"/>
  </mergeCells>
  <hyperlinks>
    <hyperlink ref="A184" r:id="rId1" xr:uid="{00000000-0004-0000-0C00-000000000000}"/>
    <hyperlink ref="E65" r:id="rId2" tooltip="Airbus" display="https://en.wikipedia.org/wiki/Airbus" xr:uid="{7F55DE7E-D117-485B-8C1A-95E940813600}"/>
    <hyperlink ref="E168" r:id="rId3" tooltip="Airbus" display="https://en.wikipedia.org/wiki/Airbus" xr:uid="{5DC483E8-BB0E-42C5-93F2-3B934C5E343F}"/>
    <hyperlink ref="E28" r:id="rId4" tooltip="Embraer" display="https://en.wikipedia.org/wiki/Embraer" xr:uid="{33DA9062-3581-4A3B-9CA8-238D305AA1AC}"/>
    <hyperlink ref="E61" r:id="rId5" xr:uid="{7A529143-9586-469A-A065-BDCC1E7BAD85}"/>
  </hyperlinks>
  <pageMargins left="0.7" right="0.7" top="0.75" bottom="0.75" header="0.3" footer="0.3"/>
  <pageSetup orientation="portrait" r:id="rId6"/>
  <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1:AO225"/>
  <sheetViews>
    <sheetView workbookViewId="0">
      <pane xSplit="1" ySplit="3" topLeftCell="B168" activePane="bottomRight" state="frozen"/>
      <selection pane="topRight" activeCell="B1" sqref="B1"/>
      <selection pane="bottomLeft" activeCell="A4" sqref="A4"/>
      <selection pane="bottomRight" activeCell="O170" sqref="O170"/>
    </sheetView>
  </sheetViews>
  <sheetFormatPr defaultColWidth="9.21875" defaultRowHeight="18" x14ac:dyDescent="0.35"/>
  <cols>
    <col min="1" max="1" width="22.77734375" style="188" customWidth="1"/>
    <col min="2" max="2" width="19.44140625" style="980" hidden="1" customWidth="1"/>
    <col min="3" max="3" width="19.77734375" style="981" hidden="1" customWidth="1"/>
    <col min="4" max="4" width="14.5546875" style="971" customWidth="1"/>
    <col min="5" max="5" width="16" style="200" customWidth="1"/>
    <col min="6" max="6" width="14.21875" style="521" customWidth="1"/>
    <col min="7" max="7" width="5.6640625" style="188" hidden="1" customWidth="1"/>
    <col min="8" max="8" width="10.21875" style="513" customWidth="1"/>
    <col min="9" max="9" width="13" style="188" customWidth="1"/>
    <col min="10" max="10" width="11.77734375" style="743" customWidth="1"/>
    <col min="11" max="16384" width="9.21875" style="188"/>
  </cols>
  <sheetData>
    <row r="1" spans="1:13" ht="25.95" customHeight="1" thickBot="1" x14ac:dyDescent="0.35">
      <c r="A1" s="1580" t="s">
        <v>0</v>
      </c>
      <c r="B1" s="1596" t="s">
        <v>324</v>
      </c>
      <c r="C1" s="1597"/>
      <c r="D1" s="1582" t="s">
        <v>477</v>
      </c>
      <c r="E1" s="1582"/>
      <c r="F1" s="1582"/>
      <c r="G1" s="1582"/>
      <c r="H1" s="1582"/>
      <c r="I1" s="1582"/>
      <c r="J1" s="1583"/>
      <c r="K1" s="563"/>
      <c r="L1" s="563"/>
      <c r="M1" s="563"/>
    </row>
    <row r="2" spans="1:13" ht="23.25" customHeight="1" thickTop="1" x14ac:dyDescent="0.3">
      <c r="A2" s="1581"/>
      <c r="B2" s="1598"/>
      <c r="C2" s="1597"/>
      <c r="D2" s="963" t="s">
        <v>18</v>
      </c>
      <c r="E2" s="1584" t="s">
        <v>8</v>
      </c>
      <c r="F2" s="1585"/>
      <c r="G2" s="1585"/>
      <c r="H2" s="1585"/>
      <c r="I2" s="1586"/>
      <c r="J2" s="1578" t="s">
        <v>1</v>
      </c>
      <c r="K2" s="563"/>
      <c r="L2" s="563"/>
      <c r="M2" s="563"/>
    </row>
    <row r="3" spans="1:13" ht="64.5" customHeight="1" thickBot="1" x14ac:dyDescent="0.35">
      <c r="A3" s="1595"/>
      <c r="B3" s="1253" t="s">
        <v>279</v>
      </c>
      <c r="C3" s="976"/>
      <c r="D3" s="972" t="s">
        <v>607</v>
      </c>
      <c r="E3" s="61" t="s">
        <v>389</v>
      </c>
      <c r="F3" s="517" t="s">
        <v>332</v>
      </c>
      <c r="G3" s="53" t="s">
        <v>10</v>
      </c>
      <c r="H3" s="992" t="s">
        <v>337</v>
      </c>
      <c r="I3" s="40" t="s">
        <v>17</v>
      </c>
      <c r="J3" s="1579"/>
      <c r="K3" s="563"/>
      <c r="L3" s="563"/>
      <c r="M3" s="563"/>
    </row>
    <row r="4" spans="1:13" s="810" customFormat="1" ht="16.5" customHeight="1" thickTop="1" x14ac:dyDescent="0.25">
      <c r="A4" s="1257" t="s">
        <v>126</v>
      </c>
      <c r="B4" s="1254"/>
      <c r="C4" s="977"/>
      <c r="D4" s="964" t="str">
        <f>IF(C4&gt;0,C4,"use median")</f>
        <v>use median</v>
      </c>
      <c r="E4" s="787">
        <f t="shared" ref="E4:E67" si="0">IF(C4=0,1,C4/$D$180)</f>
        <v>1</v>
      </c>
      <c r="F4" s="788">
        <f>E4-1</f>
        <v>0</v>
      </c>
      <c r="G4" s="485">
        <f t="shared" ref="G4:G67" si="1">(F4*-1)</f>
        <v>0</v>
      </c>
      <c r="H4" s="1252">
        <f t="shared" ref="H4:H67" si="2">(IF(F4&lt;0,F4/$F$182*-100,F4/$F$181*100))</f>
        <v>0</v>
      </c>
      <c r="I4" s="486">
        <f>'MASTER CHART'!$Z$7</f>
        <v>0.05</v>
      </c>
      <c r="J4" s="789">
        <f t="shared" ref="J4:J67" si="3">(H4*I4)</f>
        <v>0</v>
      </c>
      <c r="K4" s="598"/>
      <c r="L4" s="598"/>
      <c r="M4" s="598"/>
    </row>
    <row r="5" spans="1:13" s="810" customFormat="1" ht="16.5" customHeight="1" x14ac:dyDescent="0.3">
      <c r="A5" s="1258" t="s">
        <v>127</v>
      </c>
      <c r="B5" s="1054" t="s">
        <v>127</v>
      </c>
      <c r="C5" s="929">
        <v>3.9</v>
      </c>
      <c r="D5" s="964">
        <f t="shared" ref="D5:D68" si="4">IF(C5&gt;0,C5,"use median")</f>
        <v>3.9</v>
      </c>
      <c r="E5" s="787">
        <f t="shared" si="0"/>
        <v>0.95121951219512202</v>
      </c>
      <c r="F5" s="788">
        <f t="shared" ref="F5:F68" si="5">E5-1</f>
        <v>-4.8780487804877981E-2</v>
      </c>
      <c r="G5" s="488">
        <f t="shared" si="1"/>
        <v>4.8780487804877981E-2</v>
      </c>
      <c r="H5" s="819">
        <f t="shared" si="2"/>
        <v>-12.499999999999986</v>
      </c>
      <c r="I5" s="486">
        <f>'MASTER CHART'!$Z$7</f>
        <v>0.05</v>
      </c>
      <c r="J5" s="789">
        <f t="shared" si="3"/>
        <v>-0.62499999999999933</v>
      </c>
      <c r="K5" s="598"/>
      <c r="L5" s="598"/>
      <c r="M5" s="598"/>
    </row>
    <row r="6" spans="1:13" s="810" customFormat="1" ht="16.5" customHeight="1" x14ac:dyDescent="0.3">
      <c r="A6" s="1259" t="s">
        <v>30</v>
      </c>
      <c r="B6" s="1054" t="s">
        <v>482</v>
      </c>
      <c r="C6" s="929">
        <v>3.2</v>
      </c>
      <c r="D6" s="964">
        <f t="shared" si="4"/>
        <v>3.2</v>
      </c>
      <c r="E6" s="787">
        <f t="shared" si="0"/>
        <v>0.78048780487804892</v>
      </c>
      <c r="F6" s="788">
        <f t="shared" si="5"/>
        <v>-0.21951219512195108</v>
      </c>
      <c r="G6" s="488">
        <f t="shared" si="1"/>
        <v>0.21951219512195108</v>
      </c>
      <c r="H6" s="819">
        <f t="shared" si="2"/>
        <v>-56.249999999999979</v>
      </c>
      <c r="I6" s="486">
        <f>'MASTER CHART'!$Z$7</f>
        <v>0.05</v>
      </c>
      <c r="J6" s="789">
        <f t="shared" si="3"/>
        <v>-2.8124999999999991</v>
      </c>
      <c r="K6" s="598"/>
      <c r="L6" s="598"/>
      <c r="M6" s="598"/>
    </row>
    <row r="7" spans="1:13" s="810" customFormat="1" ht="16.5" customHeight="1" x14ac:dyDescent="0.25">
      <c r="A7" s="1259" t="s">
        <v>128</v>
      </c>
      <c r="B7" s="1255"/>
      <c r="C7" s="978"/>
      <c r="D7" s="964" t="str">
        <f t="shared" si="4"/>
        <v>use median</v>
      </c>
      <c r="E7" s="787">
        <f t="shared" si="0"/>
        <v>1</v>
      </c>
      <c r="F7" s="788">
        <f t="shared" si="5"/>
        <v>0</v>
      </c>
      <c r="G7" s="488">
        <f t="shared" si="1"/>
        <v>0</v>
      </c>
      <c r="H7" s="819">
        <f t="shared" si="2"/>
        <v>0</v>
      </c>
      <c r="I7" s="486">
        <f>'MASTER CHART'!$Z$7</f>
        <v>0.05</v>
      </c>
      <c r="J7" s="789">
        <f t="shared" si="3"/>
        <v>0</v>
      </c>
      <c r="K7" s="598"/>
      <c r="L7" s="598"/>
      <c r="M7" s="598"/>
    </row>
    <row r="8" spans="1:13" s="810" customFormat="1" ht="16.5" customHeight="1" x14ac:dyDescent="0.25">
      <c r="A8" s="1258" t="s">
        <v>129</v>
      </c>
      <c r="B8" s="1255"/>
      <c r="C8" s="978"/>
      <c r="D8" s="964" t="str">
        <f t="shared" si="4"/>
        <v>use median</v>
      </c>
      <c r="E8" s="787">
        <f t="shared" si="0"/>
        <v>1</v>
      </c>
      <c r="F8" s="788">
        <f t="shared" si="5"/>
        <v>0</v>
      </c>
      <c r="G8" s="488">
        <f t="shared" si="1"/>
        <v>0</v>
      </c>
      <c r="H8" s="819">
        <f t="shared" si="2"/>
        <v>0</v>
      </c>
      <c r="I8" s="486">
        <f>'MASTER CHART'!$Z$7</f>
        <v>0.05</v>
      </c>
      <c r="J8" s="789">
        <f t="shared" si="3"/>
        <v>0</v>
      </c>
      <c r="K8" s="598"/>
      <c r="L8" s="598"/>
      <c r="M8" s="598"/>
    </row>
    <row r="9" spans="1:13" s="810" customFormat="1" ht="16.5" customHeight="1" x14ac:dyDescent="0.25">
      <c r="A9" s="1258" t="s">
        <v>110</v>
      </c>
      <c r="B9" s="1255"/>
      <c r="C9" s="978"/>
      <c r="D9" s="964" t="str">
        <f t="shared" si="4"/>
        <v>use median</v>
      </c>
      <c r="E9" s="787">
        <f t="shared" si="0"/>
        <v>1</v>
      </c>
      <c r="F9" s="788">
        <f t="shared" si="5"/>
        <v>0</v>
      </c>
      <c r="G9" s="488">
        <f t="shared" si="1"/>
        <v>0</v>
      </c>
      <c r="H9" s="819">
        <f t="shared" si="2"/>
        <v>0</v>
      </c>
      <c r="I9" s="486">
        <f>'MASTER CHART'!$Z$7</f>
        <v>0.05</v>
      </c>
      <c r="J9" s="789">
        <f t="shared" si="3"/>
        <v>0</v>
      </c>
      <c r="K9" s="598"/>
      <c r="L9" s="598"/>
      <c r="M9" s="598"/>
    </row>
    <row r="10" spans="1:13" s="810" customFormat="1" ht="16.5" customHeight="1" x14ac:dyDescent="0.3">
      <c r="A10" s="1259" t="s">
        <v>38</v>
      </c>
      <c r="B10" s="1054" t="s">
        <v>483</v>
      </c>
      <c r="C10" s="929">
        <v>3.8</v>
      </c>
      <c r="D10" s="964">
        <f t="shared" si="4"/>
        <v>3.8</v>
      </c>
      <c r="E10" s="787">
        <f t="shared" si="0"/>
        <v>0.92682926829268297</v>
      </c>
      <c r="F10" s="788">
        <f t="shared" si="5"/>
        <v>-7.3170731707317027E-2</v>
      </c>
      <c r="G10" s="488">
        <f t="shared" si="1"/>
        <v>7.3170731707317027E-2</v>
      </c>
      <c r="H10" s="819">
        <f t="shared" si="2"/>
        <v>-18.749999999999993</v>
      </c>
      <c r="I10" s="486">
        <f>'MASTER CHART'!$Z$7</f>
        <v>0.05</v>
      </c>
      <c r="J10" s="789">
        <f t="shared" si="3"/>
        <v>-0.93749999999999967</v>
      </c>
      <c r="K10" s="598"/>
      <c r="L10" s="598"/>
      <c r="M10" s="598"/>
    </row>
    <row r="11" spans="1:13" s="810" customFormat="1" ht="16.5" customHeight="1" x14ac:dyDescent="0.3">
      <c r="A11" s="1258" t="s">
        <v>130</v>
      </c>
      <c r="B11" s="1054" t="s">
        <v>484</v>
      </c>
      <c r="C11" s="929">
        <v>4.3</v>
      </c>
      <c r="D11" s="964">
        <f t="shared" si="4"/>
        <v>4.3</v>
      </c>
      <c r="E11" s="787">
        <f t="shared" si="0"/>
        <v>1.0487804878048781</v>
      </c>
      <c r="F11" s="788">
        <f t="shared" si="5"/>
        <v>4.8780487804878092E-2</v>
      </c>
      <c r="G11" s="488">
        <f t="shared" si="1"/>
        <v>-4.8780487804878092E-2</v>
      </c>
      <c r="H11" s="819">
        <f t="shared" si="2"/>
        <v>10.526315789473689</v>
      </c>
      <c r="I11" s="486">
        <f>'MASTER CHART'!$Z$7</f>
        <v>0.05</v>
      </c>
      <c r="J11" s="789">
        <f t="shared" si="3"/>
        <v>0.5263157894736844</v>
      </c>
      <c r="K11" s="598"/>
      <c r="L11" s="598"/>
      <c r="M11" s="598"/>
    </row>
    <row r="12" spans="1:13" s="811" customFormat="1" ht="16.5" customHeight="1" x14ac:dyDescent="0.25">
      <c r="A12" s="1259" t="s">
        <v>131</v>
      </c>
      <c r="B12" s="1256"/>
      <c r="C12" s="979"/>
      <c r="D12" s="964" t="str">
        <f t="shared" si="4"/>
        <v>use median</v>
      </c>
      <c r="E12" s="787">
        <f t="shared" si="0"/>
        <v>1</v>
      </c>
      <c r="F12" s="788">
        <f t="shared" si="5"/>
        <v>0</v>
      </c>
      <c r="G12" s="488">
        <f>(F12*-1)</f>
        <v>0</v>
      </c>
      <c r="H12" s="819">
        <f t="shared" si="2"/>
        <v>0</v>
      </c>
      <c r="I12" s="486">
        <f>'MASTER CHART'!$Z$7</f>
        <v>0.05</v>
      </c>
      <c r="J12" s="789">
        <f t="shared" si="3"/>
        <v>0</v>
      </c>
      <c r="K12" s="771"/>
      <c r="L12" s="771"/>
      <c r="M12" s="598"/>
    </row>
    <row r="13" spans="1:13" s="810" customFormat="1" ht="16.5" customHeight="1" x14ac:dyDescent="0.3">
      <c r="A13" s="1258" t="s">
        <v>39</v>
      </c>
      <c r="B13" s="1054" t="s">
        <v>485</v>
      </c>
      <c r="C13" s="929">
        <v>5.5</v>
      </c>
      <c r="D13" s="964">
        <f t="shared" si="4"/>
        <v>5.5</v>
      </c>
      <c r="E13" s="787">
        <f t="shared" si="0"/>
        <v>1.3414634146341464</v>
      </c>
      <c r="F13" s="788">
        <f t="shared" si="5"/>
        <v>0.34146341463414642</v>
      </c>
      <c r="G13" s="488">
        <f t="shared" si="1"/>
        <v>-0.34146341463414642</v>
      </c>
      <c r="H13" s="819">
        <f t="shared" si="2"/>
        <v>73.68421052631578</v>
      </c>
      <c r="I13" s="486">
        <f>'MASTER CHART'!$Z$7</f>
        <v>0.05</v>
      </c>
      <c r="J13" s="789">
        <f t="shared" si="3"/>
        <v>3.6842105263157894</v>
      </c>
      <c r="K13" s="598"/>
      <c r="L13" s="598"/>
      <c r="M13" s="598"/>
    </row>
    <row r="14" spans="1:13" s="810" customFormat="1" ht="16.5" customHeight="1" x14ac:dyDescent="0.3">
      <c r="A14" s="1259" t="s">
        <v>40</v>
      </c>
      <c r="B14" s="1054" t="s">
        <v>486</v>
      </c>
      <c r="C14" s="929">
        <v>5.4</v>
      </c>
      <c r="D14" s="964">
        <f t="shared" si="4"/>
        <v>5.4</v>
      </c>
      <c r="E14" s="787">
        <f t="shared" si="0"/>
        <v>1.3170731707317076</v>
      </c>
      <c r="F14" s="788">
        <f t="shared" si="5"/>
        <v>0.3170731707317076</v>
      </c>
      <c r="G14" s="488">
        <f t="shared" si="1"/>
        <v>-0.3170731707317076</v>
      </c>
      <c r="H14" s="819">
        <f t="shared" si="2"/>
        <v>68.421052631578988</v>
      </c>
      <c r="I14" s="486">
        <f>'MASTER CHART'!$Z$7</f>
        <v>0.05</v>
      </c>
      <c r="J14" s="789">
        <f t="shared" si="3"/>
        <v>3.4210526315789496</v>
      </c>
      <c r="K14" s="598"/>
      <c r="L14" s="598"/>
      <c r="M14" s="598"/>
    </row>
    <row r="15" spans="1:13" s="810" customFormat="1" ht="16.5" customHeight="1" x14ac:dyDescent="0.3">
      <c r="A15" s="1258" t="s">
        <v>41</v>
      </c>
      <c r="B15" s="1054" t="s">
        <v>487</v>
      </c>
      <c r="C15" s="929">
        <v>4.3</v>
      </c>
      <c r="D15" s="964">
        <f t="shared" si="4"/>
        <v>4.3</v>
      </c>
      <c r="E15" s="787">
        <f t="shared" si="0"/>
        <v>1.0487804878048781</v>
      </c>
      <c r="F15" s="788">
        <f t="shared" si="5"/>
        <v>4.8780487804878092E-2</v>
      </c>
      <c r="G15" s="488">
        <f t="shared" si="1"/>
        <v>-4.8780487804878092E-2</v>
      </c>
      <c r="H15" s="819">
        <f t="shared" si="2"/>
        <v>10.526315789473689</v>
      </c>
      <c r="I15" s="486">
        <f>'MASTER CHART'!$Z$7</f>
        <v>0.05</v>
      </c>
      <c r="J15" s="789">
        <f t="shared" si="3"/>
        <v>0.5263157894736844</v>
      </c>
      <c r="K15" s="598"/>
      <c r="L15" s="598"/>
      <c r="M15" s="598"/>
    </row>
    <row r="16" spans="1:13" s="810" customFormat="1" ht="16.5" customHeight="1" x14ac:dyDescent="0.25">
      <c r="A16" s="1259" t="s">
        <v>132</v>
      </c>
      <c r="B16" s="1255"/>
      <c r="C16" s="978"/>
      <c r="D16" s="964" t="str">
        <f t="shared" si="4"/>
        <v>use median</v>
      </c>
      <c r="E16" s="787">
        <f t="shared" si="0"/>
        <v>1</v>
      </c>
      <c r="F16" s="788">
        <f t="shared" si="5"/>
        <v>0</v>
      </c>
      <c r="G16" s="488">
        <f t="shared" si="1"/>
        <v>0</v>
      </c>
      <c r="H16" s="819">
        <f t="shared" si="2"/>
        <v>0</v>
      </c>
      <c r="I16" s="486">
        <f>'MASTER CHART'!$Z$7</f>
        <v>0.05</v>
      </c>
      <c r="J16" s="789">
        <f t="shared" si="3"/>
        <v>0</v>
      </c>
      <c r="K16" s="598"/>
      <c r="L16" s="598"/>
      <c r="M16" s="598"/>
    </row>
    <row r="17" spans="1:13" s="810" customFormat="1" ht="16.5" customHeight="1" x14ac:dyDescent="0.3">
      <c r="A17" s="1258" t="s">
        <v>42</v>
      </c>
      <c r="B17" s="1054" t="s">
        <v>488</v>
      </c>
      <c r="C17" s="929">
        <v>5.0999999999999996</v>
      </c>
      <c r="D17" s="964">
        <f t="shared" si="4"/>
        <v>5.0999999999999996</v>
      </c>
      <c r="E17" s="787">
        <f t="shared" si="0"/>
        <v>1.2439024390243902</v>
      </c>
      <c r="F17" s="788">
        <f t="shared" si="5"/>
        <v>0.24390243902439024</v>
      </c>
      <c r="G17" s="488">
        <f t="shared" si="1"/>
        <v>-0.24390243902439024</v>
      </c>
      <c r="H17" s="819">
        <f t="shared" si="2"/>
        <v>52.631578947368396</v>
      </c>
      <c r="I17" s="486">
        <f>'MASTER CHART'!$Z$7</f>
        <v>0.05</v>
      </c>
      <c r="J17" s="789">
        <f t="shared" si="3"/>
        <v>2.6315789473684199</v>
      </c>
      <c r="K17" s="598"/>
      <c r="L17" s="598"/>
      <c r="M17" s="598"/>
    </row>
    <row r="18" spans="1:13" s="810" customFormat="1" ht="16.5" customHeight="1" x14ac:dyDescent="0.3">
      <c r="A18" s="1259" t="s">
        <v>43</v>
      </c>
      <c r="B18" s="1054" t="s">
        <v>489</v>
      </c>
      <c r="C18" s="929">
        <v>3.3</v>
      </c>
      <c r="D18" s="964">
        <f t="shared" si="4"/>
        <v>3.3</v>
      </c>
      <c r="E18" s="787">
        <f t="shared" si="0"/>
        <v>0.80487804878048785</v>
      </c>
      <c r="F18" s="788">
        <f t="shared" si="5"/>
        <v>-0.19512195121951215</v>
      </c>
      <c r="G18" s="488">
        <f t="shared" si="1"/>
        <v>0.19512195121951215</v>
      </c>
      <c r="H18" s="819">
        <f t="shared" si="2"/>
        <v>-50</v>
      </c>
      <c r="I18" s="486">
        <f>'MASTER CHART'!$Z$7</f>
        <v>0.05</v>
      </c>
      <c r="J18" s="789">
        <f t="shared" si="3"/>
        <v>-2.5</v>
      </c>
      <c r="K18" s="598"/>
      <c r="L18" s="598"/>
      <c r="M18" s="598"/>
    </row>
    <row r="19" spans="1:13" s="810" customFormat="1" ht="16.5" customHeight="1" x14ac:dyDescent="0.25">
      <c r="A19" s="1258" t="s">
        <v>112</v>
      </c>
      <c r="B19" s="1255"/>
      <c r="C19" s="978"/>
      <c r="D19" s="964" t="str">
        <f t="shared" si="4"/>
        <v>use median</v>
      </c>
      <c r="E19" s="787">
        <f t="shared" si="0"/>
        <v>1</v>
      </c>
      <c r="F19" s="788">
        <f t="shared" si="5"/>
        <v>0</v>
      </c>
      <c r="G19" s="488">
        <f t="shared" si="1"/>
        <v>0</v>
      </c>
      <c r="H19" s="819">
        <f t="shared" si="2"/>
        <v>0</v>
      </c>
      <c r="I19" s="486">
        <f>'MASTER CHART'!$Z$7</f>
        <v>0.05</v>
      </c>
      <c r="J19" s="789">
        <f t="shared" si="3"/>
        <v>0</v>
      </c>
      <c r="K19" s="598"/>
      <c r="L19" s="598"/>
      <c r="M19" s="598"/>
    </row>
    <row r="20" spans="1:13" s="810" customFormat="1" ht="16.5" customHeight="1" x14ac:dyDescent="0.25">
      <c r="A20" s="1259" t="s">
        <v>133</v>
      </c>
      <c r="B20" s="1255"/>
      <c r="C20" s="978"/>
      <c r="D20" s="964" t="str">
        <f t="shared" si="4"/>
        <v>use median</v>
      </c>
      <c r="E20" s="787">
        <f t="shared" si="0"/>
        <v>1</v>
      </c>
      <c r="F20" s="788">
        <f t="shared" si="5"/>
        <v>0</v>
      </c>
      <c r="G20" s="488">
        <f t="shared" si="1"/>
        <v>0</v>
      </c>
      <c r="H20" s="819">
        <f t="shared" si="2"/>
        <v>0</v>
      </c>
      <c r="I20" s="486">
        <f>'MASTER CHART'!$Z$7</f>
        <v>0.05</v>
      </c>
      <c r="J20" s="789">
        <f t="shared" si="3"/>
        <v>0</v>
      </c>
      <c r="K20" s="598"/>
      <c r="L20" s="598"/>
      <c r="M20" s="598"/>
    </row>
    <row r="21" spans="1:13" s="810" customFormat="1" ht="16.5" customHeight="1" x14ac:dyDescent="0.3">
      <c r="A21" s="1258" t="s">
        <v>134</v>
      </c>
      <c r="B21" s="1054" t="s">
        <v>490</v>
      </c>
      <c r="C21" s="929">
        <v>5.4</v>
      </c>
      <c r="D21" s="964">
        <f t="shared" si="4"/>
        <v>5.4</v>
      </c>
      <c r="E21" s="787">
        <f t="shared" si="0"/>
        <v>1.3170731707317076</v>
      </c>
      <c r="F21" s="788">
        <f t="shared" si="5"/>
        <v>0.3170731707317076</v>
      </c>
      <c r="G21" s="488">
        <f t="shared" si="1"/>
        <v>-0.3170731707317076</v>
      </c>
      <c r="H21" s="819">
        <f t="shared" si="2"/>
        <v>68.421052631578988</v>
      </c>
      <c r="I21" s="486">
        <f>'MASTER CHART'!$Z$7</f>
        <v>0.05</v>
      </c>
      <c r="J21" s="789">
        <f t="shared" si="3"/>
        <v>3.4210526315789496</v>
      </c>
      <c r="K21" s="598"/>
      <c r="L21" s="598"/>
      <c r="M21" s="598"/>
    </row>
    <row r="22" spans="1:13" s="810" customFormat="1" ht="16.5" customHeight="1" x14ac:dyDescent="0.25">
      <c r="A22" s="1259" t="s">
        <v>135</v>
      </c>
      <c r="B22" s="1255"/>
      <c r="C22" s="978"/>
      <c r="D22" s="964" t="str">
        <f t="shared" si="4"/>
        <v>use median</v>
      </c>
      <c r="E22" s="787">
        <f t="shared" si="0"/>
        <v>1</v>
      </c>
      <c r="F22" s="788">
        <f t="shared" si="5"/>
        <v>0</v>
      </c>
      <c r="G22" s="488">
        <f t="shared" si="1"/>
        <v>0</v>
      </c>
      <c r="H22" s="819">
        <f t="shared" si="2"/>
        <v>0</v>
      </c>
      <c r="I22" s="486">
        <f>'MASTER CHART'!$Z$7</f>
        <v>0.05</v>
      </c>
      <c r="J22" s="789">
        <f t="shared" si="3"/>
        <v>0</v>
      </c>
      <c r="K22" s="598"/>
      <c r="L22" s="598"/>
      <c r="M22" s="598"/>
    </row>
    <row r="23" spans="1:13" s="810" customFormat="1" ht="16.5" customHeight="1" x14ac:dyDescent="0.3">
      <c r="A23" s="1258" t="s">
        <v>136</v>
      </c>
      <c r="B23" s="1054" t="s">
        <v>491</v>
      </c>
      <c r="C23" s="929">
        <v>2.9</v>
      </c>
      <c r="D23" s="964">
        <f t="shared" si="4"/>
        <v>2.9</v>
      </c>
      <c r="E23" s="787">
        <f t="shared" si="0"/>
        <v>0.70731707317073178</v>
      </c>
      <c r="F23" s="788">
        <f t="shared" si="5"/>
        <v>-0.29268292682926822</v>
      </c>
      <c r="G23" s="488">
        <f t="shared" si="1"/>
        <v>0.29268292682926822</v>
      </c>
      <c r="H23" s="819">
        <f t="shared" si="2"/>
        <v>-75</v>
      </c>
      <c r="I23" s="486">
        <f>'MASTER CHART'!$Z$7</f>
        <v>0.05</v>
      </c>
      <c r="J23" s="789">
        <f t="shared" si="3"/>
        <v>-3.75</v>
      </c>
      <c r="K23" s="598"/>
      <c r="L23" s="598"/>
      <c r="M23" s="598"/>
    </row>
    <row r="24" spans="1:13" s="810" customFormat="1" ht="16.5" customHeight="1" x14ac:dyDescent="0.25">
      <c r="A24" s="1259" t="s">
        <v>137</v>
      </c>
      <c r="B24" s="1255"/>
      <c r="C24" s="978"/>
      <c r="D24" s="964" t="str">
        <f t="shared" si="4"/>
        <v>use median</v>
      </c>
      <c r="E24" s="787">
        <f t="shared" si="0"/>
        <v>1</v>
      </c>
      <c r="F24" s="788">
        <f t="shared" si="5"/>
        <v>0</v>
      </c>
      <c r="G24" s="488">
        <f t="shared" si="1"/>
        <v>0</v>
      </c>
      <c r="H24" s="819">
        <f t="shared" si="2"/>
        <v>0</v>
      </c>
      <c r="I24" s="486">
        <f>'MASTER CHART'!$Z$7</f>
        <v>0.05</v>
      </c>
      <c r="J24" s="789">
        <f t="shared" si="3"/>
        <v>0</v>
      </c>
      <c r="K24" s="598"/>
      <c r="L24" s="598"/>
      <c r="M24" s="598"/>
    </row>
    <row r="25" spans="1:13" s="810" customFormat="1" ht="16.5" customHeight="1" x14ac:dyDescent="0.3">
      <c r="A25" s="1259" t="s">
        <v>34</v>
      </c>
      <c r="B25" s="1054" t="s">
        <v>34</v>
      </c>
      <c r="C25" s="929">
        <v>3.3</v>
      </c>
      <c r="D25" s="964">
        <f t="shared" si="4"/>
        <v>3.3</v>
      </c>
      <c r="E25" s="787">
        <f t="shared" si="0"/>
        <v>0.80487804878048785</v>
      </c>
      <c r="F25" s="788">
        <f t="shared" si="5"/>
        <v>-0.19512195121951215</v>
      </c>
      <c r="G25" s="488">
        <f t="shared" si="1"/>
        <v>0.19512195121951215</v>
      </c>
      <c r="H25" s="819">
        <f t="shared" si="2"/>
        <v>-50</v>
      </c>
      <c r="I25" s="486">
        <f>'MASTER CHART'!$Z$7</f>
        <v>0.05</v>
      </c>
      <c r="J25" s="789">
        <f t="shared" si="3"/>
        <v>-2.5</v>
      </c>
      <c r="K25" s="598"/>
      <c r="L25" s="598"/>
      <c r="M25" s="598"/>
    </row>
    <row r="26" spans="1:13" s="810" customFormat="1" ht="16.5" customHeight="1" x14ac:dyDescent="0.3">
      <c r="A26" s="1258" t="s">
        <v>229</v>
      </c>
      <c r="B26" s="1054" t="s">
        <v>492</v>
      </c>
      <c r="C26" s="929">
        <v>3.6</v>
      </c>
      <c r="D26" s="964">
        <f t="shared" si="4"/>
        <v>3.6</v>
      </c>
      <c r="E26" s="787">
        <f t="shared" si="0"/>
        <v>0.87804878048780499</v>
      </c>
      <c r="F26" s="788">
        <f t="shared" si="5"/>
        <v>-0.12195121951219501</v>
      </c>
      <c r="G26" s="488">
        <f t="shared" si="1"/>
        <v>0.12195121951219501</v>
      </c>
      <c r="H26" s="819">
        <f t="shared" si="2"/>
        <v>-31.249999999999979</v>
      </c>
      <c r="I26" s="486">
        <f>'MASTER CHART'!$Z$7</f>
        <v>0.05</v>
      </c>
      <c r="J26" s="789">
        <f t="shared" si="3"/>
        <v>-1.5624999999999991</v>
      </c>
      <c r="K26" s="598"/>
      <c r="L26" s="598"/>
      <c r="M26" s="598"/>
    </row>
    <row r="27" spans="1:13" s="810" customFormat="1" ht="16.5" customHeight="1" x14ac:dyDescent="0.3">
      <c r="A27" s="1259" t="s">
        <v>139</v>
      </c>
      <c r="B27" s="1054" t="s">
        <v>493</v>
      </c>
      <c r="C27" s="929">
        <v>3.5</v>
      </c>
      <c r="D27" s="964">
        <f t="shared" si="4"/>
        <v>3.5</v>
      </c>
      <c r="E27" s="787">
        <f t="shared" si="0"/>
        <v>0.85365853658536595</v>
      </c>
      <c r="F27" s="788">
        <f t="shared" si="5"/>
        <v>-0.14634146341463405</v>
      </c>
      <c r="G27" s="488">
        <f t="shared" si="1"/>
        <v>0.14634146341463405</v>
      </c>
      <c r="H27" s="819">
        <f t="shared" si="2"/>
        <v>-37.499999999999986</v>
      </c>
      <c r="I27" s="486">
        <f>'MASTER CHART'!$Z$7</f>
        <v>0.05</v>
      </c>
      <c r="J27" s="789">
        <f t="shared" si="3"/>
        <v>-1.8749999999999993</v>
      </c>
      <c r="K27" s="598"/>
      <c r="L27" s="598"/>
      <c r="M27" s="598"/>
    </row>
    <row r="28" spans="1:13" s="810" customFormat="1" ht="16.5" customHeight="1" x14ac:dyDescent="0.3">
      <c r="A28" s="1258" t="s">
        <v>44</v>
      </c>
      <c r="B28" s="1054" t="s">
        <v>494</v>
      </c>
      <c r="C28" s="929">
        <v>4</v>
      </c>
      <c r="D28" s="964">
        <f t="shared" si="4"/>
        <v>4</v>
      </c>
      <c r="E28" s="787">
        <f t="shared" si="0"/>
        <v>0.97560975609756106</v>
      </c>
      <c r="F28" s="788">
        <f t="shared" si="5"/>
        <v>-2.4390243902438935E-2</v>
      </c>
      <c r="G28" s="488">
        <f t="shared" si="1"/>
        <v>2.4390243902438935E-2</v>
      </c>
      <c r="H28" s="819">
        <f t="shared" si="2"/>
        <v>-6.2499999999999787</v>
      </c>
      <c r="I28" s="486">
        <f>'MASTER CHART'!$Z$7</f>
        <v>0.05</v>
      </c>
      <c r="J28" s="789">
        <f t="shared" si="3"/>
        <v>-0.31249999999999895</v>
      </c>
      <c r="K28" s="598"/>
      <c r="L28" s="598"/>
      <c r="M28" s="598"/>
    </row>
    <row r="29" spans="1:13" s="810" customFormat="1" ht="16.5" customHeight="1" x14ac:dyDescent="0.25">
      <c r="A29" s="1258" t="s">
        <v>140</v>
      </c>
      <c r="B29" s="1255"/>
      <c r="C29" s="978"/>
      <c r="D29" s="964" t="str">
        <f t="shared" si="4"/>
        <v>use median</v>
      </c>
      <c r="E29" s="787">
        <f t="shared" si="0"/>
        <v>1</v>
      </c>
      <c r="F29" s="788">
        <f t="shared" si="5"/>
        <v>0</v>
      </c>
      <c r="G29" s="488">
        <f t="shared" si="1"/>
        <v>0</v>
      </c>
      <c r="H29" s="819">
        <f t="shared" si="2"/>
        <v>0</v>
      </c>
      <c r="I29" s="486">
        <f>'MASTER CHART'!$Z$7</f>
        <v>0.05</v>
      </c>
      <c r="J29" s="789">
        <f t="shared" si="3"/>
        <v>0</v>
      </c>
      <c r="K29" s="598"/>
      <c r="L29" s="598"/>
      <c r="M29" s="598"/>
    </row>
    <row r="30" spans="1:13" s="810" customFormat="1" ht="16.5" customHeight="1" x14ac:dyDescent="0.25">
      <c r="A30" s="1259" t="s">
        <v>141</v>
      </c>
      <c r="B30" s="1255"/>
      <c r="C30" s="978"/>
      <c r="D30" s="964" t="str">
        <f t="shared" si="4"/>
        <v>use median</v>
      </c>
      <c r="E30" s="787">
        <f t="shared" si="0"/>
        <v>1</v>
      </c>
      <c r="F30" s="788">
        <f t="shared" si="5"/>
        <v>0</v>
      </c>
      <c r="G30" s="488">
        <f t="shared" si="1"/>
        <v>0</v>
      </c>
      <c r="H30" s="819">
        <f t="shared" si="2"/>
        <v>0</v>
      </c>
      <c r="I30" s="486">
        <f>'MASTER CHART'!$Z$7</f>
        <v>0.05</v>
      </c>
      <c r="J30" s="789">
        <f t="shared" si="3"/>
        <v>0</v>
      </c>
      <c r="K30" s="598"/>
      <c r="L30" s="598"/>
      <c r="M30" s="598"/>
    </row>
    <row r="31" spans="1:13" s="810" customFormat="1" ht="16.5" customHeight="1" x14ac:dyDescent="0.3">
      <c r="A31" s="1258" t="s">
        <v>45</v>
      </c>
      <c r="B31" s="1054" t="s">
        <v>495</v>
      </c>
      <c r="C31" s="929">
        <v>4.0999999999999996</v>
      </c>
      <c r="D31" s="964">
        <f t="shared" si="4"/>
        <v>4.0999999999999996</v>
      </c>
      <c r="E31" s="787">
        <f t="shared" si="0"/>
        <v>1</v>
      </c>
      <c r="F31" s="788">
        <f t="shared" si="5"/>
        <v>0</v>
      </c>
      <c r="G31" s="488">
        <f t="shared" si="1"/>
        <v>0</v>
      </c>
      <c r="H31" s="819">
        <f t="shared" si="2"/>
        <v>0</v>
      </c>
      <c r="I31" s="486">
        <f>'MASTER CHART'!$Z$7</f>
        <v>0.05</v>
      </c>
      <c r="J31" s="789">
        <f t="shared" si="3"/>
        <v>0</v>
      </c>
      <c r="K31" s="598"/>
      <c r="L31" s="598"/>
      <c r="M31" s="598"/>
    </row>
    <row r="32" spans="1:13" s="810" customFormat="1" ht="16.5" customHeight="1" x14ac:dyDescent="0.25">
      <c r="A32" s="1259" t="s">
        <v>142</v>
      </c>
      <c r="B32" s="1255"/>
      <c r="C32" s="978"/>
      <c r="D32" s="964" t="str">
        <f t="shared" si="4"/>
        <v>use median</v>
      </c>
      <c r="E32" s="787">
        <f t="shared" si="0"/>
        <v>1</v>
      </c>
      <c r="F32" s="788">
        <f t="shared" si="5"/>
        <v>0</v>
      </c>
      <c r="G32" s="488">
        <f t="shared" si="1"/>
        <v>0</v>
      </c>
      <c r="H32" s="819">
        <f t="shared" si="2"/>
        <v>0</v>
      </c>
      <c r="I32" s="486">
        <f>'MASTER CHART'!$Z$7</f>
        <v>0.05</v>
      </c>
      <c r="J32" s="789">
        <f t="shared" si="3"/>
        <v>0</v>
      </c>
      <c r="K32" s="598"/>
      <c r="L32" s="598"/>
      <c r="M32" s="598"/>
    </row>
    <row r="33" spans="1:13" s="810" customFormat="1" ht="16.5" customHeight="1" x14ac:dyDescent="0.3">
      <c r="A33" s="1259" t="s">
        <v>143</v>
      </c>
      <c r="B33" s="1054" t="s">
        <v>496</v>
      </c>
      <c r="C33" s="929">
        <v>3.4</v>
      </c>
      <c r="D33" s="964">
        <f t="shared" si="4"/>
        <v>3.4</v>
      </c>
      <c r="E33" s="787">
        <f t="shared" si="0"/>
        <v>0.8292682926829269</v>
      </c>
      <c r="F33" s="788">
        <f t="shared" si="5"/>
        <v>-0.1707317073170731</v>
      </c>
      <c r="G33" s="488">
        <f t="shared" si="1"/>
        <v>0.1707317073170731</v>
      </c>
      <c r="H33" s="819">
        <f t="shared" si="2"/>
        <v>-43.749999999999993</v>
      </c>
      <c r="I33" s="486">
        <f>'MASTER CHART'!$Z$7</f>
        <v>0.05</v>
      </c>
      <c r="J33" s="789">
        <f t="shared" si="3"/>
        <v>-2.1874999999999996</v>
      </c>
      <c r="K33" s="598"/>
      <c r="L33" s="598"/>
      <c r="M33" s="598"/>
    </row>
    <row r="34" spans="1:13" s="810" customFormat="1" ht="16.5" customHeight="1" x14ac:dyDescent="0.3">
      <c r="A34" s="1258" t="s">
        <v>144</v>
      </c>
      <c r="B34" s="1054" t="s">
        <v>497</v>
      </c>
      <c r="C34" s="929">
        <v>3</v>
      </c>
      <c r="D34" s="964">
        <f t="shared" si="4"/>
        <v>3</v>
      </c>
      <c r="E34" s="787">
        <f t="shared" si="0"/>
        <v>0.73170731707317083</v>
      </c>
      <c r="F34" s="788">
        <f t="shared" si="5"/>
        <v>-0.26829268292682917</v>
      </c>
      <c r="G34" s="488">
        <f t="shared" si="1"/>
        <v>0.26829268292682917</v>
      </c>
      <c r="H34" s="819">
        <f t="shared" si="2"/>
        <v>-68.749999999999986</v>
      </c>
      <c r="I34" s="486">
        <f>'MASTER CHART'!$Z$7</f>
        <v>0.05</v>
      </c>
      <c r="J34" s="789">
        <f t="shared" si="3"/>
        <v>-3.4374999999999996</v>
      </c>
      <c r="K34" s="598"/>
      <c r="L34" s="598"/>
      <c r="M34" s="598"/>
    </row>
    <row r="35" spans="1:13" s="810" customFormat="1" ht="16.5" customHeight="1" x14ac:dyDescent="0.3">
      <c r="A35" s="1259" t="s">
        <v>46</v>
      </c>
      <c r="B35" s="1054" t="s">
        <v>498</v>
      </c>
      <c r="C35" s="929">
        <v>5.6</v>
      </c>
      <c r="D35" s="964">
        <f t="shared" si="4"/>
        <v>5.6</v>
      </c>
      <c r="E35" s="787">
        <f t="shared" si="0"/>
        <v>1.3658536585365855</v>
      </c>
      <c r="F35" s="788">
        <f t="shared" si="5"/>
        <v>0.36585365853658547</v>
      </c>
      <c r="G35" s="488">
        <f t="shared" si="1"/>
        <v>-0.36585365853658547</v>
      </c>
      <c r="H35" s="819">
        <f t="shared" si="2"/>
        <v>78.947368421052616</v>
      </c>
      <c r="I35" s="486">
        <f>'MASTER CHART'!$Z$7</f>
        <v>0.05</v>
      </c>
      <c r="J35" s="789">
        <f t="shared" si="3"/>
        <v>3.947368421052631</v>
      </c>
      <c r="K35" s="598"/>
      <c r="L35" s="598"/>
      <c r="M35" s="598"/>
    </row>
    <row r="36" spans="1:13" s="810" customFormat="1" ht="16.5" customHeight="1" x14ac:dyDescent="0.25">
      <c r="A36" s="1259" t="s">
        <v>145</v>
      </c>
      <c r="B36" s="1255"/>
      <c r="C36" s="978"/>
      <c r="D36" s="964" t="str">
        <f t="shared" si="4"/>
        <v>use median</v>
      </c>
      <c r="E36" s="787">
        <f t="shared" si="0"/>
        <v>1</v>
      </c>
      <c r="F36" s="788">
        <f t="shared" si="5"/>
        <v>0</v>
      </c>
      <c r="G36" s="488">
        <f t="shared" si="1"/>
        <v>0</v>
      </c>
      <c r="H36" s="819">
        <f t="shared" si="2"/>
        <v>0</v>
      </c>
      <c r="I36" s="486">
        <f>'MASTER CHART'!$Z$7</f>
        <v>0.05</v>
      </c>
      <c r="J36" s="789">
        <f t="shared" si="3"/>
        <v>0</v>
      </c>
      <c r="K36" s="598"/>
      <c r="L36" s="598"/>
      <c r="M36" s="598"/>
    </row>
    <row r="37" spans="1:13" s="810" customFormat="1" ht="16.5" customHeight="1" x14ac:dyDescent="0.3">
      <c r="A37" s="1258" t="s">
        <v>47</v>
      </c>
      <c r="B37" s="1054" t="s">
        <v>499</v>
      </c>
      <c r="C37" s="929">
        <v>4.5999999999999996</v>
      </c>
      <c r="D37" s="964">
        <f t="shared" si="4"/>
        <v>4.5999999999999996</v>
      </c>
      <c r="E37" s="787">
        <f t="shared" si="0"/>
        <v>1.1219512195121952</v>
      </c>
      <c r="F37" s="788">
        <f t="shared" si="5"/>
        <v>0.12195121951219523</v>
      </c>
      <c r="G37" s="488">
        <f t="shared" si="1"/>
        <v>-0.12195121951219523</v>
      </c>
      <c r="H37" s="819">
        <f t="shared" si="2"/>
        <v>26.315789473684227</v>
      </c>
      <c r="I37" s="486">
        <f>'MASTER CHART'!$Z$7</f>
        <v>0.05</v>
      </c>
      <c r="J37" s="789">
        <f t="shared" si="3"/>
        <v>1.3157894736842115</v>
      </c>
      <c r="K37" s="598"/>
      <c r="L37" s="598"/>
      <c r="M37" s="598"/>
    </row>
    <row r="38" spans="1:13" s="810" customFormat="1" ht="16.5" customHeight="1" x14ac:dyDescent="0.3">
      <c r="A38" s="1259" t="s">
        <v>48</v>
      </c>
      <c r="B38" s="1054" t="s">
        <v>500</v>
      </c>
      <c r="C38" s="929">
        <v>4.2</v>
      </c>
      <c r="D38" s="964">
        <f t="shared" si="4"/>
        <v>4.2</v>
      </c>
      <c r="E38" s="787">
        <f t="shared" si="0"/>
        <v>1.024390243902439</v>
      </c>
      <c r="F38" s="788">
        <f t="shared" si="5"/>
        <v>2.4390243902439046E-2</v>
      </c>
      <c r="G38" s="488">
        <f t="shared" si="1"/>
        <v>-2.4390243902439046E-2</v>
      </c>
      <c r="H38" s="819">
        <f t="shared" si="2"/>
        <v>5.2631578947368443</v>
      </c>
      <c r="I38" s="486">
        <f>'MASTER CHART'!$Z$7</f>
        <v>0.05</v>
      </c>
      <c r="J38" s="789">
        <f t="shared" si="3"/>
        <v>0.2631578947368422</v>
      </c>
      <c r="K38" s="598"/>
      <c r="L38" s="598"/>
      <c r="M38" s="598"/>
    </row>
    <row r="39" spans="1:13" s="810" customFormat="1" ht="16.5" customHeight="1" x14ac:dyDescent="0.3">
      <c r="A39" s="1258" t="s">
        <v>146</v>
      </c>
      <c r="B39" s="1054" t="s">
        <v>591</v>
      </c>
      <c r="C39" s="929">
        <v>5.5</v>
      </c>
      <c r="D39" s="964">
        <f t="shared" si="4"/>
        <v>5.5</v>
      </c>
      <c r="E39" s="787">
        <f t="shared" si="0"/>
        <v>1.3414634146341464</v>
      </c>
      <c r="F39" s="788">
        <f t="shared" si="5"/>
        <v>0.34146341463414642</v>
      </c>
      <c r="G39" s="488">
        <f t="shared" si="1"/>
        <v>-0.34146341463414642</v>
      </c>
      <c r="H39" s="819">
        <f t="shared" si="2"/>
        <v>73.68421052631578</v>
      </c>
      <c r="I39" s="486">
        <f>'MASTER CHART'!$Z$7</f>
        <v>0.05</v>
      </c>
      <c r="J39" s="789">
        <f t="shared" si="3"/>
        <v>3.6842105263157894</v>
      </c>
      <c r="K39" s="598"/>
      <c r="L39" s="598"/>
      <c r="M39" s="598"/>
    </row>
    <row r="40" spans="1:13" s="810" customFormat="1" ht="16.5" customHeight="1" x14ac:dyDescent="0.3">
      <c r="A40" s="1259" t="s">
        <v>49</v>
      </c>
      <c r="B40" s="1054" t="s">
        <v>501</v>
      </c>
      <c r="C40" s="929">
        <v>4.0999999999999996</v>
      </c>
      <c r="D40" s="964">
        <f t="shared" si="4"/>
        <v>4.0999999999999996</v>
      </c>
      <c r="E40" s="787">
        <f t="shared" si="0"/>
        <v>1</v>
      </c>
      <c r="F40" s="788">
        <f t="shared" si="5"/>
        <v>0</v>
      </c>
      <c r="G40" s="488">
        <f t="shared" si="1"/>
        <v>0</v>
      </c>
      <c r="H40" s="819">
        <f t="shared" si="2"/>
        <v>0</v>
      </c>
      <c r="I40" s="486">
        <f>'MASTER CHART'!$Z$7</f>
        <v>0.05</v>
      </c>
      <c r="J40" s="789">
        <f t="shared" si="3"/>
        <v>0</v>
      </c>
      <c r="K40" s="598"/>
      <c r="L40" s="598"/>
      <c r="M40" s="598"/>
    </row>
    <row r="41" spans="1:13" s="810" customFormat="1" ht="16.5" customHeight="1" x14ac:dyDescent="0.25">
      <c r="A41" s="1259" t="s">
        <v>147</v>
      </c>
      <c r="B41" s="1255"/>
      <c r="C41" s="978"/>
      <c r="D41" s="964" t="str">
        <f t="shared" si="4"/>
        <v>use median</v>
      </c>
      <c r="E41" s="787">
        <f t="shared" si="0"/>
        <v>1</v>
      </c>
      <c r="F41" s="788">
        <f t="shared" si="5"/>
        <v>0</v>
      </c>
      <c r="G41" s="488">
        <f t="shared" si="1"/>
        <v>0</v>
      </c>
      <c r="H41" s="819">
        <f t="shared" si="2"/>
        <v>0</v>
      </c>
      <c r="I41" s="486">
        <f>'MASTER CHART'!$Z$7</f>
        <v>0.05</v>
      </c>
      <c r="J41" s="789">
        <f t="shared" si="3"/>
        <v>0</v>
      </c>
      <c r="K41" s="598"/>
      <c r="L41" s="598"/>
      <c r="M41" s="598"/>
    </row>
    <row r="42" spans="1:13" s="810" customFormat="1" ht="16.5" customHeight="1" x14ac:dyDescent="0.3">
      <c r="A42" s="1259" t="s">
        <v>50</v>
      </c>
      <c r="B42" s="1054" t="s">
        <v>502</v>
      </c>
      <c r="C42" s="929">
        <v>4.5</v>
      </c>
      <c r="D42" s="964">
        <f t="shared" si="4"/>
        <v>4.5</v>
      </c>
      <c r="E42" s="787">
        <f t="shared" si="0"/>
        <v>1.0975609756097562</v>
      </c>
      <c r="F42" s="788">
        <f t="shared" si="5"/>
        <v>9.7560975609756184E-2</v>
      </c>
      <c r="G42" s="488">
        <f t="shared" si="1"/>
        <v>-9.7560975609756184E-2</v>
      </c>
      <c r="H42" s="819">
        <f t="shared" si="2"/>
        <v>21.052631578947377</v>
      </c>
      <c r="I42" s="486">
        <f>'MASTER CHART'!$Z$7</f>
        <v>0.05</v>
      </c>
      <c r="J42" s="789">
        <f t="shared" si="3"/>
        <v>1.0526315789473688</v>
      </c>
      <c r="K42" s="598"/>
      <c r="L42" s="598"/>
      <c r="M42" s="598"/>
    </row>
    <row r="43" spans="1:13" s="810" customFormat="1" ht="16.5" customHeight="1" x14ac:dyDescent="0.3">
      <c r="A43" s="1258" t="s">
        <v>148</v>
      </c>
      <c r="B43" s="1054" t="s">
        <v>503</v>
      </c>
      <c r="C43" s="929">
        <v>3.4</v>
      </c>
      <c r="D43" s="964">
        <f t="shared" si="4"/>
        <v>3.4</v>
      </c>
      <c r="E43" s="787">
        <f t="shared" si="0"/>
        <v>0.8292682926829269</v>
      </c>
      <c r="F43" s="788">
        <f t="shared" si="5"/>
        <v>-0.1707317073170731</v>
      </c>
      <c r="G43" s="488">
        <f t="shared" si="1"/>
        <v>0.1707317073170731</v>
      </c>
      <c r="H43" s="819">
        <f t="shared" si="2"/>
        <v>-43.749999999999993</v>
      </c>
      <c r="I43" s="486">
        <f>'MASTER CHART'!$Z$7</f>
        <v>0.05</v>
      </c>
      <c r="J43" s="789">
        <f t="shared" si="3"/>
        <v>-2.1874999999999996</v>
      </c>
      <c r="K43" s="598"/>
      <c r="L43" s="598"/>
      <c r="M43" s="598"/>
    </row>
    <row r="44" spans="1:13" s="810" customFormat="1" ht="16.5" customHeight="1" x14ac:dyDescent="0.3">
      <c r="A44" s="1259" t="s">
        <v>149</v>
      </c>
      <c r="B44" s="1054" t="s">
        <v>504</v>
      </c>
      <c r="C44" s="929">
        <v>4.3</v>
      </c>
      <c r="D44" s="964">
        <f t="shared" si="4"/>
        <v>4.3</v>
      </c>
      <c r="E44" s="787">
        <f t="shared" si="0"/>
        <v>1.0487804878048781</v>
      </c>
      <c r="F44" s="788">
        <f t="shared" si="5"/>
        <v>4.8780487804878092E-2</v>
      </c>
      <c r="G44" s="488">
        <f t="shared" si="1"/>
        <v>-4.8780487804878092E-2</v>
      </c>
      <c r="H44" s="819">
        <f t="shared" si="2"/>
        <v>10.526315789473689</v>
      </c>
      <c r="I44" s="486">
        <f>'MASTER CHART'!$Z$7</f>
        <v>0.05</v>
      </c>
      <c r="J44" s="789">
        <f t="shared" si="3"/>
        <v>0.5263157894736844</v>
      </c>
      <c r="K44" s="598"/>
      <c r="L44" s="598"/>
      <c r="M44" s="598"/>
    </row>
    <row r="45" spans="1:13" s="810" customFormat="1" ht="16.5" customHeight="1" x14ac:dyDescent="0.25">
      <c r="A45" s="1258" t="s">
        <v>150</v>
      </c>
      <c r="B45" s="1255"/>
      <c r="C45" s="978"/>
      <c r="D45" s="964" t="str">
        <f t="shared" si="4"/>
        <v>use median</v>
      </c>
      <c r="E45" s="787">
        <f t="shared" si="0"/>
        <v>1</v>
      </c>
      <c r="F45" s="788">
        <f t="shared" si="5"/>
        <v>0</v>
      </c>
      <c r="G45" s="488">
        <f t="shared" si="1"/>
        <v>0</v>
      </c>
      <c r="H45" s="819">
        <f t="shared" si="2"/>
        <v>0</v>
      </c>
      <c r="I45" s="486">
        <f>'MASTER CHART'!$Z$7</f>
        <v>0.05</v>
      </c>
      <c r="J45" s="789">
        <f t="shared" si="3"/>
        <v>0</v>
      </c>
      <c r="K45" s="598"/>
      <c r="L45" s="598"/>
      <c r="M45" s="598"/>
    </row>
    <row r="46" spans="1:13" s="810" customFormat="1" ht="16.5" customHeight="1" x14ac:dyDescent="0.3">
      <c r="A46" s="1259" t="s">
        <v>51</v>
      </c>
      <c r="B46" s="1054" t="s">
        <v>505</v>
      </c>
      <c r="C46" s="929">
        <v>4.5999999999999996</v>
      </c>
      <c r="D46" s="964">
        <f t="shared" si="4"/>
        <v>4.5999999999999996</v>
      </c>
      <c r="E46" s="787">
        <f t="shared" si="0"/>
        <v>1.1219512195121952</v>
      </c>
      <c r="F46" s="788">
        <f t="shared" si="5"/>
        <v>0.12195121951219523</v>
      </c>
      <c r="G46" s="488">
        <f t="shared" si="1"/>
        <v>-0.12195121951219523</v>
      </c>
      <c r="H46" s="819">
        <f t="shared" si="2"/>
        <v>26.315789473684227</v>
      </c>
      <c r="I46" s="486">
        <f>'MASTER CHART'!$Z$7</f>
        <v>0.05</v>
      </c>
      <c r="J46" s="789">
        <f t="shared" si="3"/>
        <v>1.3157894736842115</v>
      </c>
      <c r="K46" s="598"/>
      <c r="L46" s="598"/>
      <c r="M46" s="598"/>
    </row>
    <row r="47" spans="1:13" s="810" customFormat="1" ht="16.5" customHeight="1" x14ac:dyDescent="0.3">
      <c r="A47" s="1258" t="s">
        <v>52</v>
      </c>
      <c r="B47" s="1054" t="s">
        <v>506</v>
      </c>
      <c r="C47" s="929">
        <v>4.7</v>
      </c>
      <c r="D47" s="964">
        <f t="shared" si="4"/>
        <v>4.7</v>
      </c>
      <c r="E47" s="787">
        <f t="shared" si="0"/>
        <v>1.1463414634146343</v>
      </c>
      <c r="F47" s="788">
        <f t="shared" si="5"/>
        <v>0.14634146341463428</v>
      </c>
      <c r="G47" s="488">
        <f t="shared" si="1"/>
        <v>-0.14634146341463428</v>
      </c>
      <c r="H47" s="819">
        <f t="shared" si="2"/>
        <v>31.578947368421069</v>
      </c>
      <c r="I47" s="486">
        <f>'MASTER CHART'!$Z$7</f>
        <v>0.05</v>
      </c>
      <c r="J47" s="789">
        <f t="shared" si="3"/>
        <v>1.5789473684210535</v>
      </c>
      <c r="K47" s="598"/>
      <c r="L47" s="598"/>
      <c r="M47" s="598"/>
    </row>
    <row r="48" spans="1:13" s="810" customFormat="1" ht="16.8" customHeight="1" x14ac:dyDescent="0.3">
      <c r="A48" s="1260" t="s">
        <v>230</v>
      </c>
      <c r="B48" s="1054"/>
      <c r="C48" s="929"/>
      <c r="D48" s="964" t="str">
        <f t="shared" si="4"/>
        <v>use median</v>
      </c>
      <c r="E48" s="787">
        <f t="shared" si="0"/>
        <v>1</v>
      </c>
      <c r="F48" s="788">
        <f t="shared" si="5"/>
        <v>0</v>
      </c>
      <c r="G48" s="488">
        <f t="shared" si="1"/>
        <v>0</v>
      </c>
      <c r="H48" s="819">
        <f t="shared" si="2"/>
        <v>0</v>
      </c>
      <c r="I48" s="486">
        <f>'MASTER CHART'!$Z$7</f>
        <v>0.05</v>
      </c>
      <c r="J48" s="789">
        <f t="shared" si="3"/>
        <v>0</v>
      </c>
      <c r="K48" s="598"/>
      <c r="L48" s="598"/>
      <c r="M48" s="598"/>
    </row>
    <row r="49" spans="1:41" s="810" customFormat="1" ht="17.399999999999999" customHeight="1" x14ac:dyDescent="0.25">
      <c r="A49" s="1258" t="s">
        <v>293</v>
      </c>
      <c r="B49" s="1255"/>
      <c r="C49" s="978"/>
      <c r="D49" s="964" t="str">
        <f t="shared" si="4"/>
        <v>use median</v>
      </c>
      <c r="E49" s="787">
        <f t="shared" si="0"/>
        <v>1</v>
      </c>
      <c r="F49" s="788">
        <f t="shared" si="5"/>
        <v>0</v>
      </c>
      <c r="G49" s="488">
        <f t="shared" si="1"/>
        <v>0</v>
      </c>
      <c r="H49" s="819">
        <f t="shared" si="2"/>
        <v>0</v>
      </c>
      <c r="I49" s="486">
        <f>'MASTER CHART'!$Z$7</f>
        <v>0.05</v>
      </c>
      <c r="J49" s="789">
        <f t="shared" si="3"/>
        <v>0</v>
      </c>
      <c r="K49" s="598"/>
      <c r="L49" s="598"/>
      <c r="M49" s="598"/>
    </row>
    <row r="50" spans="1:41" s="810" customFormat="1" ht="16.5" customHeight="1" x14ac:dyDescent="0.3">
      <c r="A50" s="1259" t="s">
        <v>53</v>
      </c>
      <c r="B50" s="1054" t="s">
        <v>507</v>
      </c>
      <c r="C50" s="929">
        <v>5.6</v>
      </c>
      <c r="D50" s="964">
        <f t="shared" si="4"/>
        <v>5.6</v>
      </c>
      <c r="E50" s="787">
        <f t="shared" si="0"/>
        <v>1.3658536585365855</v>
      </c>
      <c r="F50" s="788">
        <f t="shared" si="5"/>
        <v>0.36585365853658547</v>
      </c>
      <c r="G50" s="488">
        <f t="shared" si="1"/>
        <v>-0.36585365853658547</v>
      </c>
      <c r="H50" s="819">
        <f t="shared" si="2"/>
        <v>78.947368421052616</v>
      </c>
      <c r="I50" s="486">
        <f>'MASTER CHART'!$Z$7</f>
        <v>0.05</v>
      </c>
      <c r="J50" s="789">
        <f t="shared" si="3"/>
        <v>3.947368421052631</v>
      </c>
      <c r="K50" s="598"/>
      <c r="L50" s="598"/>
      <c r="M50" s="598"/>
    </row>
    <row r="51" spans="1:41" s="810" customFormat="1" ht="16.5" customHeight="1" x14ac:dyDescent="0.25">
      <c r="A51" s="1259" t="s">
        <v>113</v>
      </c>
      <c r="B51" s="1255"/>
      <c r="C51" s="978"/>
      <c r="D51" s="964" t="str">
        <f t="shared" si="4"/>
        <v>use median</v>
      </c>
      <c r="E51" s="787">
        <f t="shared" si="0"/>
        <v>1</v>
      </c>
      <c r="F51" s="788">
        <f t="shared" si="5"/>
        <v>0</v>
      </c>
      <c r="G51" s="488">
        <f t="shared" si="1"/>
        <v>0</v>
      </c>
      <c r="H51" s="819">
        <f t="shared" si="2"/>
        <v>0</v>
      </c>
      <c r="I51" s="486">
        <f>'MASTER CHART'!$Z$7</f>
        <v>0.05</v>
      </c>
      <c r="J51" s="789">
        <f t="shared" si="3"/>
        <v>0</v>
      </c>
      <c r="K51" s="598"/>
      <c r="L51" s="598"/>
      <c r="M51" s="598"/>
    </row>
    <row r="52" spans="1:41" s="810" customFormat="1" ht="16.5" customHeight="1" x14ac:dyDescent="0.3">
      <c r="A52" s="1258" t="s">
        <v>114</v>
      </c>
      <c r="B52" s="1054" t="s">
        <v>508</v>
      </c>
      <c r="C52" s="929">
        <v>3.6</v>
      </c>
      <c r="D52" s="964">
        <f t="shared" si="4"/>
        <v>3.6</v>
      </c>
      <c r="E52" s="787">
        <f t="shared" si="0"/>
        <v>0.87804878048780499</v>
      </c>
      <c r="F52" s="788">
        <f t="shared" si="5"/>
        <v>-0.12195121951219501</v>
      </c>
      <c r="G52" s="488">
        <f t="shared" si="1"/>
        <v>0.12195121951219501</v>
      </c>
      <c r="H52" s="819">
        <f t="shared" si="2"/>
        <v>-31.249999999999979</v>
      </c>
      <c r="I52" s="486">
        <f>'MASTER CHART'!$Z$7</f>
        <v>0.05</v>
      </c>
      <c r="J52" s="789">
        <f t="shared" si="3"/>
        <v>-1.5624999999999991</v>
      </c>
      <c r="K52" s="598"/>
      <c r="L52" s="598"/>
      <c r="M52" s="598"/>
    </row>
    <row r="53" spans="1:41" s="810" customFormat="1" ht="16.5" customHeight="1" x14ac:dyDescent="0.3">
      <c r="A53" s="1259" t="s">
        <v>54</v>
      </c>
      <c r="B53" s="1054" t="s">
        <v>509</v>
      </c>
      <c r="C53" s="929">
        <v>3.9</v>
      </c>
      <c r="D53" s="964">
        <f t="shared" si="4"/>
        <v>3.9</v>
      </c>
      <c r="E53" s="787">
        <f t="shared" si="0"/>
        <v>0.95121951219512202</v>
      </c>
      <c r="F53" s="788">
        <f t="shared" si="5"/>
        <v>-4.8780487804877981E-2</v>
      </c>
      <c r="G53" s="488">
        <f t="shared" si="1"/>
        <v>4.8780487804877981E-2</v>
      </c>
      <c r="H53" s="819">
        <f t="shared" si="2"/>
        <v>-12.499999999999986</v>
      </c>
      <c r="I53" s="486">
        <f>'MASTER CHART'!$Z$7</f>
        <v>0.05</v>
      </c>
      <c r="J53" s="789">
        <f t="shared" si="3"/>
        <v>-0.62499999999999933</v>
      </c>
      <c r="K53" s="772"/>
      <c r="L53" s="773"/>
      <c r="M53" s="598"/>
    </row>
    <row r="54" spans="1:41" s="810" customFormat="1" ht="16.5" customHeight="1" x14ac:dyDescent="0.3">
      <c r="A54" s="1258" t="s">
        <v>55</v>
      </c>
      <c r="B54" s="1054" t="s">
        <v>510</v>
      </c>
      <c r="C54" s="929">
        <v>3.7</v>
      </c>
      <c r="D54" s="964">
        <f t="shared" si="4"/>
        <v>3.7</v>
      </c>
      <c r="E54" s="787">
        <f t="shared" si="0"/>
        <v>0.90243902439024404</v>
      </c>
      <c r="F54" s="788">
        <f t="shared" si="5"/>
        <v>-9.7560975609755962E-2</v>
      </c>
      <c r="G54" s="488">
        <f t="shared" si="1"/>
        <v>9.7560975609755962E-2</v>
      </c>
      <c r="H54" s="819">
        <f t="shared" si="2"/>
        <v>-24.999999999999972</v>
      </c>
      <c r="I54" s="486">
        <f>'MASTER CHART'!$Z$7</f>
        <v>0.05</v>
      </c>
      <c r="J54" s="789">
        <f t="shared" si="3"/>
        <v>-1.2499999999999987</v>
      </c>
      <c r="K54" s="774"/>
      <c r="L54" s="775"/>
      <c r="M54" s="775"/>
    </row>
    <row r="55" spans="1:41" s="811" customFormat="1" ht="16.5" customHeight="1" x14ac:dyDescent="0.3">
      <c r="A55" s="1259" t="s">
        <v>56</v>
      </c>
      <c r="B55" s="1054" t="s">
        <v>511</v>
      </c>
      <c r="C55" s="929">
        <v>3.7</v>
      </c>
      <c r="D55" s="964">
        <f t="shared" si="4"/>
        <v>3.7</v>
      </c>
      <c r="E55" s="787">
        <f t="shared" si="0"/>
        <v>0.90243902439024404</v>
      </c>
      <c r="F55" s="788">
        <f t="shared" si="5"/>
        <v>-9.7560975609755962E-2</v>
      </c>
      <c r="G55" s="488">
        <f t="shared" si="1"/>
        <v>9.7560975609755962E-2</v>
      </c>
      <c r="H55" s="819">
        <f t="shared" si="2"/>
        <v>-24.999999999999972</v>
      </c>
      <c r="I55" s="486">
        <f>'MASTER CHART'!$Z$7</f>
        <v>0.05</v>
      </c>
      <c r="J55" s="789">
        <f t="shared" si="3"/>
        <v>-1.2499999999999987</v>
      </c>
      <c r="K55" s="776"/>
      <c r="L55" s="777"/>
      <c r="M55" s="778"/>
      <c r="N55" s="777"/>
      <c r="O55" s="778"/>
      <c r="P55" s="778"/>
      <c r="Q55" s="812"/>
      <c r="R55" s="778"/>
      <c r="S55" s="812"/>
      <c r="T55" s="778"/>
      <c r="U55" s="813"/>
      <c r="V55" s="814"/>
      <c r="W55" s="815"/>
      <c r="X55" s="814"/>
      <c r="Y55" s="778"/>
      <c r="Z55" s="778"/>
      <c r="AA55" s="778"/>
      <c r="AB55" s="778"/>
      <c r="AC55" s="778"/>
      <c r="AD55" s="778"/>
      <c r="AE55" s="778"/>
      <c r="AF55" s="778"/>
      <c r="AG55" s="816"/>
      <c r="AH55" s="778"/>
      <c r="AI55" s="778"/>
      <c r="AJ55" s="778"/>
      <c r="AK55" s="778"/>
      <c r="AL55" s="778"/>
      <c r="AM55" s="778"/>
      <c r="AN55" s="778"/>
      <c r="AO55" s="817"/>
    </row>
    <row r="56" spans="1:41" s="810" customFormat="1" ht="16.5" customHeight="1" x14ac:dyDescent="0.25">
      <c r="A56" s="1258" t="s">
        <v>151</v>
      </c>
      <c r="B56" s="1255"/>
      <c r="C56" s="978"/>
      <c r="D56" s="964" t="str">
        <f t="shared" si="4"/>
        <v>use median</v>
      </c>
      <c r="E56" s="787">
        <f t="shared" si="0"/>
        <v>1</v>
      </c>
      <c r="F56" s="788">
        <f t="shared" si="5"/>
        <v>0</v>
      </c>
      <c r="G56" s="488">
        <f t="shared" si="1"/>
        <v>0</v>
      </c>
      <c r="H56" s="819">
        <f t="shared" si="2"/>
        <v>0</v>
      </c>
      <c r="I56" s="486">
        <f>'MASTER CHART'!$Z$7</f>
        <v>0.05</v>
      </c>
      <c r="J56" s="789">
        <f t="shared" si="3"/>
        <v>0</v>
      </c>
      <c r="K56" s="772"/>
      <c r="L56" s="773"/>
      <c r="M56" s="598"/>
    </row>
    <row r="57" spans="1:41" s="810" customFormat="1" ht="16.5" customHeight="1" x14ac:dyDescent="0.3">
      <c r="A57" s="1258" t="s">
        <v>152</v>
      </c>
      <c r="B57" s="1054" t="s">
        <v>512</v>
      </c>
      <c r="C57" s="929">
        <v>5.4</v>
      </c>
      <c r="D57" s="964">
        <f t="shared" si="4"/>
        <v>5.4</v>
      </c>
      <c r="E57" s="787">
        <f t="shared" si="0"/>
        <v>1.3170731707317076</v>
      </c>
      <c r="F57" s="788">
        <f t="shared" si="5"/>
        <v>0.3170731707317076</v>
      </c>
      <c r="G57" s="488">
        <f t="shared" si="1"/>
        <v>-0.3170731707317076</v>
      </c>
      <c r="H57" s="819">
        <f t="shared" si="2"/>
        <v>68.421052631578988</v>
      </c>
      <c r="I57" s="486">
        <f>'MASTER CHART'!$Z$7</f>
        <v>0.05</v>
      </c>
      <c r="J57" s="789">
        <f t="shared" si="3"/>
        <v>3.4210526315789496</v>
      </c>
      <c r="K57" s="772"/>
      <c r="L57" s="773"/>
      <c r="M57" s="598"/>
    </row>
    <row r="58" spans="1:41" s="810" customFormat="1" ht="16.5" customHeight="1" x14ac:dyDescent="0.3">
      <c r="A58" s="1259" t="s">
        <v>153</v>
      </c>
      <c r="B58" s="1054" t="s">
        <v>513</v>
      </c>
      <c r="C58" s="929">
        <v>3.1</v>
      </c>
      <c r="D58" s="964">
        <f t="shared" si="4"/>
        <v>3.1</v>
      </c>
      <c r="E58" s="787">
        <f t="shared" si="0"/>
        <v>0.75609756097560987</v>
      </c>
      <c r="F58" s="788">
        <f t="shared" si="5"/>
        <v>-0.24390243902439013</v>
      </c>
      <c r="G58" s="488">
        <f t="shared" si="1"/>
        <v>0.24390243902439013</v>
      </c>
      <c r="H58" s="819">
        <f t="shared" si="2"/>
        <v>-62.499999999999986</v>
      </c>
      <c r="I58" s="486">
        <f>'MASTER CHART'!$Z$7</f>
        <v>0.05</v>
      </c>
      <c r="J58" s="789">
        <f t="shared" si="3"/>
        <v>-3.1249999999999996</v>
      </c>
      <c r="K58" s="598"/>
      <c r="L58" s="598"/>
      <c r="M58" s="598"/>
    </row>
    <row r="59" spans="1:41" s="810" customFormat="1" ht="16.5" customHeight="1" x14ac:dyDescent="0.25">
      <c r="A59" s="1259" t="s">
        <v>154</v>
      </c>
      <c r="B59" s="1255"/>
      <c r="C59" s="978"/>
      <c r="D59" s="964" t="str">
        <f t="shared" si="4"/>
        <v>use median</v>
      </c>
      <c r="E59" s="787">
        <f t="shared" si="0"/>
        <v>1</v>
      </c>
      <c r="F59" s="788">
        <f t="shared" si="5"/>
        <v>0</v>
      </c>
      <c r="G59" s="488">
        <f t="shared" si="1"/>
        <v>0</v>
      </c>
      <c r="H59" s="819">
        <f t="shared" si="2"/>
        <v>0</v>
      </c>
      <c r="I59" s="486">
        <f>'MASTER CHART'!$Z$7</f>
        <v>0.05</v>
      </c>
      <c r="J59" s="789">
        <f t="shared" si="3"/>
        <v>0</v>
      </c>
      <c r="K59" s="598"/>
      <c r="L59" s="598"/>
      <c r="M59" s="598"/>
    </row>
    <row r="60" spans="1:41" s="810" customFormat="1" ht="16.5" customHeight="1" x14ac:dyDescent="0.3">
      <c r="A60" s="1258" t="s">
        <v>155</v>
      </c>
      <c r="B60" s="1054" t="s">
        <v>514</v>
      </c>
      <c r="C60" s="929">
        <v>6</v>
      </c>
      <c r="D60" s="964">
        <f t="shared" si="4"/>
        <v>6</v>
      </c>
      <c r="E60" s="787">
        <f t="shared" si="0"/>
        <v>1.4634146341463417</v>
      </c>
      <c r="F60" s="788">
        <f t="shared" si="5"/>
        <v>0.46341463414634165</v>
      </c>
      <c r="G60" s="488">
        <f t="shared" si="1"/>
        <v>-0.46341463414634165</v>
      </c>
      <c r="H60" s="819">
        <f t="shared" si="2"/>
        <v>100</v>
      </c>
      <c r="I60" s="486">
        <f>'MASTER CHART'!$Z$7</f>
        <v>0.05</v>
      </c>
      <c r="J60" s="789">
        <f t="shared" si="3"/>
        <v>5</v>
      </c>
      <c r="K60" s="598"/>
      <c r="L60" s="598"/>
      <c r="M60" s="598"/>
    </row>
    <row r="61" spans="1:41" s="810" customFormat="1" ht="16.5" customHeight="1" x14ac:dyDescent="0.3">
      <c r="A61" s="1259" t="s">
        <v>57</v>
      </c>
      <c r="B61" s="1054" t="s">
        <v>515</v>
      </c>
      <c r="C61" s="929">
        <v>5.3</v>
      </c>
      <c r="D61" s="964">
        <f t="shared" si="4"/>
        <v>5.3</v>
      </c>
      <c r="E61" s="787">
        <f t="shared" si="0"/>
        <v>1.2926829268292683</v>
      </c>
      <c r="F61" s="788">
        <f t="shared" si="5"/>
        <v>0.29268292682926833</v>
      </c>
      <c r="G61" s="488">
        <f t="shared" si="1"/>
        <v>-0.29268292682926833</v>
      </c>
      <c r="H61" s="819">
        <f t="shared" si="2"/>
        <v>63.157894736842088</v>
      </c>
      <c r="I61" s="486">
        <f>'MASTER CHART'!$Z$7</f>
        <v>0.05</v>
      </c>
      <c r="J61" s="789">
        <f t="shared" si="3"/>
        <v>3.1578947368421044</v>
      </c>
      <c r="K61" s="598"/>
      <c r="L61" s="598"/>
      <c r="M61" s="598"/>
    </row>
    <row r="62" spans="1:41" s="810" customFormat="1" ht="16.2" customHeight="1" x14ac:dyDescent="0.25">
      <c r="A62" s="1259" t="s">
        <v>156</v>
      </c>
      <c r="B62" s="1255"/>
      <c r="C62" s="978"/>
      <c r="D62" s="964" t="str">
        <f t="shared" si="4"/>
        <v>use median</v>
      </c>
      <c r="E62" s="787">
        <f t="shared" si="0"/>
        <v>1</v>
      </c>
      <c r="F62" s="788">
        <f t="shared" si="5"/>
        <v>0</v>
      </c>
      <c r="G62" s="488">
        <f t="shared" si="1"/>
        <v>0</v>
      </c>
      <c r="H62" s="819">
        <f t="shared" si="2"/>
        <v>0</v>
      </c>
      <c r="I62" s="486">
        <f>'MASTER CHART'!$Z$7</f>
        <v>0.05</v>
      </c>
      <c r="J62" s="789">
        <f t="shared" si="3"/>
        <v>0</v>
      </c>
      <c r="K62" s="598"/>
      <c r="L62" s="598"/>
      <c r="M62" s="598"/>
    </row>
    <row r="63" spans="1:41" s="810" customFormat="1" ht="16.5" customHeight="1" x14ac:dyDescent="0.3">
      <c r="A63" s="1259" t="s">
        <v>157</v>
      </c>
      <c r="B63" s="1054" t="s">
        <v>516</v>
      </c>
      <c r="C63" s="929">
        <v>2.9</v>
      </c>
      <c r="D63" s="964">
        <f t="shared" si="4"/>
        <v>2.9</v>
      </c>
      <c r="E63" s="787">
        <f t="shared" si="0"/>
        <v>0.70731707317073178</v>
      </c>
      <c r="F63" s="788">
        <f t="shared" si="5"/>
        <v>-0.29268292682926822</v>
      </c>
      <c r="G63" s="488">
        <f t="shared" si="1"/>
        <v>0.29268292682926822</v>
      </c>
      <c r="H63" s="819">
        <f t="shared" si="2"/>
        <v>-75</v>
      </c>
      <c r="I63" s="486">
        <f>'MASTER CHART'!$Z$7</f>
        <v>0.05</v>
      </c>
      <c r="J63" s="789">
        <f t="shared" si="3"/>
        <v>-3.75</v>
      </c>
      <c r="K63" s="598"/>
      <c r="L63" s="598"/>
      <c r="M63" s="598"/>
    </row>
    <row r="64" spans="1:41" s="810" customFormat="1" ht="16.5" customHeight="1" x14ac:dyDescent="0.3">
      <c r="A64" s="1259" t="s">
        <v>158</v>
      </c>
      <c r="B64" s="1054" t="s">
        <v>517</v>
      </c>
      <c r="C64" s="929">
        <v>4.3</v>
      </c>
      <c r="D64" s="964">
        <f t="shared" si="4"/>
        <v>4.3</v>
      </c>
      <c r="E64" s="787">
        <f t="shared" si="0"/>
        <v>1.0487804878048781</v>
      </c>
      <c r="F64" s="788">
        <f t="shared" si="5"/>
        <v>4.8780487804878092E-2</v>
      </c>
      <c r="G64" s="488">
        <f t="shared" si="1"/>
        <v>-4.8780487804878092E-2</v>
      </c>
      <c r="H64" s="819">
        <f t="shared" si="2"/>
        <v>10.526315789473689</v>
      </c>
      <c r="I64" s="486">
        <f>'MASTER CHART'!$Z$7</f>
        <v>0.05</v>
      </c>
      <c r="J64" s="789">
        <f t="shared" si="3"/>
        <v>0.5263157894736844</v>
      </c>
      <c r="K64" s="598"/>
      <c r="L64" s="598"/>
      <c r="M64" s="598"/>
    </row>
    <row r="65" spans="1:13" s="810" customFormat="1" ht="16.5" customHeight="1" x14ac:dyDescent="0.3">
      <c r="A65" s="1258" t="s">
        <v>58</v>
      </c>
      <c r="B65" s="1054" t="s">
        <v>518</v>
      </c>
      <c r="C65" s="929">
        <v>5.6</v>
      </c>
      <c r="D65" s="964">
        <f t="shared" si="4"/>
        <v>5.6</v>
      </c>
      <c r="E65" s="787">
        <f t="shared" si="0"/>
        <v>1.3658536585365855</v>
      </c>
      <c r="F65" s="788">
        <f t="shared" si="5"/>
        <v>0.36585365853658547</v>
      </c>
      <c r="G65" s="488">
        <f t="shared" si="1"/>
        <v>-0.36585365853658547</v>
      </c>
      <c r="H65" s="819">
        <f t="shared" si="2"/>
        <v>78.947368421052616</v>
      </c>
      <c r="I65" s="486">
        <f>'MASTER CHART'!$Z$7</f>
        <v>0.05</v>
      </c>
      <c r="J65" s="789">
        <f t="shared" si="3"/>
        <v>3.947368421052631</v>
      </c>
      <c r="K65" s="598"/>
      <c r="L65" s="598"/>
      <c r="M65" s="598"/>
    </row>
    <row r="66" spans="1:13" s="810" customFormat="1" ht="16.5" customHeight="1" x14ac:dyDescent="0.3">
      <c r="A66" s="1259" t="s">
        <v>159</v>
      </c>
      <c r="B66" s="1054" t="s">
        <v>519</v>
      </c>
      <c r="C66" s="929">
        <v>3.5</v>
      </c>
      <c r="D66" s="964">
        <f t="shared" si="4"/>
        <v>3.5</v>
      </c>
      <c r="E66" s="787">
        <f t="shared" si="0"/>
        <v>0.85365853658536595</v>
      </c>
      <c r="F66" s="788">
        <f t="shared" si="5"/>
        <v>-0.14634146341463405</v>
      </c>
      <c r="G66" s="488">
        <f t="shared" si="1"/>
        <v>0.14634146341463405</v>
      </c>
      <c r="H66" s="819">
        <f t="shared" si="2"/>
        <v>-37.499999999999986</v>
      </c>
      <c r="I66" s="486">
        <f>'MASTER CHART'!$Z$7</f>
        <v>0.05</v>
      </c>
      <c r="J66" s="789">
        <f t="shared" si="3"/>
        <v>-1.8749999999999993</v>
      </c>
      <c r="K66" s="598"/>
      <c r="L66" s="598"/>
      <c r="M66" s="598"/>
    </row>
    <row r="67" spans="1:13" s="810" customFormat="1" ht="16.5" customHeight="1" x14ac:dyDescent="0.25">
      <c r="A67" s="1258" t="s">
        <v>160</v>
      </c>
      <c r="B67" s="1255"/>
      <c r="C67" s="978"/>
      <c r="D67" s="964" t="str">
        <f t="shared" si="4"/>
        <v>use median</v>
      </c>
      <c r="E67" s="787">
        <f t="shared" si="0"/>
        <v>1</v>
      </c>
      <c r="F67" s="788">
        <f t="shared" si="5"/>
        <v>0</v>
      </c>
      <c r="G67" s="488">
        <f t="shared" si="1"/>
        <v>0</v>
      </c>
      <c r="H67" s="819">
        <f t="shared" si="2"/>
        <v>0</v>
      </c>
      <c r="I67" s="486">
        <f>'MASTER CHART'!$Z$7</f>
        <v>0.05</v>
      </c>
      <c r="J67" s="789">
        <f t="shared" si="3"/>
        <v>0</v>
      </c>
      <c r="K67" s="598"/>
      <c r="L67" s="598"/>
      <c r="M67" s="598"/>
    </row>
    <row r="68" spans="1:13" s="810" customFormat="1" ht="16.5" customHeight="1" x14ac:dyDescent="0.3">
      <c r="A68" s="1259" t="s">
        <v>59</v>
      </c>
      <c r="B68" s="1054" t="s">
        <v>520</v>
      </c>
      <c r="C68" s="929">
        <v>4.0999999999999996</v>
      </c>
      <c r="D68" s="964">
        <f t="shared" si="4"/>
        <v>4.0999999999999996</v>
      </c>
      <c r="E68" s="787">
        <f t="shared" ref="E68:E131" si="6">IF(C68=0,1,C68/$D$180)</f>
        <v>1</v>
      </c>
      <c r="F68" s="788">
        <f t="shared" si="5"/>
        <v>0</v>
      </c>
      <c r="G68" s="488">
        <f t="shared" ref="G68:G131" si="7">(F68*-1)</f>
        <v>0</v>
      </c>
      <c r="H68" s="819">
        <f t="shared" ref="H68:H131" si="8">(IF(F68&lt;0,F68/$F$182*-100,F68/$F$181*100))</f>
        <v>0</v>
      </c>
      <c r="I68" s="486">
        <f>'MASTER CHART'!$Z$7</f>
        <v>0.05</v>
      </c>
      <c r="J68" s="789">
        <f t="shared" ref="J68:J131" si="9">(H68*I68)</f>
        <v>0</v>
      </c>
      <c r="K68" s="598"/>
      <c r="L68" s="598"/>
      <c r="M68" s="598"/>
    </row>
    <row r="69" spans="1:13" s="810" customFormat="1" ht="16.5" customHeight="1" x14ac:dyDescent="0.25">
      <c r="A69" s="1259" t="s">
        <v>115</v>
      </c>
      <c r="B69" s="1255"/>
      <c r="C69" s="978"/>
      <c r="D69" s="964" t="str">
        <f t="shared" ref="D69:D132" si="10">IF(C69&gt;0,C69,"use median")</f>
        <v>use median</v>
      </c>
      <c r="E69" s="787">
        <f t="shared" si="6"/>
        <v>1</v>
      </c>
      <c r="F69" s="788">
        <f t="shared" ref="F69:F132" si="11">E69-1</f>
        <v>0</v>
      </c>
      <c r="G69" s="488">
        <f t="shared" si="7"/>
        <v>0</v>
      </c>
      <c r="H69" s="819">
        <f t="shared" si="8"/>
        <v>0</v>
      </c>
      <c r="I69" s="486">
        <f>'MASTER CHART'!$Z$7</f>
        <v>0.05</v>
      </c>
      <c r="J69" s="789">
        <f t="shared" si="9"/>
        <v>0</v>
      </c>
      <c r="K69" s="598"/>
      <c r="L69" s="598"/>
      <c r="M69" s="598"/>
    </row>
    <row r="70" spans="1:13" s="810" customFormat="1" ht="16.5" customHeight="1" x14ac:dyDescent="0.3">
      <c r="A70" s="1258" t="s">
        <v>60</v>
      </c>
      <c r="B70" s="1054" t="s">
        <v>521</v>
      </c>
      <c r="C70" s="929">
        <v>3.5</v>
      </c>
      <c r="D70" s="964">
        <f t="shared" si="10"/>
        <v>3.5</v>
      </c>
      <c r="E70" s="787">
        <f t="shared" si="6"/>
        <v>0.85365853658536595</v>
      </c>
      <c r="F70" s="788">
        <f t="shared" si="11"/>
        <v>-0.14634146341463405</v>
      </c>
      <c r="G70" s="488">
        <f t="shared" si="7"/>
        <v>0.14634146341463405</v>
      </c>
      <c r="H70" s="819">
        <f t="shared" si="8"/>
        <v>-37.499999999999986</v>
      </c>
      <c r="I70" s="486">
        <f>'MASTER CHART'!$Z$7</f>
        <v>0.05</v>
      </c>
      <c r="J70" s="789">
        <f t="shared" si="9"/>
        <v>-1.8749999999999993</v>
      </c>
      <c r="K70" s="598"/>
      <c r="L70" s="598"/>
      <c r="M70" s="598"/>
    </row>
    <row r="71" spans="1:13" s="810" customFormat="1" ht="16.5" customHeight="1" x14ac:dyDescent="0.3">
      <c r="A71" s="1259" t="s">
        <v>161</v>
      </c>
      <c r="B71" s="1054" t="s">
        <v>522</v>
      </c>
      <c r="C71" s="929">
        <v>2.6</v>
      </c>
      <c r="D71" s="964">
        <f t="shared" si="10"/>
        <v>2.6</v>
      </c>
      <c r="E71" s="787">
        <f t="shared" si="6"/>
        <v>0.63414634146341475</v>
      </c>
      <c r="F71" s="788">
        <f t="shared" si="11"/>
        <v>-0.36585365853658525</v>
      </c>
      <c r="G71" s="488">
        <f t="shared" si="7"/>
        <v>0.36585365853658525</v>
      </c>
      <c r="H71" s="819">
        <f t="shared" si="8"/>
        <v>-93.749999999999986</v>
      </c>
      <c r="I71" s="486">
        <f>'MASTER CHART'!$Z$7</f>
        <v>0.05</v>
      </c>
      <c r="J71" s="789">
        <f t="shared" si="9"/>
        <v>-4.6874999999999991</v>
      </c>
      <c r="K71" s="598"/>
      <c r="L71" s="598"/>
      <c r="M71" s="598"/>
    </row>
    <row r="72" spans="1:13" s="810" customFormat="1" ht="16.5" customHeight="1" x14ac:dyDescent="0.3">
      <c r="A72" s="1259" t="s">
        <v>162</v>
      </c>
      <c r="B72" s="1054" t="s">
        <v>523</v>
      </c>
      <c r="C72" s="929">
        <v>3.6</v>
      </c>
      <c r="D72" s="964">
        <f t="shared" si="10"/>
        <v>3.6</v>
      </c>
      <c r="E72" s="787">
        <f t="shared" si="6"/>
        <v>0.87804878048780499</v>
      </c>
      <c r="F72" s="788">
        <f t="shared" si="11"/>
        <v>-0.12195121951219501</v>
      </c>
      <c r="G72" s="488">
        <f t="shared" si="7"/>
        <v>0.12195121951219501</v>
      </c>
      <c r="H72" s="819">
        <f t="shared" si="8"/>
        <v>-31.249999999999979</v>
      </c>
      <c r="I72" s="486">
        <f>'MASTER CHART'!$Z$7</f>
        <v>0.05</v>
      </c>
      <c r="J72" s="789">
        <f t="shared" si="9"/>
        <v>-1.5624999999999991</v>
      </c>
      <c r="K72" s="598"/>
      <c r="L72" s="598"/>
      <c r="M72" s="598"/>
    </row>
    <row r="73" spans="1:13" s="810" customFormat="1" ht="16.5" customHeight="1" x14ac:dyDescent="0.3">
      <c r="A73" s="1258" t="s">
        <v>116</v>
      </c>
      <c r="B73" s="1054" t="s">
        <v>524</v>
      </c>
      <c r="C73" s="929">
        <v>2.5</v>
      </c>
      <c r="D73" s="964">
        <f t="shared" si="10"/>
        <v>2.5</v>
      </c>
      <c r="E73" s="787">
        <f t="shared" si="6"/>
        <v>0.60975609756097571</v>
      </c>
      <c r="F73" s="788">
        <f t="shared" si="11"/>
        <v>-0.39024390243902429</v>
      </c>
      <c r="G73" s="488">
        <f t="shared" si="7"/>
        <v>0.39024390243902429</v>
      </c>
      <c r="H73" s="819">
        <f t="shared" si="8"/>
        <v>-100</v>
      </c>
      <c r="I73" s="486">
        <f>'MASTER CHART'!$Z$7</f>
        <v>0.05</v>
      </c>
      <c r="J73" s="789">
        <f t="shared" si="9"/>
        <v>-5</v>
      </c>
      <c r="K73" s="598"/>
      <c r="L73" s="598"/>
      <c r="M73" s="598"/>
    </row>
    <row r="74" spans="1:13" s="810" customFormat="1" ht="16.5" customHeight="1" x14ac:dyDescent="0.3">
      <c r="A74" s="1259" t="s">
        <v>61</v>
      </c>
      <c r="B74" s="1054" t="s">
        <v>525</v>
      </c>
      <c r="C74" s="929">
        <v>3.7</v>
      </c>
      <c r="D74" s="964">
        <f t="shared" si="10"/>
        <v>3.7</v>
      </c>
      <c r="E74" s="787">
        <f t="shared" si="6"/>
        <v>0.90243902439024404</v>
      </c>
      <c r="F74" s="788">
        <f t="shared" si="11"/>
        <v>-9.7560975609755962E-2</v>
      </c>
      <c r="G74" s="488">
        <f t="shared" si="7"/>
        <v>9.7560975609755962E-2</v>
      </c>
      <c r="H74" s="819">
        <f t="shared" si="8"/>
        <v>-24.999999999999972</v>
      </c>
      <c r="I74" s="486">
        <f>'MASTER CHART'!$Z$7</f>
        <v>0.05</v>
      </c>
      <c r="J74" s="789">
        <f t="shared" si="9"/>
        <v>-1.2499999999999987</v>
      </c>
      <c r="K74" s="598"/>
      <c r="L74" s="598"/>
      <c r="M74" s="598"/>
    </row>
    <row r="75" spans="1:13" s="810" customFormat="1" ht="16.5" customHeight="1" x14ac:dyDescent="0.3">
      <c r="A75" s="1258" t="s">
        <v>163</v>
      </c>
      <c r="B75" s="1054" t="s">
        <v>526</v>
      </c>
      <c r="C75" s="929">
        <v>5.6</v>
      </c>
      <c r="D75" s="964">
        <f t="shared" si="10"/>
        <v>5.6</v>
      </c>
      <c r="E75" s="787">
        <f t="shared" si="6"/>
        <v>1.3658536585365855</v>
      </c>
      <c r="F75" s="788">
        <f t="shared" si="11"/>
        <v>0.36585365853658547</v>
      </c>
      <c r="G75" s="488">
        <f t="shared" si="7"/>
        <v>-0.36585365853658547</v>
      </c>
      <c r="H75" s="819">
        <f t="shared" si="8"/>
        <v>78.947368421052616</v>
      </c>
      <c r="I75" s="486">
        <f>'MASTER CHART'!$Z$7</f>
        <v>0.05</v>
      </c>
      <c r="J75" s="789">
        <f t="shared" si="9"/>
        <v>3.947368421052631</v>
      </c>
      <c r="K75" s="598"/>
      <c r="L75" s="598"/>
      <c r="M75" s="598"/>
    </row>
    <row r="76" spans="1:13" s="810" customFormat="1" ht="16.5" customHeight="1" x14ac:dyDescent="0.3">
      <c r="A76" s="1259" t="s">
        <v>63</v>
      </c>
      <c r="B76" s="1054" t="s">
        <v>527</v>
      </c>
      <c r="C76" s="929">
        <v>4.4000000000000004</v>
      </c>
      <c r="D76" s="964">
        <f t="shared" si="10"/>
        <v>4.4000000000000004</v>
      </c>
      <c r="E76" s="787">
        <f t="shared" si="6"/>
        <v>1.0731707317073174</v>
      </c>
      <c r="F76" s="788">
        <f t="shared" si="11"/>
        <v>7.317073170731736E-2</v>
      </c>
      <c r="G76" s="488">
        <f t="shared" si="7"/>
        <v>-7.317073170731736E-2</v>
      </c>
      <c r="H76" s="819">
        <f t="shared" si="8"/>
        <v>15.789473684210581</v>
      </c>
      <c r="I76" s="486">
        <f>'MASTER CHART'!$Z$7</f>
        <v>0.05</v>
      </c>
      <c r="J76" s="789">
        <f t="shared" si="9"/>
        <v>0.7894736842105291</v>
      </c>
      <c r="K76" s="598"/>
      <c r="L76" s="598"/>
      <c r="M76" s="598"/>
    </row>
    <row r="77" spans="1:13" s="810" customFormat="1" ht="16.5" customHeight="1" x14ac:dyDescent="0.3">
      <c r="A77" s="1258" t="s">
        <v>164</v>
      </c>
      <c r="B77" s="1054" t="s">
        <v>528</v>
      </c>
      <c r="C77" s="929">
        <v>5.5</v>
      </c>
      <c r="D77" s="964">
        <f t="shared" si="10"/>
        <v>5.5</v>
      </c>
      <c r="E77" s="787">
        <f t="shared" si="6"/>
        <v>1.3414634146341464</v>
      </c>
      <c r="F77" s="788">
        <f t="shared" si="11"/>
        <v>0.34146341463414642</v>
      </c>
      <c r="G77" s="488">
        <f t="shared" si="7"/>
        <v>-0.34146341463414642</v>
      </c>
      <c r="H77" s="819">
        <f t="shared" si="8"/>
        <v>73.68421052631578</v>
      </c>
      <c r="I77" s="486">
        <f>'MASTER CHART'!$Z$7</f>
        <v>0.05</v>
      </c>
      <c r="J77" s="789">
        <f t="shared" si="9"/>
        <v>3.6842105263157894</v>
      </c>
      <c r="K77" s="598"/>
      <c r="L77" s="598"/>
      <c r="M77" s="598"/>
    </row>
    <row r="78" spans="1:13" s="810" customFormat="1" ht="16.5" customHeight="1" x14ac:dyDescent="0.3">
      <c r="A78" s="1259" t="s">
        <v>64</v>
      </c>
      <c r="B78" s="1054" t="s">
        <v>529</v>
      </c>
      <c r="C78" s="929">
        <v>3.8</v>
      </c>
      <c r="D78" s="964">
        <f t="shared" si="10"/>
        <v>3.8</v>
      </c>
      <c r="E78" s="787">
        <f t="shared" si="6"/>
        <v>0.92682926829268297</v>
      </c>
      <c r="F78" s="788">
        <f t="shared" si="11"/>
        <v>-7.3170731707317027E-2</v>
      </c>
      <c r="G78" s="488">
        <f t="shared" si="7"/>
        <v>7.3170731707317027E-2</v>
      </c>
      <c r="H78" s="819">
        <f t="shared" si="8"/>
        <v>-18.749999999999993</v>
      </c>
      <c r="I78" s="486">
        <f>'MASTER CHART'!$Z$7</f>
        <v>0.05</v>
      </c>
      <c r="J78" s="789">
        <f t="shared" si="9"/>
        <v>-0.93749999999999967</v>
      </c>
      <c r="K78" s="598"/>
      <c r="L78" s="598"/>
      <c r="M78" s="598"/>
    </row>
    <row r="79" spans="1:13" s="810" customFormat="1" ht="16.5" customHeight="1" x14ac:dyDescent="0.3">
      <c r="A79" s="1258" t="s">
        <v>65</v>
      </c>
      <c r="B79" s="1054" t="s">
        <v>530</v>
      </c>
      <c r="C79" s="929">
        <v>4</v>
      </c>
      <c r="D79" s="964">
        <f t="shared" si="10"/>
        <v>4</v>
      </c>
      <c r="E79" s="787">
        <f t="shared" si="6"/>
        <v>0.97560975609756106</v>
      </c>
      <c r="F79" s="788">
        <f t="shared" si="11"/>
        <v>-2.4390243902438935E-2</v>
      </c>
      <c r="G79" s="488">
        <f t="shared" si="7"/>
        <v>2.4390243902438935E-2</v>
      </c>
      <c r="H79" s="819">
        <f t="shared" si="8"/>
        <v>-6.2499999999999787</v>
      </c>
      <c r="I79" s="486">
        <f>'MASTER CHART'!$Z$7</f>
        <v>0.05</v>
      </c>
      <c r="J79" s="789">
        <f t="shared" si="9"/>
        <v>-0.31249999999999895</v>
      </c>
      <c r="K79" s="779"/>
      <c r="L79" s="779"/>
      <c r="M79" s="598"/>
    </row>
    <row r="80" spans="1:13" s="810" customFormat="1" ht="16.5" customHeight="1" x14ac:dyDescent="0.3">
      <c r="A80" s="1259" t="s">
        <v>220</v>
      </c>
      <c r="B80" s="1054" t="s">
        <v>531</v>
      </c>
      <c r="C80" s="929">
        <v>3.7</v>
      </c>
      <c r="D80" s="964">
        <f t="shared" si="10"/>
        <v>3.7</v>
      </c>
      <c r="E80" s="787">
        <f t="shared" si="6"/>
        <v>0.90243902439024404</v>
      </c>
      <c r="F80" s="788">
        <f t="shared" si="11"/>
        <v>-9.7560975609755962E-2</v>
      </c>
      <c r="G80" s="488">
        <f t="shared" si="7"/>
        <v>9.7560975609755962E-2</v>
      </c>
      <c r="H80" s="819">
        <f t="shared" si="8"/>
        <v>-24.999999999999972</v>
      </c>
      <c r="I80" s="486">
        <f>'MASTER CHART'!$Z$7</f>
        <v>0.05</v>
      </c>
      <c r="J80" s="789">
        <f t="shared" si="9"/>
        <v>-1.2499999999999987</v>
      </c>
      <c r="K80" s="779"/>
      <c r="L80" s="779"/>
      <c r="M80" s="598"/>
    </row>
    <row r="81" spans="1:13" s="818" customFormat="1" ht="16.5" customHeight="1" x14ac:dyDescent="0.25">
      <c r="A81" s="1258" t="s">
        <v>165</v>
      </c>
      <c r="B81" s="1255"/>
      <c r="C81" s="978"/>
      <c r="D81" s="964" t="str">
        <f t="shared" si="10"/>
        <v>use median</v>
      </c>
      <c r="E81" s="787">
        <f t="shared" si="6"/>
        <v>1</v>
      </c>
      <c r="F81" s="788">
        <f t="shared" si="11"/>
        <v>0</v>
      </c>
      <c r="G81" s="488">
        <f t="shared" si="7"/>
        <v>0</v>
      </c>
      <c r="H81" s="819">
        <f t="shared" si="8"/>
        <v>0</v>
      </c>
      <c r="I81" s="486">
        <f>'MASTER CHART'!$Z$7</f>
        <v>0.05</v>
      </c>
      <c r="J81" s="789">
        <f t="shared" si="9"/>
        <v>0</v>
      </c>
      <c r="K81" s="779"/>
      <c r="L81" s="779"/>
      <c r="M81" s="780"/>
    </row>
    <row r="82" spans="1:13" s="810" customFormat="1" ht="16.5" customHeight="1" x14ac:dyDescent="0.3">
      <c r="A82" s="1259" t="s">
        <v>66</v>
      </c>
      <c r="B82" s="1054" t="s">
        <v>532</v>
      </c>
      <c r="C82" s="929">
        <v>5.3</v>
      </c>
      <c r="D82" s="964">
        <f t="shared" si="10"/>
        <v>5.3</v>
      </c>
      <c r="E82" s="787">
        <f t="shared" si="6"/>
        <v>1.2926829268292683</v>
      </c>
      <c r="F82" s="788">
        <f t="shared" si="11"/>
        <v>0.29268292682926833</v>
      </c>
      <c r="G82" s="488">
        <f t="shared" si="7"/>
        <v>-0.29268292682926833</v>
      </c>
      <c r="H82" s="819">
        <f t="shared" si="8"/>
        <v>63.157894736842088</v>
      </c>
      <c r="I82" s="486">
        <f>'MASTER CHART'!$Z$7</f>
        <v>0.05</v>
      </c>
      <c r="J82" s="789">
        <f t="shared" si="9"/>
        <v>3.1578947368421044</v>
      </c>
      <c r="K82" s="779"/>
      <c r="L82" s="779"/>
      <c r="M82" s="598"/>
    </row>
    <row r="83" spans="1:13" s="810" customFormat="1" ht="16.5" customHeight="1" x14ac:dyDescent="0.3">
      <c r="A83" s="1258" t="s">
        <v>67</v>
      </c>
      <c r="B83" s="1054" t="s">
        <v>533</v>
      </c>
      <c r="C83" s="929">
        <v>5.4</v>
      </c>
      <c r="D83" s="964">
        <f t="shared" si="10"/>
        <v>5.4</v>
      </c>
      <c r="E83" s="787">
        <f t="shared" si="6"/>
        <v>1.3170731707317076</v>
      </c>
      <c r="F83" s="788">
        <f t="shared" si="11"/>
        <v>0.3170731707317076</v>
      </c>
      <c r="G83" s="488">
        <f t="shared" si="7"/>
        <v>-0.3170731707317076</v>
      </c>
      <c r="H83" s="819">
        <f t="shared" si="8"/>
        <v>68.421052631578988</v>
      </c>
      <c r="I83" s="486">
        <f>'MASTER CHART'!$Z$7</f>
        <v>0.05</v>
      </c>
      <c r="J83" s="789">
        <f t="shared" si="9"/>
        <v>3.4210526315789496</v>
      </c>
      <c r="K83" s="779"/>
      <c r="L83" s="779"/>
      <c r="M83" s="779"/>
    </row>
    <row r="84" spans="1:13" s="810" customFormat="1" ht="16.5" customHeight="1" x14ac:dyDescent="0.3">
      <c r="A84" s="1259" t="s">
        <v>68</v>
      </c>
      <c r="B84" s="1054" t="s">
        <v>534</v>
      </c>
      <c r="C84" s="929">
        <v>4.4000000000000004</v>
      </c>
      <c r="D84" s="964">
        <f t="shared" si="10"/>
        <v>4.4000000000000004</v>
      </c>
      <c r="E84" s="787">
        <f t="shared" si="6"/>
        <v>1.0731707317073174</v>
      </c>
      <c r="F84" s="788">
        <f t="shared" si="11"/>
        <v>7.317073170731736E-2</v>
      </c>
      <c r="G84" s="488">
        <f t="shared" si="7"/>
        <v>-7.317073170731736E-2</v>
      </c>
      <c r="H84" s="819">
        <f t="shared" si="8"/>
        <v>15.789473684210581</v>
      </c>
      <c r="I84" s="486">
        <f>'MASTER CHART'!$Z$7</f>
        <v>0.05</v>
      </c>
      <c r="J84" s="789">
        <f t="shared" si="9"/>
        <v>0.7894736842105291</v>
      </c>
      <c r="K84" s="598"/>
      <c r="L84" s="598"/>
      <c r="M84" s="598"/>
    </row>
    <row r="85" spans="1:13" s="810" customFormat="1" ht="16.5" customHeight="1" x14ac:dyDescent="0.3">
      <c r="A85" s="1258" t="s">
        <v>69</v>
      </c>
      <c r="B85" s="1054" t="s">
        <v>535</v>
      </c>
      <c r="C85" s="929">
        <v>3.9</v>
      </c>
      <c r="D85" s="964">
        <f t="shared" si="10"/>
        <v>3.9</v>
      </c>
      <c r="E85" s="787">
        <f t="shared" si="6"/>
        <v>0.95121951219512202</v>
      </c>
      <c r="F85" s="788">
        <f t="shared" si="11"/>
        <v>-4.8780487804877981E-2</v>
      </c>
      <c r="G85" s="488">
        <f t="shared" si="7"/>
        <v>4.8780487804877981E-2</v>
      </c>
      <c r="H85" s="819">
        <f t="shared" si="8"/>
        <v>-12.499999999999986</v>
      </c>
      <c r="I85" s="486">
        <f>'MASTER CHART'!$Z$7</f>
        <v>0.05</v>
      </c>
      <c r="J85" s="789">
        <f t="shared" si="9"/>
        <v>-0.62499999999999933</v>
      </c>
      <c r="K85" s="598"/>
      <c r="L85" s="598"/>
      <c r="M85" s="598"/>
    </row>
    <row r="86" spans="1:13" s="810" customFormat="1" ht="16.5" customHeight="1" x14ac:dyDescent="0.3">
      <c r="A86" s="1259" t="s">
        <v>70</v>
      </c>
      <c r="B86" s="1054" t="s">
        <v>536</v>
      </c>
      <c r="C86" s="929">
        <v>5.6</v>
      </c>
      <c r="D86" s="964">
        <f t="shared" si="10"/>
        <v>5.6</v>
      </c>
      <c r="E86" s="787">
        <f t="shared" si="6"/>
        <v>1.3658536585365855</v>
      </c>
      <c r="F86" s="788">
        <f t="shared" si="11"/>
        <v>0.36585365853658547</v>
      </c>
      <c r="G86" s="488">
        <f t="shared" si="7"/>
        <v>-0.36585365853658547</v>
      </c>
      <c r="H86" s="819">
        <f t="shared" si="8"/>
        <v>78.947368421052616</v>
      </c>
      <c r="I86" s="486">
        <f>'MASTER CHART'!$Z$7</f>
        <v>0.05</v>
      </c>
      <c r="J86" s="789">
        <f t="shared" si="9"/>
        <v>3.947368421052631</v>
      </c>
      <c r="K86" s="598"/>
      <c r="L86" s="598"/>
      <c r="M86" s="598"/>
    </row>
    <row r="87" spans="1:13" s="810" customFormat="1" ht="16.5" customHeight="1" x14ac:dyDescent="0.3">
      <c r="A87" s="1258" t="s">
        <v>71</v>
      </c>
      <c r="B87" s="1054" t="s">
        <v>537</v>
      </c>
      <c r="C87" s="929">
        <v>4.2</v>
      </c>
      <c r="D87" s="964">
        <f t="shared" si="10"/>
        <v>4.2</v>
      </c>
      <c r="E87" s="787">
        <f t="shared" si="6"/>
        <v>1.024390243902439</v>
      </c>
      <c r="F87" s="788">
        <f t="shared" si="11"/>
        <v>2.4390243902439046E-2</v>
      </c>
      <c r="G87" s="488">
        <f t="shared" si="7"/>
        <v>-2.4390243902439046E-2</v>
      </c>
      <c r="H87" s="819">
        <f t="shared" si="8"/>
        <v>5.2631578947368443</v>
      </c>
      <c r="I87" s="486">
        <f>'MASTER CHART'!$Z$7</f>
        <v>0.05</v>
      </c>
      <c r="J87" s="789">
        <f t="shared" si="9"/>
        <v>0.2631578947368422</v>
      </c>
      <c r="K87" s="598"/>
      <c r="L87" s="598"/>
      <c r="M87" s="598"/>
    </row>
    <row r="88" spans="1:13" s="810" customFormat="1" ht="16.5" customHeight="1" x14ac:dyDescent="0.3">
      <c r="A88" s="1259" t="s">
        <v>166</v>
      </c>
      <c r="B88" s="1054" t="s">
        <v>538</v>
      </c>
      <c r="C88" s="929">
        <v>4.5999999999999996</v>
      </c>
      <c r="D88" s="964">
        <f t="shared" si="10"/>
        <v>4.5999999999999996</v>
      </c>
      <c r="E88" s="787">
        <f t="shared" si="6"/>
        <v>1.1219512195121952</v>
      </c>
      <c r="F88" s="788">
        <f t="shared" si="11"/>
        <v>0.12195121951219523</v>
      </c>
      <c r="G88" s="488">
        <f t="shared" si="7"/>
        <v>-0.12195121951219523</v>
      </c>
      <c r="H88" s="819">
        <f t="shared" si="8"/>
        <v>26.315789473684227</v>
      </c>
      <c r="I88" s="486">
        <f>'MASTER CHART'!$Z$7</f>
        <v>0.05</v>
      </c>
      <c r="J88" s="789">
        <f t="shared" si="9"/>
        <v>1.3157894736842115</v>
      </c>
      <c r="K88" s="598"/>
      <c r="L88" s="598"/>
      <c r="M88" s="598"/>
    </row>
    <row r="89" spans="1:13" s="810" customFormat="1" ht="16.5" customHeight="1" x14ac:dyDescent="0.3">
      <c r="A89" s="1258" t="s">
        <v>167</v>
      </c>
      <c r="B89" s="1054" t="s">
        <v>539</v>
      </c>
      <c r="C89" s="929">
        <v>3.8</v>
      </c>
      <c r="D89" s="964">
        <f t="shared" si="10"/>
        <v>3.8</v>
      </c>
      <c r="E89" s="787">
        <f t="shared" si="6"/>
        <v>0.92682926829268297</v>
      </c>
      <c r="F89" s="788">
        <f t="shared" si="11"/>
        <v>-7.3170731707317027E-2</v>
      </c>
      <c r="G89" s="488">
        <f t="shared" si="7"/>
        <v>7.3170731707317027E-2</v>
      </c>
      <c r="H89" s="819">
        <f t="shared" si="8"/>
        <v>-18.749999999999993</v>
      </c>
      <c r="I89" s="486">
        <f>'MASTER CHART'!$Z$7</f>
        <v>0.05</v>
      </c>
      <c r="J89" s="789">
        <f t="shared" si="9"/>
        <v>-0.93749999999999967</v>
      </c>
      <c r="K89" s="598"/>
      <c r="L89" s="598"/>
      <c r="M89" s="598"/>
    </row>
    <row r="90" spans="1:13" s="810" customFormat="1" ht="16.5" customHeight="1" x14ac:dyDescent="0.3">
      <c r="A90" s="1258" t="s">
        <v>72</v>
      </c>
      <c r="B90" s="1054" t="s">
        <v>541</v>
      </c>
      <c r="C90" s="929">
        <v>4.2</v>
      </c>
      <c r="D90" s="964">
        <f t="shared" si="10"/>
        <v>4.2</v>
      </c>
      <c r="E90" s="787">
        <f t="shared" si="6"/>
        <v>1.024390243902439</v>
      </c>
      <c r="F90" s="788">
        <f t="shared" si="11"/>
        <v>2.4390243902439046E-2</v>
      </c>
      <c r="G90" s="488">
        <f t="shared" si="7"/>
        <v>-2.4390243902439046E-2</v>
      </c>
      <c r="H90" s="819">
        <f t="shared" si="8"/>
        <v>5.2631578947368443</v>
      </c>
      <c r="I90" s="486">
        <f>'MASTER CHART'!$Z$7</f>
        <v>0.05</v>
      </c>
      <c r="J90" s="789">
        <f t="shared" si="9"/>
        <v>0.2631578947368422</v>
      </c>
      <c r="K90" s="598"/>
      <c r="L90" s="598"/>
      <c r="M90" s="598"/>
    </row>
    <row r="91" spans="1:13" s="810" customFormat="1" ht="16.5" customHeight="1" x14ac:dyDescent="0.3">
      <c r="A91" s="1259" t="s">
        <v>168</v>
      </c>
      <c r="B91" s="1054" t="s">
        <v>542</v>
      </c>
      <c r="C91" s="929">
        <v>3.7</v>
      </c>
      <c r="D91" s="964">
        <f t="shared" si="10"/>
        <v>3.7</v>
      </c>
      <c r="E91" s="787">
        <f t="shared" si="6"/>
        <v>0.90243902439024404</v>
      </c>
      <c r="F91" s="788">
        <f t="shared" si="11"/>
        <v>-9.7560975609755962E-2</v>
      </c>
      <c r="G91" s="488">
        <f t="shared" si="7"/>
        <v>9.7560975609755962E-2</v>
      </c>
      <c r="H91" s="819">
        <f t="shared" si="8"/>
        <v>-24.999999999999972</v>
      </c>
      <c r="I91" s="486">
        <f>'MASTER CHART'!$Z$7</f>
        <v>0.05</v>
      </c>
      <c r="J91" s="789">
        <f t="shared" si="9"/>
        <v>-1.2499999999999987</v>
      </c>
      <c r="K91" s="598"/>
      <c r="L91" s="598"/>
      <c r="M91" s="598"/>
    </row>
    <row r="92" spans="1:13" s="810" customFormat="1" ht="16.5" customHeight="1" x14ac:dyDescent="0.3">
      <c r="A92" s="1259" t="s">
        <v>223</v>
      </c>
      <c r="B92" s="1054" t="s">
        <v>543</v>
      </c>
      <c r="C92" s="929">
        <v>3.4</v>
      </c>
      <c r="D92" s="964">
        <f t="shared" si="10"/>
        <v>3.4</v>
      </c>
      <c r="E92" s="787">
        <f t="shared" si="6"/>
        <v>0.8292682926829269</v>
      </c>
      <c r="F92" s="788">
        <f t="shared" si="11"/>
        <v>-0.1707317073170731</v>
      </c>
      <c r="G92" s="488">
        <f t="shared" si="7"/>
        <v>0.1707317073170731</v>
      </c>
      <c r="H92" s="819">
        <f t="shared" si="8"/>
        <v>-43.749999999999993</v>
      </c>
      <c r="I92" s="486">
        <f>'MASTER CHART'!$Z$7</f>
        <v>0.05</v>
      </c>
      <c r="J92" s="789">
        <f t="shared" si="9"/>
        <v>-2.1874999999999996</v>
      </c>
      <c r="K92" s="598"/>
      <c r="L92" s="598"/>
      <c r="M92" s="598"/>
    </row>
    <row r="93" spans="1:13" s="810" customFormat="1" ht="16.5" customHeight="1" x14ac:dyDescent="0.3">
      <c r="A93" s="1258" t="s">
        <v>169</v>
      </c>
      <c r="B93" s="1054" t="s">
        <v>544</v>
      </c>
      <c r="C93" s="929">
        <v>4.8</v>
      </c>
      <c r="D93" s="964">
        <f t="shared" si="10"/>
        <v>4.8</v>
      </c>
      <c r="E93" s="787">
        <f t="shared" si="6"/>
        <v>1.1707317073170733</v>
      </c>
      <c r="F93" s="788">
        <f t="shared" si="11"/>
        <v>0.17073170731707332</v>
      </c>
      <c r="G93" s="488">
        <f t="shared" si="7"/>
        <v>-0.17073170731707332</v>
      </c>
      <c r="H93" s="819">
        <f t="shared" si="8"/>
        <v>36.842105263157912</v>
      </c>
      <c r="I93" s="486">
        <f>'MASTER CHART'!$Z$7</f>
        <v>0.05</v>
      </c>
      <c r="J93" s="789">
        <f t="shared" si="9"/>
        <v>1.8421052631578956</v>
      </c>
      <c r="K93" s="598"/>
      <c r="L93" s="598"/>
      <c r="M93" s="598"/>
    </row>
    <row r="94" spans="1:13" s="810" customFormat="1" ht="16.5" customHeight="1" x14ac:dyDescent="0.3">
      <c r="A94" s="1259" t="s">
        <v>73</v>
      </c>
      <c r="B94" s="1054" t="s">
        <v>545</v>
      </c>
      <c r="C94" s="929">
        <v>3.8</v>
      </c>
      <c r="D94" s="964">
        <f t="shared" si="10"/>
        <v>3.8</v>
      </c>
      <c r="E94" s="787">
        <f t="shared" si="6"/>
        <v>0.92682926829268297</v>
      </c>
      <c r="F94" s="788">
        <f t="shared" si="11"/>
        <v>-7.3170731707317027E-2</v>
      </c>
      <c r="G94" s="488">
        <f t="shared" si="7"/>
        <v>7.3170731707317027E-2</v>
      </c>
      <c r="H94" s="819">
        <f t="shared" si="8"/>
        <v>-18.749999999999993</v>
      </c>
      <c r="I94" s="486">
        <f>'MASTER CHART'!$Z$7</f>
        <v>0.05</v>
      </c>
      <c r="J94" s="789">
        <f t="shared" si="9"/>
        <v>-0.93749999999999967</v>
      </c>
      <c r="K94" s="598"/>
      <c r="L94" s="598"/>
      <c r="M94" s="598"/>
    </row>
    <row r="95" spans="1:13" s="810" customFormat="1" ht="16.5" customHeight="1" x14ac:dyDescent="0.3">
      <c r="A95" s="1259" t="s">
        <v>170</v>
      </c>
      <c r="B95" s="1054" t="s">
        <v>546</v>
      </c>
      <c r="C95" s="929">
        <v>2.8</v>
      </c>
      <c r="D95" s="964">
        <f t="shared" si="10"/>
        <v>2.8</v>
      </c>
      <c r="E95" s="787">
        <f t="shared" si="6"/>
        <v>0.68292682926829273</v>
      </c>
      <c r="F95" s="788">
        <f t="shared" si="11"/>
        <v>-0.31707317073170727</v>
      </c>
      <c r="G95" s="488">
        <f t="shared" si="7"/>
        <v>0.31707317073170727</v>
      </c>
      <c r="H95" s="819">
        <f t="shared" si="8"/>
        <v>-81.250000000000014</v>
      </c>
      <c r="I95" s="486">
        <f>'MASTER CHART'!$Z$7</f>
        <v>0.05</v>
      </c>
      <c r="J95" s="789">
        <f t="shared" si="9"/>
        <v>-4.0625000000000009</v>
      </c>
      <c r="K95" s="598"/>
      <c r="L95" s="598"/>
      <c r="M95" s="598"/>
    </row>
    <row r="96" spans="1:13" s="810" customFormat="1" ht="16.5" customHeight="1" x14ac:dyDescent="0.3">
      <c r="A96" s="1258" t="s">
        <v>74</v>
      </c>
      <c r="B96" s="1054" t="s">
        <v>547</v>
      </c>
      <c r="C96" s="929">
        <v>4.9000000000000004</v>
      </c>
      <c r="D96" s="964">
        <f t="shared" si="10"/>
        <v>4.9000000000000004</v>
      </c>
      <c r="E96" s="787">
        <f t="shared" si="6"/>
        <v>1.1951219512195124</v>
      </c>
      <c r="F96" s="788">
        <f t="shared" si="11"/>
        <v>0.19512195121951237</v>
      </c>
      <c r="G96" s="488">
        <f t="shared" si="7"/>
        <v>-0.19512195121951237</v>
      </c>
      <c r="H96" s="819">
        <f t="shared" si="8"/>
        <v>42.105263157894754</v>
      </c>
      <c r="I96" s="486">
        <f>'MASTER CHART'!$Z$7</f>
        <v>0.05</v>
      </c>
      <c r="J96" s="789">
        <f t="shared" si="9"/>
        <v>2.1052631578947376</v>
      </c>
      <c r="K96" s="598"/>
      <c r="L96" s="598"/>
      <c r="M96" s="598"/>
    </row>
    <row r="97" spans="1:13" s="810" customFormat="1" ht="16.5" customHeight="1" x14ac:dyDescent="0.3">
      <c r="A97" s="1259" t="s">
        <v>171</v>
      </c>
      <c r="B97" s="1054" t="s">
        <v>548</v>
      </c>
      <c r="C97" s="929">
        <v>5.7</v>
      </c>
      <c r="D97" s="964">
        <f t="shared" si="10"/>
        <v>5.7</v>
      </c>
      <c r="E97" s="787">
        <f t="shared" si="6"/>
        <v>1.3902439024390245</v>
      </c>
      <c r="F97" s="788">
        <f t="shared" si="11"/>
        <v>0.39024390243902451</v>
      </c>
      <c r="G97" s="488">
        <f t="shared" si="7"/>
        <v>-0.39024390243902451</v>
      </c>
      <c r="H97" s="819">
        <f t="shared" si="8"/>
        <v>84.210526315789465</v>
      </c>
      <c r="I97" s="486">
        <f>'MASTER CHART'!$Z$7</f>
        <v>0.05</v>
      </c>
      <c r="J97" s="789">
        <f t="shared" si="9"/>
        <v>4.2105263157894735</v>
      </c>
      <c r="K97" s="598"/>
      <c r="L97" s="598"/>
      <c r="M97" s="598"/>
    </row>
    <row r="98" spans="1:13" s="810" customFormat="1" ht="16.5" customHeight="1" x14ac:dyDescent="0.25">
      <c r="A98" s="1258" t="s">
        <v>172</v>
      </c>
      <c r="B98" s="1255"/>
      <c r="C98" s="978"/>
      <c r="D98" s="964" t="str">
        <f t="shared" si="10"/>
        <v>use median</v>
      </c>
      <c r="E98" s="787">
        <f t="shared" si="6"/>
        <v>1</v>
      </c>
      <c r="F98" s="788">
        <f t="shared" si="11"/>
        <v>0</v>
      </c>
      <c r="G98" s="488">
        <f t="shared" si="7"/>
        <v>0</v>
      </c>
      <c r="H98" s="819">
        <f t="shared" si="8"/>
        <v>0</v>
      </c>
      <c r="I98" s="486">
        <f>'MASTER CHART'!$Z$7</f>
        <v>0.05</v>
      </c>
      <c r="J98" s="789">
        <f t="shared" si="9"/>
        <v>0</v>
      </c>
      <c r="K98" s="598"/>
      <c r="L98" s="598"/>
      <c r="M98" s="598"/>
    </row>
    <row r="99" spans="1:13" s="810" customFormat="1" ht="16.5" customHeight="1" x14ac:dyDescent="0.25">
      <c r="A99" s="1259" t="s">
        <v>173</v>
      </c>
      <c r="B99" s="1255"/>
      <c r="C99" s="978"/>
      <c r="D99" s="964" t="str">
        <f t="shared" si="10"/>
        <v>use median</v>
      </c>
      <c r="E99" s="787">
        <f t="shared" si="6"/>
        <v>1</v>
      </c>
      <c r="F99" s="788">
        <f t="shared" si="11"/>
        <v>0</v>
      </c>
      <c r="G99" s="488">
        <f t="shared" si="7"/>
        <v>0</v>
      </c>
      <c r="H99" s="819">
        <f t="shared" si="8"/>
        <v>0</v>
      </c>
      <c r="I99" s="486">
        <f>'MASTER CHART'!$Z$7</f>
        <v>0.05</v>
      </c>
      <c r="J99" s="789">
        <f t="shared" si="9"/>
        <v>0</v>
      </c>
      <c r="K99" s="598"/>
      <c r="L99" s="598"/>
      <c r="M99" s="598"/>
    </row>
    <row r="100" spans="1:13" s="810" customFormat="1" ht="16.5" customHeight="1" x14ac:dyDescent="0.3">
      <c r="A100" s="1258" t="s">
        <v>174</v>
      </c>
      <c r="B100" s="1054" t="s">
        <v>549</v>
      </c>
      <c r="C100" s="929">
        <v>2.6</v>
      </c>
      <c r="D100" s="964">
        <f t="shared" si="10"/>
        <v>2.6</v>
      </c>
      <c r="E100" s="787">
        <f t="shared" si="6"/>
        <v>0.63414634146341475</v>
      </c>
      <c r="F100" s="788">
        <f t="shared" si="11"/>
        <v>-0.36585365853658525</v>
      </c>
      <c r="G100" s="488">
        <f t="shared" si="7"/>
        <v>0.36585365853658525</v>
      </c>
      <c r="H100" s="819">
        <f t="shared" si="8"/>
        <v>-93.749999999999986</v>
      </c>
      <c r="I100" s="486">
        <f>'MASTER CHART'!$Z$7</f>
        <v>0.05</v>
      </c>
      <c r="J100" s="789">
        <f t="shared" si="9"/>
        <v>-4.6874999999999991</v>
      </c>
      <c r="K100" s="598"/>
      <c r="L100" s="598"/>
      <c r="M100" s="598"/>
    </row>
    <row r="101" spans="1:13" s="810" customFormat="1" ht="16.5" customHeight="1" x14ac:dyDescent="0.3">
      <c r="A101" s="1259" t="s">
        <v>175</v>
      </c>
      <c r="B101" s="1054" t="s">
        <v>550</v>
      </c>
      <c r="C101" s="929">
        <v>2.7</v>
      </c>
      <c r="D101" s="964">
        <f t="shared" si="10"/>
        <v>2.7</v>
      </c>
      <c r="E101" s="787">
        <f t="shared" si="6"/>
        <v>0.6585365853658538</v>
      </c>
      <c r="F101" s="788">
        <f t="shared" si="11"/>
        <v>-0.3414634146341462</v>
      </c>
      <c r="G101" s="488">
        <f t="shared" si="7"/>
        <v>0.3414634146341462</v>
      </c>
      <c r="H101" s="819">
        <f t="shared" si="8"/>
        <v>-87.499999999999986</v>
      </c>
      <c r="I101" s="486">
        <f>'MASTER CHART'!$Z$7</f>
        <v>0.05</v>
      </c>
      <c r="J101" s="789">
        <f t="shared" si="9"/>
        <v>-4.3749999999999991</v>
      </c>
      <c r="K101" s="598"/>
      <c r="L101" s="598"/>
      <c r="M101" s="598"/>
    </row>
    <row r="102" spans="1:13" s="810" customFormat="1" ht="16.5" customHeight="1" x14ac:dyDescent="0.3">
      <c r="A102" s="1258" t="s">
        <v>75</v>
      </c>
      <c r="B102" s="1054" t="s">
        <v>551</v>
      </c>
      <c r="C102" s="929">
        <v>4.9000000000000004</v>
      </c>
      <c r="D102" s="964">
        <f t="shared" si="10"/>
        <v>4.9000000000000004</v>
      </c>
      <c r="E102" s="787">
        <f t="shared" si="6"/>
        <v>1.1951219512195124</v>
      </c>
      <c r="F102" s="788">
        <f t="shared" si="11"/>
        <v>0.19512195121951237</v>
      </c>
      <c r="G102" s="488">
        <f t="shared" si="7"/>
        <v>-0.19512195121951237</v>
      </c>
      <c r="H102" s="819">
        <f t="shared" si="8"/>
        <v>42.105263157894754</v>
      </c>
      <c r="I102" s="486">
        <f>'MASTER CHART'!$Z$7</f>
        <v>0.05</v>
      </c>
      <c r="J102" s="789">
        <f t="shared" si="9"/>
        <v>2.1052631578947376</v>
      </c>
      <c r="K102" s="598"/>
      <c r="L102" s="598"/>
      <c r="M102" s="598"/>
    </row>
    <row r="103" spans="1:13" s="810" customFormat="1" ht="16.5" customHeight="1" x14ac:dyDescent="0.3">
      <c r="A103" s="1258" t="s">
        <v>176</v>
      </c>
      <c r="B103" s="1054" t="s">
        <v>552</v>
      </c>
      <c r="C103" s="929">
        <v>2.9</v>
      </c>
      <c r="D103" s="964">
        <f t="shared" si="10"/>
        <v>2.9</v>
      </c>
      <c r="E103" s="787">
        <f t="shared" si="6"/>
        <v>0.70731707317073178</v>
      </c>
      <c r="F103" s="788">
        <f t="shared" si="11"/>
        <v>-0.29268292682926822</v>
      </c>
      <c r="G103" s="488">
        <f t="shared" si="7"/>
        <v>0.29268292682926822</v>
      </c>
      <c r="H103" s="819">
        <f t="shared" si="8"/>
        <v>-75</v>
      </c>
      <c r="I103" s="486">
        <f>'MASTER CHART'!$Z$7</f>
        <v>0.05</v>
      </c>
      <c r="J103" s="789">
        <f t="shared" si="9"/>
        <v>-3.75</v>
      </c>
      <c r="K103" s="598"/>
      <c r="L103" s="598"/>
      <c r="M103" s="598"/>
    </row>
    <row r="104" spans="1:13" s="810" customFormat="1" ht="16.5" customHeight="1" x14ac:dyDescent="0.3">
      <c r="A104" s="1259" t="s">
        <v>177</v>
      </c>
      <c r="B104" s="1054" t="s">
        <v>553</v>
      </c>
      <c r="C104" s="929">
        <v>4.8</v>
      </c>
      <c r="D104" s="964">
        <f t="shared" si="10"/>
        <v>4.8</v>
      </c>
      <c r="E104" s="787">
        <f t="shared" si="6"/>
        <v>1.1707317073170733</v>
      </c>
      <c r="F104" s="788">
        <f t="shared" si="11"/>
        <v>0.17073170731707332</v>
      </c>
      <c r="G104" s="488">
        <f t="shared" si="7"/>
        <v>-0.17073170731707332</v>
      </c>
      <c r="H104" s="819">
        <f t="shared" si="8"/>
        <v>36.842105263157912</v>
      </c>
      <c r="I104" s="486">
        <f>'MASTER CHART'!$Z$7</f>
        <v>0.05</v>
      </c>
      <c r="J104" s="789">
        <f t="shared" si="9"/>
        <v>1.8421052631578956</v>
      </c>
      <c r="K104" s="598"/>
      <c r="L104" s="598"/>
      <c r="M104" s="598"/>
    </row>
    <row r="105" spans="1:13" s="810" customFormat="1" ht="16.5" customHeight="1" x14ac:dyDescent="0.25">
      <c r="A105" s="1258" t="s">
        <v>178</v>
      </c>
      <c r="B105" s="1255"/>
      <c r="C105" s="978"/>
      <c r="D105" s="964" t="str">
        <f t="shared" si="10"/>
        <v>use median</v>
      </c>
      <c r="E105" s="787">
        <f t="shared" si="6"/>
        <v>1</v>
      </c>
      <c r="F105" s="788">
        <f t="shared" si="11"/>
        <v>0</v>
      </c>
      <c r="G105" s="488">
        <f t="shared" si="7"/>
        <v>0</v>
      </c>
      <c r="H105" s="819">
        <f t="shared" si="8"/>
        <v>0</v>
      </c>
      <c r="I105" s="486">
        <f>'MASTER CHART'!$Z$7</f>
        <v>0.05</v>
      </c>
      <c r="J105" s="789">
        <f t="shared" si="9"/>
        <v>0</v>
      </c>
      <c r="K105" s="598"/>
      <c r="L105" s="598"/>
      <c r="M105" s="598"/>
    </row>
    <row r="106" spans="1:13" s="810" customFormat="1" ht="16.5" customHeight="1" x14ac:dyDescent="0.3">
      <c r="A106" s="1259" t="s">
        <v>179</v>
      </c>
      <c r="B106" s="1054" t="s">
        <v>554</v>
      </c>
      <c r="C106" s="929">
        <v>2.5</v>
      </c>
      <c r="D106" s="964">
        <f t="shared" si="10"/>
        <v>2.5</v>
      </c>
      <c r="E106" s="787">
        <f t="shared" si="6"/>
        <v>0.60975609756097571</v>
      </c>
      <c r="F106" s="788">
        <f t="shared" si="11"/>
        <v>-0.39024390243902429</v>
      </c>
      <c r="G106" s="488">
        <f t="shared" si="7"/>
        <v>0.39024390243902429</v>
      </c>
      <c r="H106" s="819">
        <f t="shared" si="8"/>
        <v>-100</v>
      </c>
      <c r="I106" s="486">
        <f>'MASTER CHART'!$Z$7</f>
        <v>0.05</v>
      </c>
      <c r="J106" s="789">
        <f t="shared" si="9"/>
        <v>-5</v>
      </c>
      <c r="K106" s="598"/>
      <c r="L106" s="598"/>
      <c r="M106" s="598"/>
    </row>
    <row r="107" spans="1:13" s="810" customFormat="1" ht="16.5" customHeight="1" x14ac:dyDescent="0.3">
      <c r="A107" s="1258" t="s">
        <v>119</v>
      </c>
      <c r="B107" s="1054" t="s">
        <v>555</v>
      </c>
      <c r="C107" s="929">
        <v>4.4000000000000004</v>
      </c>
      <c r="D107" s="964">
        <f t="shared" si="10"/>
        <v>4.4000000000000004</v>
      </c>
      <c r="E107" s="787">
        <f t="shared" si="6"/>
        <v>1.0731707317073174</v>
      </c>
      <c r="F107" s="788">
        <f t="shared" si="11"/>
        <v>7.317073170731736E-2</v>
      </c>
      <c r="G107" s="488">
        <f t="shared" si="7"/>
        <v>-7.317073170731736E-2</v>
      </c>
      <c r="H107" s="819">
        <f t="shared" si="8"/>
        <v>15.789473684210581</v>
      </c>
      <c r="I107" s="486">
        <f>'MASTER CHART'!$Z$7</f>
        <v>0.05</v>
      </c>
      <c r="J107" s="789">
        <f t="shared" si="9"/>
        <v>0.7894736842105291</v>
      </c>
      <c r="K107" s="598"/>
      <c r="L107" s="598"/>
      <c r="M107" s="598"/>
    </row>
    <row r="108" spans="1:13" s="810" customFormat="1" ht="16.5" customHeight="1" x14ac:dyDescent="0.3">
      <c r="A108" s="1258" t="s">
        <v>76</v>
      </c>
      <c r="B108" s="1054" t="s">
        <v>556</v>
      </c>
      <c r="C108" s="929">
        <v>4</v>
      </c>
      <c r="D108" s="964">
        <f t="shared" si="10"/>
        <v>4</v>
      </c>
      <c r="E108" s="787">
        <f t="shared" si="6"/>
        <v>0.97560975609756106</v>
      </c>
      <c r="F108" s="788">
        <f t="shared" si="11"/>
        <v>-2.4390243902438935E-2</v>
      </c>
      <c r="G108" s="488">
        <f t="shared" si="7"/>
        <v>2.4390243902438935E-2</v>
      </c>
      <c r="H108" s="819">
        <f t="shared" si="8"/>
        <v>-6.2499999999999787</v>
      </c>
      <c r="I108" s="486">
        <f>'MASTER CHART'!$Z$7</f>
        <v>0.05</v>
      </c>
      <c r="J108" s="789">
        <f t="shared" si="9"/>
        <v>-0.31249999999999895</v>
      </c>
      <c r="K108" s="598"/>
      <c r="L108" s="598"/>
      <c r="M108" s="598"/>
    </row>
    <row r="109" spans="1:13" s="810" customFormat="1" ht="16.5" customHeight="1" x14ac:dyDescent="0.3">
      <c r="A109" s="1258" t="s">
        <v>180</v>
      </c>
      <c r="B109" s="1054" t="s">
        <v>558</v>
      </c>
      <c r="C109" s="929">
        <v>4.3</v>
      </c>
      <c r="D109" s="964">
        <f t="shared" si="10"/>
        <v>4.3</v>
      </c>
      <c r="E109" s="787">
        <f t="shared" si="6"/>
        <v>1.0487804878048781</v>
      </c>
      <c r="F109" s="788">
        <f t="shared" si="11"/>
        <v>4.8780487804878092E-2</v>
      </c>
      <c r="G109" s="488">
        <f t="shared" si="7"/>
        <v>-4.8780487804878092E-2</v>
      </c>
      <c r="H109" s="819">
        <f t="shared" si="8"/>
        <v>10.526315789473689</v>
      </c>
      <c r="I109" s="486">
        <f>'MASTER CHART'!$Z$7</f>
        <v>0.05</v>
      </c>
      <c r="J109" s="789">
        <f t="shared" si="9"/>
        <v>0.5263157894736844</v>
      </c>
      <c r="K109" s="598"/>
      <c r="L109" s="598"/>
      <c r="M109" s="598"/>
    </row>
    <row r="110" spans="1:13" s="810" customFormat="1" ht="16.5" customHeight="1" x14ac:dyDescent="0.3">
      <c r="A110" s="1259" t="s">
        <v>181</v>
      </c>
      <c r="B110" s="1054" t="s">
        <v>559</v>
      </c>
      <c r="C110" s="929">
        <v>4.3</v>
      </c>
      <c r="D110" s="964">
        <f t="shared" si="10"/>
        <v>4.3</v>
      </c>
      <c r="E110" s="787">
        <f t="shared" si="6"/>
        <v>1.0487804878048781</v>
      </c>
      <c r="F110" s="788">
        <f t="shared" si="11"/>
        <v>4.8780487804878092E-2</v>
      </c>
      <c r="G110" s="488">
        <f t="shared" si="7"/>
        <v>-4.8780487804878092E-2</v>
      </c>
      <c r="H110" s="819">
        <f t="shared" si="8"/>
        <v>10.526315789473689</v>
      </c>
      <c r="I110" s="486">
        <f>'MASTER CHART'!$Z$7</f>
        <v>0.05</v>
      </c>
      <c r="J110" s="789">
        <f t="shared" si="9"/>
        <v>0.5263157894736844</v>
      </c>
      <c r="K110" s="598"/>
      <c r="L110" s="598"/>
      <c r="M110" s="598"/>
    </row>
    <row r="111" spans="1:13" s="810" customFormat="1" ht="16.5" customHeight="1" x14ac:dyDescent="0.3">
      <c r="A111" s="1259" t="s">
        <v>77</v>
      </c>
      <c r="B111" s="1054" t="s">
        <v>560</v>
      </c>
      <c r="C111" s="929">
        <v>3.9</v>
      </c>
      <c r="D111" s="964">
        <f t="shared" si="10"/>
        <v>3.9</v>
      </c>
      <c r="E111" s="787">
        <f t="shared" si="6"/>
        <v>0.95121951219512202</v>
      </c>
      <c r="F111" s="788">
        <f t="shared" si="11"/>
        <v>-4.8780487804877981E-2</v>
      </c>
      <c r="G111" s="488">
        <f t="shared" si="7"/>
        <v>4.8780487804877981E-2</v>
      </c>
      <c r="H111" s="819">
        <f t="shared" si="8"/>
        <v>-12.499999999999986</v>
      </c>
      <c r="I111" s="486">
        <f>'MASTER CHART'!$Z$7</f>
        <v>0.05</v>
      </c>
      <c r="J111" s="789">
        <f t="shared" si="9"/>
        <v>-0.62499999999999933</v>
      </c>
      <c r="K111" s="598"/>
      <c r="L111" s="598"/>
      <c r="M111" s="598"/>
    </row>
    <row r="112" spans="1:13" s="810" customFormat="1" ht="16.5" customHeight="1" x14ac:dyDescent="0.3">
      <c r="A112" s="1258" t="s">
        <v>182</v>
      </c>
      <c r="B112" s="1054" t="s">
        <v>561</v>
      </c>
      <c r="C112" s="929">
        <v>3</v>
      </c>
      <c r="D112" s="964">
        <f t="shared" si="10"/>
        <v>3</v>
      </c>
      <c r="E112" s="787">
        <f t="shared" si="6"/>
        <v>0.73170731707317083</v>
      </c>
      <c r="F112" s="788">
        <f t="shared" si="11"/>
        <v>-0.26829268292682917</v>
      </c>
      <c r="G112" s="488">
        <f t="shared" si="7"/>
        <v>0.26829268292682917</v>
      </c>
      <c r="H112" s="819">
        <f t="shared" si="8"/>
        <v>-68.749999999999986</v>
      </c>
      <c r="I112" s="486">
        <f>'MASTER CHART'!$Z$7</f>
        <v>0.05</v>
      </c>
      <c r="J112" s="789">
        <f t="shared" si="9"/>
        <v>-3.4374999999999996</v>
      </c>
      <c r="K112" s="598"/>
      <c r="L112" s="598"/>
      <c r="M112" s="598"/>
    </row>
    <row r="113" spans="1:13" s="810" customFormat="1" ht="16.5" customHeight="1" x14ac:dyDescent="0.3">
      <c r="A113" s="1259" t="s">
        <v>183</v>
      </c>
      <c r="B113" s="1054" t="s">
        <v>562</v>
      </c>
      <c r="C113" s="929">
        <v>2.7</v>
      </c>
      <c r="D113" s="964">
        <f t="shared" si="10"/>
        <v>2.7</v>
      </c>
      <c r="E113" s="787">
        <f t="shared" si="6"/>
        <v>0.6585365853658538</v>
      </c>
      <c r="F113" s="788">
        <f t="shared" si="11"/>
        <v>-0.3414634146341462</v>
      </c>
      <c r="G113" s="488">
        <f t="shared" si="7"/>
        <v>0.3414634146341462</v>
      </c>
      <c r="H113" s="819">
        <f t="shared" si="8"/>
        <v>-87.499999999999986</v>
      </c>
      <c r="I113" s="486">
        <f>'MASTER CHART'!$Z$7</f>
        <v>0.05</v>
      </c>
      <c r="J113" s="789">
        <f t="shared" si="9"/>
        <v>-4.3749999999999991</v>
      </c>
      <c r="K113" s="598"/>
      <c r="L113" s="598"/>
      <c r="M113" s="598"/>
    </row>
    <row r="114" spans="1:13" s="810" customFormat="1" ht="16.5" customHeight="1" x14ac:dyDescent="0.3">
      <c r="A114" s="1258" t="s">
        <v>184</v>
      </c>
      <c r="B114" s="1054" t="s">
        <v>563</v>
      </c>
      <c r="C114" s="929">
        <v>3.6</v>
      </c>
      <c r="D114" s="964">
        <f t="shared" si="10"/>
        <v>3.6</v>
      </c>
      <c r="E114" s="787">
        <f t="shared" si="6"/>
        <v>0.87804878048780499</v>
      </c>
      <c r="F114" s="788">
        <f t="shared" si="11"/>
        <v>-0.12195121951219501</v>
      </c>
      <c r="G114" s="488">
        <f t="shared" si="7"/>
        <v>0.12195121951219501</v>
      </c>
      <c r="H114" s="819">
        <f t="shared" si="8"/>
        <v>-31.249999999999979</v>
      </c>
      <c r="I114" s="486">
        <f>'MASTER CHART'!$Z$7</f>
        <v>0.05</v>
      </c>
      <c r="J114" s="789">
        <f t="shared" si="9"/>
        <v>-1.5624999999999991</v>
      </c>
      <c r="K114" s="598"/>
      <c r="L114" s="598"/>
      <c r="M114" s="598"/>
    </row>
    <row r="115" spans="1:13" s="810" customFormat="1" ht="16.5" customHeight="1" x14ac:dyDescent="0.3">
      <c r="A115" s="1258" t="s">
        <v>185</v>
      </c>
      <c r="B115" s="1054" t="s">
        <v>564</v>
      </c>
      <c r="C115" s="929">
        <v>3.2</v>
      </c>
      <c r="D115" s="964">
        <f t="shared" si="10"/>
        <v>3.2</v>
      </c>
      <c r="E115" s="787">
        <f t="shared" si="6"/>
        <v>0.78048780487804892</v>
      </c>
      <c r="F115" s="788">
        <f t="shared" si="11"/>
        <v>-0.21951219512195108</v>
      </c>
      <c r="G115" s="488">
        <f t="shared" si="7"/>
        <v>0.21951219512195108</v>
      </c>
      <c r="H115" s="819">
        <f t="shared" si="8"/>
        <v>-56.249999999999979</v>
      </c>
      <c r="I115" s="486">
        <f>'MASTER CHART'!$Z$7</f>
        <v>0.05</v>
      </c>
      <c r="J115" s="789">
        <f t="shared" si="9"/>
        <v>-2.8124999999999991</v>
      </c>
      <c r="K115" s="598"/>
      <c r="L115" s="598"/>
      <c r="M115" s="598"/>
    </row>
    <row r="116" spans="1:13" s="810" customFormat="1" ht="16.5" customHeight="1" x14ac:dyDescent="0.25">
      <c r="A116" s="1261" t="s">
        <v>186</v>
      </c>
      <c r="B116" s="1255"/>
      <c r="C116" s="978"/>
      <c r="D116" s="964" t="str">
        <f t="shared" si="10"/>
        <v>use median</v>
      </c>
      <c r="E116" s="787">
        <f t="shared" si="6"/>
        <v>1</v>
      </c>
      <c r="F116" s="788">
        <f t="shared" si="11"/>
        <v>0</v>
      </c>
      <c r="G116" s="488">
        <f t="shared" si="7"/>
        <v>0</v>
      </c>
      <c r="H116" s="819">
        <f t="shared" si="8"/>
        <v>0</v>
      </c>
      <c r="I116" s="486">
        <f>'MASTER CHART'!$Z$7</f>
        <v>0.05</v>
      </c>
      <c r="J116" s="789">
        <f t="shared" si="9"/>
        <v>0</v>
      </c>
      <c r="K116" s="598"/>
      <c r="L116" s="598"/>
      <c r="M116" s="598"/>
    </row>
    <row r="117" spans="1:13" s="810" customFormat="1" ht="16.5" customHeight="1" x14ac:dyDescent="0.3">
      <c r="A117" s="1258" t="s">
        <v>78</v>
      </c>
      <c r="B117" s="1054" t="s">
        <v>565</v>
      </c>
      <c r="C117" s="929">
        <v>5.8</v>
      </c>
      <c r="D117" s="964">
        <f t="shared" si="10"/>
        <v>5.8</v>
      </c>
      <c r="E117" s="787">
        <f t="shared" si="6"/>
        <v>1.4146341463414636</v>
      </c>
      <c r="F117" s="788">
        <f t="shared" si="11"/>
        <v>0.41463414634146356</v>
      </c>
      <c r="G117" s="488">
        <f t="shared" si="7"/>
        <v>-0.41463414634146356</v>
      </c>
      <c r="H117" s="819">
        <f t="shared" si="8"/>
        <v>89.473684210526301</v>
      </c>
      <c r="I117" s="486">
        <f>'MASTER CHART'!$Z$7</f>
        <v>0.05</v>
      </c>
      <c r="J117" s="789">
        <f t="shared" si="9"/>
        <v>4.473684210526315</v>
      </c>
      <c r="K117" s="598"/>
      <c r="L117" s="598"/>
      <c r="M117" s="598"/>
    </row>
    <row r="118" spans="1:13" s="810" customFormat="1" ht="16.5" customHeight="1" x14ac:dyDescent="0.25">
      <c r="A118" s="1258" t="s">
        <v>187</v>
      </c>
      <c r="B118" s="1255"/>
      <c r="C118" s="978"/>
      <c r="D118" s="964" t="str">
        <f t="shared" si="10"/>
        <v>use median</v>
      </c>
      <c r="E118" s="787">
        <f t="shared" si="6"/>
        <v>1</v>
      </c>
      <c r="F118" s="788">
        <f t="shared" si="11"/>
        <v>0</v>
      </c>
      <c r="G118" s="488">
        <f t="shared" si="7"/>
        <v>0</v>
      </c>
      <c r="H118" s="819">
        <f t="shared" si="8"/>
        <v>0</v>
      </c>
      <c r="I118" s="486">
        <f>'MASTER CHART'!$Z$7</f>
        <v>0.05</v>
      </c>
      <c r="J118" s="789">
        <f t="shared" si="9"/>
        <v>0</v>
      </c>
      <c r="K118" s="598"/>
      <c r="L118" s="598"/>
      <c r="M118" s="598"/>
    </row>
    <row r="119" spans="1:13" s="810" customFormat="1" ht="16.5" customHeight="1" x14ac:dyDescent="0.3">
      <c r="A119" s="1259" t="s">
        <v>79</v>
      </c>
      <c r="B119" s="1054" t="s">
        <v>566</v>
      </c>
      <c r="C119" s="929">
        <v>5.5</v>
      </c>
      <c r="D119" s="964">
        <f t="shared" si="10"/>
        <v>5.5</v>
      </c>
      <c r="E119" s="787">
        <f t="shared" si="6"/>
        <v>1.3414634146341464</v>
      </c>
      <c r="F119" s="788">
        <f t="shared" si="11"/>
        <v>0.34146341463414642</v>
      </c>
      <c r="G119" s="488">
        <f t="shared" si="7"/>
        <v>-0.34146341463414642</v>
      </c>
      <c r="H119" s="819">
        <f t="shared" si="8"/>
        <v>73.68421052631578</v>
      </c>
      <c r="I119" s="486">
        <f>'MASTER CHART'!$Z$7</f>
        <v>0.05</v>
      </c>
      <c r="J119" s="789">
        <f t="shared" si="9"/>
        <v>3.6842105263157894</v>
      </c>
      <c r="K119" s="598"/>
      <c r="L119" s="598"/>
      <c r="M119" s="598"/>
    </row>
    <row r="120" spans="1:13" s="810" customFormat="1" ht="16.5" customHeight="1" x14ac:dyDescent="0.3">
      <c r="A120" s="1258" t="s">
        <v>35</v>
      </c>
      <c r="B120" s="1054" t="s">
        <v>567</v>
      </c>
      <c r="C120" s="929">
        <v>2.8</v>
      </c>
      <c r="D120" s="964">
        <f t="shared" si="10"/>
        <v>2.8</v>
      </c>
      <c r="E120" s="787">
        <f t="shared" si="6"/>
        <v>0.68292682926829273</v>
      </c>
      <c r="F120" s="788">
        <f t="shared" si="11"/>
        <v>-0.31707317073170727</v>
      </c>
      <c r="G120" s="488">
        <f t="shared" si="7"/>
        <v>0.31707317073170727</v>
      </c>
      <c r="H120" s="819">
        <f t="shared" si="8"/>
        <v>-81.250000000000014</v>
      </c>
      <c r="I120" s="486">
        <f>'MASTER CHART'!$Z$7</f>
        <v>0.05</v>
      </c>
      <c r="J120" s="789">
        <f t="shared" si="9"/>
        <v>-4.0625000000000009</v>
      </c>
      <c r="K120" s="598"/>
      <c r="L120" s="598"/>
      <c r="M120" s="598"/>
    </row>
    <row r="121" spans="1:13" s="810" customFormat="1" ht="16.5" customHeight="1" x14ac:dyDescent="0.25">
      <c r="A121" s="1259" t="s">
        <v>188</v>
      </c>
      <c r="B121" s="1255"/>
      <c r="C121" s="978"/>
      <c r="D121" s="964" t="str">
        <f t="shared" si="10"/>
        <v>use median</v>
      </c>
      <c r="E121" s="787">
        <f t="shared" si="6"/>
        <v>1</v>
      </c>
      <c r="F121" s="788">
        <f t="shared" si="11"/>
        <v>0</v>
      </c>
      <c r="G121" s="488">
        <f t="shared" si="7"/>
        <v>0</v>
      </c>
      <c r="H121" s="819">
        <f t="shared" si="8"/>
        <v>0</v>
      </c>
      <c r="I121" s="486">
        <f>'MASTER CHART'!$Z$7</f>
        <v>0.05</v>
      </c>
      <c r="J121" s="789">
        <f t="shared" si="9"/>
        <v>0</v>
      </c>
      <c r="K121" s="598"/>
      <c r="L121" s="598"/>
      <c r="M121" s="598"/>
    </row>
    <row r="122" spans="1:13" s="810" customFormat="1" ht="16.5" customHeight="1" x14ac:dyDescent="0.3">
      <c r="A122" s="1258" t="s">
        <v>189</v>
      </c>
      <c r="B122" s="1054" t="s">
        <v>568</v>
      </c>
      <c r="C122" s="929">
        <v>3.2</v>
      </c>
      <c r="D122" s="964">
        <f t="shared" si="10"/>
        <v>3.2</v>
      </c>
      <c r="E122" s="787">
        <f t="shared" si="6"/>
        <v>0.78048780487804892</v>
      </c>
      <c r="F122" s="788">
        <f t="shared" si="11"/>
        <v>-0.21951219512195108</v>
      </c>
      <c r="G122" s="488">
        <f t="shared" si="7"/>
        <v>0.21951219512195108</v>
      </c>
      <c r="H122" s="819">
        <f t="shared" si="8"/>
        <v>-56.249999999999979</v>
      </c>
      <c r="I122" s="486">
        <f>'MASTER CHART'!$Z$7</f>
        <v>0.05</v>
      </c>
      <c r="J122" s="789">
        <f t="shared" si="9"/>
        <v>-2.8124999999999991</v>
      </c>
      <c r="K122" s="598"/>
      <c r="L122" s="598"/>
      <c r="M122" s="598"/>
    </row>
    <row r="123" spans="1:13" s="810" customFormat="1" ht="16.5" customHeight="1" x14ac:dyDescent="0.3">
      <c r="A123" s="1258" t="s">
        <v>190</v>
      </c>
      <c r="B123" s="1054" t="s">
        <v>569</v>
      </c>
      <c r="C123" s="929">
        <v>5.8</v>
      </c>
      <c r="D123" s="964">
        <f t="shared" si="10"/>
        <v>5.8</v>
      </c>
      <c r="E123" s="787">
        <f t="shared" si="6"/>
        <v>1.4146341463414636</v>
      </c>
      <c r="F123" s="788">
        <f t="shared" si="11"/>
        <v>0.41463414634146356</v>
      </c>
      <c r="G123" s="488">
        <f t="shared" si="7"/>
        <v>-0.41463414634146356</v>
      </c>
      <c r="H123" s="819">
        <f t="shared" si="8"/>
        <v>89.473684210526301</v>
      </c>
      <c r="I123" s="486">
        <f>'MASTER CHART'!$Z$7</f>
        <v>0.05</v>
      </c>
      <c r="J123" s="789">
        <f t="shared" si="9"/>
        <v>4.473684210526315</v>
      </c>
      <c r="K123" s="598"/>
      <c r="L123" s="598"/>
      <c r="M123" s="598"/>
    </row>
    <row r="124" spans="1:13" s="810" customFormat="1" ht="16.5" customHeight="1" x14ac:dyDescent="0.3">
      <c r="A124" s="1258" t="s">
        <v>36</v>
      </c>
      <c r="B124" s="1054" t="s">
        <v>570</v>
      </c>
      <c r="C124" s="929">
        <v>4.3</v>
      </c>
      <c r="D124" s="964">
        <f t="shared" si="10"/>
        <v>4.3</v>
      </c>
      <c r="E124" s="787">
        <f t="shared" si="6"/>
        <v>1.0487804878048781</v>
      </c>
      <c r="F124" s="788">
        <f t="shared" si="11"/>
        <v>4.8780487804878092E-2</v>
      </c>
      <c r="G124" s="488">
        <f t="shared" si="7"/>
        <v>-4.8780487804878092E-2</v>
      </c>
      <c r="H124" s="819">
        <f t="shared" si="8"/>
        <v>10.526315789473689</v>
      </c>
      <c r="I124" s="486">
        <f>'MASTER CHART'!$Z$7</f>
        <v>0.05</v>
      </c>
      <c r="J124" s="789">
        <f t="shared" si="9"/>
        <v>0.5263157894736844</v>
      </c>
      <c r="K124" s="598"/>
      <c r="L124" s="598"/>
      <c r="M124" s="598"/>
    </row>
    <row r="125" spans="1:13" s="810" customFormat="1" ht="16.5" customHeight="1" x14ac:dyDescent="0.3">
      <c r="A125" s="1259" t="s">
        <v>80</v>
      </c>
      <c r="B125" s="1054" t="s">
        <v>571</v>
      </c>
      <c r="C125" s="929">
        <v>3.4</v>
      </c>
      <c r="D125" s="964">
        <f t="shared" si="10"/>
        <v>3.4</v>
      </c>
      <c r="E125" s="787">
        <f t="shared" si="6"/>
        <v>0.8292682926829269</v>
      </c>
      <c r="F125" s="788">
        <f t="shared" si="11"/>
        <v>-0.1707317073170731</v>
      </c>
      <c r="G125" s="488">
        <f t="shared" si="7"/>
        <v>0.1707317073170731</v>
      </c>
      <c r="H125" s="819">
        <f t="shared" si="8"/>
        <v>-43.749999999999993</v>
      </c>
      <c r="I125" s="486">
        <f>'MASTER CHART'!$Z$7</f>
        <v>0.05</v>
      </c>
      <c r="J125" s="789">
        <f t="shared" si="9"/>
        <v>-2.1874999999999996</v>
      </c>
      <c r="K125" s="598"/>
      <c r="L125" s="598"/>
      <c r="M125" s="598"/>
    </row>
    <row r="126" spans="1:13" s="810" customFormat="1" ht="16.5" customHeight="1" x14ac:dyDescent="0.3">
      <c r="A126" s="1258" t="s">
        <v>81</v>
      </c>
      <c r="B126" s="1054" t="s">
        <v>572</v>
      </c>
      <c r="C126" s="929">
        <v>4.3</v>
      </c>
      <c r="D126" s="964">
        <f t="shared" si="10"/>
        <v>4.3</v>
      </c>
      <c r="E126" s="787">
        <f t="shared" si="6"/>
        <v>1.0487804878048781</v>
      </c>
      <c r="F126" s="788">
        <f t="shared" si="11"/>
        <v>4.8780487804878092E-2</v>
      </c>
      <c r="G126" s="488">
        <f t="shared" si="7"/>
        <v>-4.8780487804878092E-2</v>
      </c>
      <c r="H126" s="819">
        <f t="shared" si="8"/>
        <v>10.526315789473689</v>
      </c>
      <c r="I126" s="486">
        <f>'MASTER CHART'!$Z$7</f>
        <v>0.05</v>
      </c>
      <c r="J126" s="789">
        <f t="shared" si="9"/>
        <v>0.5263157894736844</v>
      </c>
      <c r="K126" s="598"/>
      <c r="L126" s="598"/>
      <c r="M126" s="598"/>
    </row>
    <row r="127" spans="1:13" s="810" customFormat="1" ht="16.5" customHeight="1" x14ac:dyDescent="0.25">
      <c r="A127" s="1259" t="s">
        <v>191</v>
      </c>
      <c r="B127" s="1255"/>
      <c r="C127" s="978"/>
      <c r="D127" s="964" t="str">
        <f t="shared" si="10"/>
        <v>use median</v>
      </c>
      <c r="E127" s="787">
        <f t="shared" si="6"/>
        <v>1</v>
      </c>
      <c r="F127" s="788">
        <f t="shared" si="11"/>
        <v>0</v>
      </c>
      <c r="G127" s="488">
        <f t="shared" si="7"/>
        <v>0</v>
      </c>
      <c r="H127" s="819">
        <f t="shared" si="8"/>
        <v>0</v>
      </c>
      <c r="I127" s="486">
        <f>'MASTER CHART'!$Z$7</f>
        <v>0.05</v>
      </c>
      <c r="J127" s="789">
        <f t="shared" si="9"/>
        <v>0</v>
      </c>
      <c r="K127" s="598"/>
      <c r="L127" s="598"/>
      <c r="M127" s="598"/>
    </row>
    <row r="128" spans="1:13" s="810" customFormat="1" ht="16.5" customHeight="1" x14ac:dyDescent="0.3">
      <c r="A128" s="1258" t="s">
        <v>82</v>
      </c>
      <c r="B128" s="1054" t="s">
        <v>573</v>
      </c>
      <c r="C128" s="929">
        <v>3.4</v>
      </c>
      <c r="D128" s="964">
        <f t="shared" si="10"/>
        <v>3.4</v>
      </c>
      <c r="E128" s="787">
        <f t="shared" si="6"/>
        <v>0.8292682926829269</v>
      </c>
      <c r="F128" s="788">
        <f t="shared" si="11"/>
        <v>-0.1707317073170731</v>
      </c>
      <c r="G128" s="488">
        <f t="shared" si="7"/>
        <v>0.1707317073170731</v>
      </c>
      <c r="H128" s="819">
        <f t="shared" si="8"/>
        <v>-43.749999999999993</v>
      </c>
      <c r="I128" s="486">
        <f>'MASTER CHART'!$Z$7</f>
        <v>0.05</v>
      </c>
      <c r="J128" s="789">
        <f t="shared" si="9"/>
        <v>-2.1874999999999996</v>
      </c>
      <c r="K128" s="598"/>
      <c r="L128" s="598"/>
      <c r="M128" s="598"/>
    </row>
    <row r="129" spans="1:13" s="810" customFormat="1" ht="16.5" customHeight="1" x14ac:dyDescent="0.3">
      <c r="A129" s="1259" t="s">
        <v>83</v>
      </c>
      <c r="B129" s="1054" t="s">
        <v>574</v>
      </c>
      <c r="C129" s="929">
        <v>3.8</v>
      </c>
      <c r="D129" s="964">
        <f t="shared" si="10"/>
        <v>3.8</v>
      </c>
      <c r="E129" s="787">
        <f t="shared" si="6"/>
        <v>0.92682926829268297</v>
      </c>
      <c r="F129" s="788">
        <f t="shared" si="11"/>
        <v>-7.3170731707317027E-2</v>
      </c>
      <c r="G129" s="488">
        <f t="shared" si="7"/>
        <v>7.3170731707317027E-2</v>
      </c>
      <c r="H129" s="819">
        <f t="shared" si="8"/>
        <v>-18.749999999999993</v>
      </c>
      <c r="I129" s="486">
        <f>'MASTER CHART'!$Z$7</f>
        <v>0.05</v>
      </c>
      <c r="J129" s="789">
        <f t="shared" si="9"/>
        <v>-0.93749999999999967</v>
      </c>
      <c r="K129" s="598"/>
      <c r="L129" s="598"/>
      <c r="M129" s="598"/>
    </row>
    <row r="130" spans="1:13" s="810" customFormat="1" ht="16.5" customHeight="1" x14ac:dyDescent="0.3">
      <c r="A130" s="1258" t="s">
        <v>84</v>
      </c>
      <c r="B130" s="1054" t="s">
        <v>575</v>
      </c>
      <c r="C130" s="929">
        <v>4</v>
      </c>
      <c r="D130" s="964">
        <f t="shared" si="10"/>
        <v>4</v>
      </c>
      <c r="E130" s="787">
        <f t="shared" si="6"/>
        <v>0.97560975609756106</v>
      </c>
      <c r="F130" s="788">
        <f t="shared" si="11"/>
        <v>-2.4390243902438935E-2</v>
      </c>
      <c r="G130" s="488">
        <f t="shared" si="7"/>
        <v>2.4390243902438935E-2</v>
      </c>
      <c r="H130" s="819">
        <f t="shared" si="8"/>
        <v>-6.2499999999999787</v>
      </c>
      <c r="I130" s="486">
        <f>'MASTER CHART'!$Z$7</f>
        <v>0.05</v>
      </c>
      <c r="J130" s="789">
        <f t="shared" si="9"/>
        <v>-0.31249999999999895</v>
      </c>
      <c r="K130" s="598"/>
      <c r="L130" s="598"/>
      <c r="M130" s="598"/>
    </row>
    <row r="131" spans="1:13" s="810" customFormat="1" ht="16.5" customHeight="1" x14ac:dyDescent="0.3">
      <c r="A131" s="1258" t="s">
        <v>85</v>
      </c>
      <c r="B131" s="1054" t="s">
        <v>576</v>
      </c>
      <c r="C131" s="929">
        <v>4.5</v>
      </c>
      <c r="D131" s="964">
        <f t="shared" si="10"/>
        <v>4.5</v>
      </c>
      <c r="E131" s="787">
        <f t="shared" si="6"/>
        <v>1.0975609756097562</v>
      </c>
      <c r="F131" s="788">
        <f t="shared" si="11"/>
        <v>9.7560975609756184E-2</v>
      </c>
      <c r="G131" s="488">
        <f t="shared" si="7"/>
        <v>-9.7560975609756184E-2</v>
      </c>
      <c r="H131" s="819">
        <f t="shared" si="8"/>
        <v>21.052631578947377</v>
      </c>
      <c r="I131" s="486">
        <f>'MASTER CHART'!$Z$7</f>
        <v>0.05</v>
      </c>
      <c r="J131" s="789">
        <f t="shared" si="9"/>
        <v>1.0526315789473688</v>
      </c>
      <c r="K131" s="598"/>
      <c r="L131" s="598"/>
      <c r="M131" s="598"/>
    </row>
    <row r="132" spans="1:13" s="810" customFormat="1" ht="16.5" customHeight="1" x14ac:dyDescent="0.3">
      <c r="A132" s="1259" t="s">
        <v>86</v>
      </c>
      <c r="B132" s="1054" t="s">
        <v>577</v>
      </c>
      <c r="C132" s="929">
        <v>4.9000000000000004</v>
      </c>
      <c r="D132" s="964">
        <f t="shared" si="10"/>
        <v>4.9000000000000004</v>
      </c>
      <c r="E132" s="787">
        <f t="shared" ref="E132:E175" si="12">IF(C132=0,1,C132/$D$180)</f>
        <v>1.1951219512195124</v>
      </c>
      <c r="F132" s="788">
        <f t="shared" si="11"/>
        <v>0.19512195121951237</v>
      </c>
      <c r="G132" s="488">
        <f t="shared" ref="G132:G177" si="13">(F132*-1)</f>
        <v>-0.19512195121951237</v>
      </c>
      <c r="H132" s="819">
        <f t="shared" ref="H132:H176" si="14">(IF(F132&lt;0,F132/$F$182*-100,F132/$F$181*100))</f>
        <v>42.105263157894754</v>
      </c>
      <c r="I132" s="486">
        <f>'MASTER CHART'!$Z$7</f>
        <v>0.05</v>
      </c>
      <c r="J132" s="789">
        <f t="shared" ref="J132:J177" si="15">(H132*I132)</f>
        <v>2.1052631578947376</v>
      </c>
      <c r="K132" s="598"/>
      <c r="L132" s="598"/>
      <c r="M132" s="598"/>
    </row>
    <row r="133" spans="1:13" s="810" customFormat="1" ht="16.5" customHeight="1" x14ac:dyDescent="0.25">
      <c r="A133" s="1258" t="s">
        <v>226</v>
      </c>
      <c r="B133" s="1255"/>
      <c r="C133" s="978"/>
      <c r="D133" s="964" t="str">
        <f t="shared" ref="D133:D177" si="16">IF(C133&gt;0,C133,"use median")</f>
        <v>use median</v>
      </c>
      <c r="E133" s="787">
        <f t="shared" si="12"/>
        <v>1</v>
      </c>
      <c r="F133" s="788">
        <f t="shared" ref="F133:F177" si="17">E133-1</f>
        <v>0</v>
      </c>
      <c r="G133" s="488">
        <f t="shared" si="13"/>
        <v>0</v>
      </c>
      <c r="H133" s="819">
        <f t="shared" si="14"/>
        <v>0</v>
      </c>
      <c r="I133" s="486">
        <f>'MASTER CHART'!$Z$7</f>
        <v>0.05</v>
      </c>
      <c r="J133" s="789">
        <f t="shared" si="15"/>
        <v>0</v>
      </c>
      <c r="K133" s="598"/>
      <c r="L133" s="598"/>
      <c r="M133" s="598"/>
    </row>
    <row r="134" spans="1:13" s="810" customFormat="1" ht="16.5" customHeight="1" x14ac:dyDescent="0.3">
      <c r="A134" s="1258" t="s">
        <v>87</v>
      </c>
      <c r="B134" s="1054" t="s">
        <v>578</v>
      </c>
      <c r="C134" s="929">
        <v>5.2</v>
      </c>
      <c r="D134" s="964">
        <f t="shared" si="16"/>
        <v>5.2</v>
      </c>
      <c r="E134" s="787">
        <f t="shared" si="12"/>
        <v>1.2682926829268295</v>
      </c>
      <c r="F134" s="788">
        <f t="shared" si="17"/>
        <v>0.26829268292682951</v>
      </c>
      <c r="G134" s="488">
        <f t="shared" si="13"/>
        <v>-0.26829268292682951</v>
      </c>
      <c r="H134" s="819">
        <f t="shared" si="14"/>
        <v>57.894736842105289</v>
      </c>
      <c r="I134" s="486">
        <f>'MASTER CHART'!$Z$7</f>
        <v>0.05</v>
      </c>
      <c r="J134" s="789">
        <f t="shared" si="15"/>
        <v>2.8947368421052646</v>
      </c>
      <c r="K134" s="598"/>
      <c r="L134" s="598"/>
      <c r="M134" s="598"/>
    </row>
    <row r="135" spans="1:13" s="810" customFormat="1" ht="16.5" customHeight="1" x14ac:dyDescent="0.3">
      <c r="A135" s="1259" t="s">
        <v>192</v>
      </c>
      <c r="B135" s="1054" t="s">
        <v>540</v>
      </c>
      <c r="C135" s="929">
        <v>5.6</v>
      </c>
      <c r="D135" s="964">
        <f t="shared" si="16"/>
        <v>5.6</v>
      </c>
      <c r="E135" s="787">
        <f t="shared" si="12"/>
        <v>1.3658536585365855</v>
      </c>
      <c r="F135" s="788">
        <f t="shared" si="17"/>
        <v>0.36585365853658547</v>
      </c>
      <c r="G135" s="488">
        <f t="shared" si="13"/>
        <v>-0.36585365853658547</v>
      </c>
      <c r="H135" s="819">
        <f t="shared" si="14"/>
        <v>78.947368421052616</v>
      </c>
      <c r="I135" s="486">
        <f>'MASTER CHART'!$Z$7</f>
        <v>0.05</v>
      </c>
      <c r="J135" s="789">
        <f t="shared" si="15"/>
        <v>3.947368421052631</v>
      </c>
      <c r="K135" s="598"/>
      <c r="L135" s="598"/>
      <c r="M135" s="598"/>
    </row>
    <row r="136" spans="1:13" s="810" customFormat="1" ht="16.5" customHeight="1" x14ac:dyDescent="0.3">
      <c r="A136" s="1261" t="s">
        <v>193</v>
      </c>
      <c r="B136" s="1054" t="s">
        <v>557</v>
      </c>
      <c r="C136" s="929">
        <v>4</v>
      </c>
      <c r="D136" s="964">
        <f t="shared" si="16"/>
        <v>4</v>
      </c>
      <c r="E136" s="787">
        <f t="shared" si="12"/>
        <v>0.97560975609756106</v>
      </c>
      <c r="F136" s="788">
        <f t="shared" si="17"/>
        <v>-2.4390243902438935E-2</v>
      </c>
      <c r="G136" s="488">
        <f t="shared" si="13"/>
        <v>2.4390243902438935E-2</v>
      </c>
      <c r="H136" s="819">
        <f t="shared" si="14"/>
        <v>-6.2499999999999787</v>
      </c>
      <c r="I136" s="486">
        <f>'MASTER CHART'!$Z$7</f>
        <v>0.05</v>
      </c>
      <c r="J136" s="789">
        <f t="shared" si="15"/>
        <v>-0.31249999999999895</v>
      </c>
      <c r="K136" s="598"/>
      <c r="L136" s="598"/>
      <c r="M136" s="598"/>
    </row>
    <row r="137" spans="1:13" s="810" customFormat="1" ht="16.5" customHeight="1" x14ac:dyDescent="0.3">
      <c r="A137" s="1259" t="s">
        <v>88</v>
      </c>
      <c r="B137" s="1054" t="s">
        <v>579</v>
      </c>
      <c r="C137" s="929">
        <v>4.0999999999999996</v>
      </c>
      <c r="D137" s="964">
        <f t="shared" si="16"/>
        <v>4.0999999999999996</v>
      </c>
      <c r="E137" s="787">
        <f t="shared" si="12"/>
        <v>1</v>
      </c>
      <c r="F137" s="788">
        <f t="shared" si="17"/>
        <v>0</v>
      </c>
      <c r="G137" s="488">
        <f t="shared" si="13"/>
        <v>0</v>
      </c>
      <c r="H137" s="819">
        <f t="shared" si="14"/>
        <v>0</v>
      </c>
      <c r="I137" s="486">
        <f>'MASTER CHART'!$Z$7</f>
        <v>0.05</v>
      </c>
      <c r="J137" s="789">
        <f t="shared" si="15"/>
        <v>0</v>
      </c>
      <c r="K137" s="598"/>
      <c r="L137" s="598"/>
      <c r="M137" s="598"/>
    </row>
    <row r="138" spans="1:13" s="810" customFormat="1" ht="16.5" customHeight="1" x14ac:dyDescent="0.3">
      <c r="A138" s="1258" t="s">
        <v>194</v>
      </c>
      <c r="B138" s="1054" t="s">
        <v>580</v>
      </c>
      <c r="C138" s="929">
        <v>4.5</v>
      </c>
      <c r="D138" s="964">
        <f t="shared" si="16"/>
        <v>4.5</v>
      </c>
      <c r="E138" s="787">
        <f t="shared" si="12"/>
        <v>1.0975609756097562</v>
      </c>
      <c r="F138" s="788">
        <f t="shared" si="17"/>
        <v>9.7560975609756184E-2</v>
      </c>
      <c r="G138" s="488">
        <f t="shared" si="13"/>
        <v>-9.7560975609756184E-2</v>
      </c>
      <c r="H138" s="819">
        <f t="shared" si="14"/>
        <v>21.052631578947377</v>
      </c>
      <c r="I138" s="486">
        <f>'MASTER CHART'!$Z$7</f>
        <v>0.05</v>
      </c>
      <c r="J138" s="789">
        <f t="shared" si="15"/>
        <v>1.0526315789473688</v>
      </c>
      <c r="K138" s="598"/>
      <c r="L138" s="598"/>
      <c r="M138" s="598"/>
    </row>
    <row r="139" spans="1:13" s="810" customFormat="1" ht="16.5" customHeight="1" x14ac:dyDescent="0.3">
      <c r="A139" s="1259" t="s">
        <v>195</v>
      </c>
      <c r="B139" s="1054" t="s">
        <v>581</v>
      </c>
      <c r="C139" s="929">
        <v>3.9</v>
      </c>
      <c r="D139" s="964">
        <f t="shared" si="16"/>
        <v>3.9</v>
      </c>
      <c r="E139" s="787">
        <f t="shared" si="12"/>
        <v>0.95121951219512202</v>
      </c>
      <c r="F139" s="788">
        <f t="shared" si="17"/>
        <v>-4.8780487804877981E-2</v>
      </c>
      <c r="G139" s="488">
        <f t="shared" si="13"/>
        <v>4.8780487804877981E-2</v>
      </c>
      <c r="H139" s="819">
        <f t="shared" si="14"/>
        <v>-12.499999999999986</v>
      </c>
      <c r="I139" s="486">
        <f>'MASTER CHART'!$Z$7</f>
        <v>0.05</v>
      </c>
      <c r="J139" s="789">
        <f t="shared" si="15"/>
        <v>-0.62499999999999933</v>
      </c>
      <c r="K139" s="598"/>
      <c r="L139" s="598"/>
      <c r="M139" s="598"/>
    </row>
    <row r="140" spans="1:13" s="810" customFormat="1" ht="16.5" customHeight="1" x14ac:dyDescent="0.25">
      <c r="A140" s="1259" t="s">
        <v>196</v>
      </c>
      <c r="B140" s="1255"/>
      <c r="C140" s="978"/>
      <c r="D140" s="964" t="str">
        <f t="shared" si="16"/>
        <v>use median</v>
      </c>
      <c r="E140" s="787">
        <f t="shared" si="12"/>
        <v>1</v>
      </c>
      <c r="F140" s="788">
        <f t="shared" si="17"/>
        <v>0</v>
      </c>
      <c r="G140" s="488">
        <f t="shared" si="13"/>
        <v>0</v>
      </c>
      <c r="H140" s="819">
        <f t="shared" si="14"/>
        <v>0</v>
      </c>
      <c r="I140" s="486">
        <f>'MASTER CHART'!$Z$7</f>
        <v>0.05</v>
      </c>
      <c r="J140" s="789">
        <f t="shared" si="15"/>
        <v>0</v>
      </c>
      <c r="K140" s="598"/>
      <c r="L140" s="598"/>
      <c r="M140" s="598"/>
    </row>
    <row r="141" spans="1:13" s="810" customFormat="1" ht="16.5" customHeight="1" x14ac:dyDescent="0.25">
      <c r="A141" s="1258" t="s">
        <v>197</v>
      </c>
      <c r="B141" s="1255"/>
      <c r="C141" s="978"/>
      <c r="D141" s="964" t="str">
        <f t="shared" si="16"/>
        <v>use median</v>
      </c>
      <c r="E141" s="787">
        <f t="shared" si="12"/>
        <v>1</v>
      </c>
      <c r="F141" s="788">
        <f t="shared" si="17"/>
        <v>0</v>
      </c>
      <c r="G141" s="488">
        <f t="shared" si="13"/>
        <v>0</v>
      </c>
      <c r="H141" s="819">
        <f t="shared" si="14"/>
        <v>0</v>
      </c>
      <c r="I141" s="486">
        <f>'MASTER CHART'!$Z$7</f>
        <v>0.05</v>
      </c>
      <c r="J141" s="789">
        <f t="shared" si="15"/>
        <v>0</v>
      </c>
      <c r="K141" s="598"/>
      <c r="L141" s="598"/>
      <c r="M141" s="598"/>
    </row>
    <row r="142" spans="1:13" s="810" customFormat="1" ht="16.5" customHeight="1" x14ac:dyDescent="0.25">
      <c r="A142" s="1259" t="s">
        <v>233</v>
      </c>
      <c r="B142" s="1255"/>
      <c r="C142" s="978"/>
      <c r="D142" s="964" t="str">
        <f t="shared" si="16"/>
        <v>use median</v>
      </c>
      <c r="E142" s="787">
        <f t="shared" si="12"/>
        <v>1</v>
      </c>
      <c r="F142" s="788">
        <f t="shared" si="17"/>
        <v>0</v>
      </c>
      <c r="G142" s="488">
        <f t="shared" si="13"/>
        <v>0</v>
      </c>
      <c r="H142" s="819">
        <f t="shared" si="14"/>
        <v>0</v>
      </c>
      <c r="I142" s="486">
        <f>'MASTER CHART'!$Z$7</f>
        <v>0.05</v>
      </c>
      <c r="J142" s="789">
        <f t="shared" si="15"/>
        <v>0</v>
      </c>
      <c r="K142" s="598"/>
      <c r="L142" s="598"/>
      <c r="M142" s="598"/>
    </row>
    <row r="143" spans="1:13" s="810" customFormat="1" ht="16.5" customHeight="1" x14ac:dyDescent="0.3">
      <c r="A143" s="1258" t="s">
        <v>90</v>
      </c>
      <c r="B143" s="1054" t="s">
        <v>582</v>
      </c>
      <c r="C143" s="929">
        <v>4.8</v>
      </c>
      <c r="D143" s="964">
        <f t="shared" si="16"/>
        <v>4.8</v>
      </c>
      <c r="E143" s="787">
        <f t="shared" si="12"/>
        <v>1.1707317073170733</v>
      </c>
      <c r="F143" s="788">
        <f t="shared" si="17"/>
        <v>0.17073170731707332</v>
      </c>
      <c r="G143" s="488">
        <f t="shared" si="13"/>
        <v>-0.17073170731707332</v>
      </c>
      <c r="H143" s="819">
        <f t="shared" si="14"/>
        <v>36.842105263157912</v>
      </c>
      <c r="I143" s="486">
        <f>'MASTER CHART'!$Z$7</f>
        <v>0.05</v>
      </c>
      <c r="J143" s="789">
        <f t="shared" si="15"/>
        <v>1.8421052631578956</v>
      </c>
      <c r="K143" s="598"/>
      <c r="L143" s="598"/>
      <c r="M143" s="598"/>
    </row>
    <row r="144" spans="1:13" s="810" customFormat="1" ht="16.5" customHeight="1" x14ac:dyDescent="0.3">
      <c r="A144" s="1259" t="s">
        <v>199</v>
      </c>
      <c r="B144" s="1054" t="s">
        <v>583</v>
      </c>
      <c r="C144" s="929">
        <v>3.4</v>
      </c>
      <c r="D144" s="964">
        <f t="shared" si="16"/>
        <v>3.4</v>
      </c>
      <c r="E144" s="787">
        <f t="shared" si="12"/>
        <v>0.8292682926829269</v>
      </c>
      <c r="F144" s="788">
        <f t="shared" si="17"/>
        <v>-0.1707317073170731</v>
      </c>
      <c r="G144" s="488">
        <f t="shared" si="13"/>
        <v>0.1707317073170731</v>
      </c>
      <c r="H144" s="819">
        <f t="shared" si="14"/>
        <v>-43.749999999999993</v>
      </c>
      <c r="I144" s="486">
        <f>'MASTER CHART'!$Z$7</f>
        <v>0.05</v>
      </c>
      <c r="J144" s="789">
        <f t="shared" si="15"/>
        <v>-2.1874999999999996</v>
      </c>
      <c r="K144" s="598"/>
      <c r="L144" s="598"/>
      <c r="M144" s="598"/>
    </row>
    <row r="145" spans="1:13" s="810" customFormat="1" ht="16.5" customHeight="1" x14ac:dyDescent="0.3">
      <c r="A145" s="1258" t="s">
        <v>200</v>
      </c>
      <c r="B145" s="1054" t="s">
        <v>584</v>
      </c>
      <c r="C145" s="929">
        <v>4</v>
      </c>
      <c r="D145" s="964">
        <f t="shared" si="16"/>
        <v>4</v>
      </c>
      <c r="E145" s="787">
        <f t="shared" si="12"/>
        <v>0.97560975609756106</v>
      </c>
      <c r="F145" s="788">
        <f t="shared" si="17"/>
        <v>-2.4390243902438935E-2</v>
      </c>
      <c r="G145" s="488">
        <f t="shared" si="13"/>
        <v>2.4390243902438935E-2</v>
      </c>
      <c r="H145" s="819">
        <f t="shared" si="14"/>
        <v>-6.2499999999999787</v>
      </c>
      <c r="I145" s="486">
        <f>'MASTER CHART'!$Z$7</f>
        <v>0.05</v>
      </c>
      <c r="J145" s="789">
        <f t="shared" si="15"/>
        <v>-0.31249999999999895</v>
      </c>
      <c r="K145" s="598"/>
      <c r="L145" s="598"/>
      <c r="M145" s="598"/>
    </row>
    <row r="146" spans="1:13" s="810" customFormat="1" ht="16.5" customHeight="1" x14ac:dyDescent="0.3">
      <c r="A146" s="1259" t="s">
        <v>91</v>
      </c>
      <c r="B146" s="1054" t="s">
        <v>585</v>
      </c>
      <c r="C146" s="929">
        <v>6</v>
      </c>
      <c r="D146" s="964">
        <f t="shared" si="16"/>
        <v>6</v>
      </c>
      <c r="E146" s="787">
        <f t="shared" si="12"/>
        <v>1.4634146341463417</v>
      </c>
      <c r="F146" s="788">
        <f t="shared" si="17"/>
        <v>0.46341463414634165</v>
      </c>
      <c r="G146" s="488">
        <f t="shared" si="13"/>
        <v>-0.46341463414634165</v>
      </c>
      <c r="H146" s="819">
        <f t="shared" si="14"/>
        <v>100</v>
      </c>
      <c r="I146" s="486">
        <f>'MASTER CHART'!$Z$7</f>
        <v>0.05</v>
      </c>
      <c r="J146" s="789">
        <f t="shared" si="15"/>
        <v>5</v>
      </c>
      <c r="K146" s="598"/>
      <c r="L146" s="598"/>
      <c r="M146" s="598"/>
    </row>
    <row r="147" spans="1:13" s="810" customFormat="1" ht="16.5" customHeight="1" x14ac:dyDescent="0.3">
      <c r="A147" s="1258" t="s">
        <v>92</v>
      </c>
      <c r="B147" s="1054" t="s">
        <v>586</v>
      </c>
      <c r="C147" s="929">
        <v>4.4000000000000004</v>
      </c>
      <c r="D147" s="964">
        <f t="shared" si="16"/>
        <v>4.4000000000000004</v>
      </c>
      <c r="E147" s="787">
        <f t="shared" si="12"/>
        <v>1.0731707317073174</v>
      </c>
      <c r="F147" s="788">
        <f t="shared" si="17"/>
        <v>7.317073170731736E-2</v>
      </c>
      <c r="G147" s="488">
        <f t="shared" si="13"/>
        <v>-7.317073170731736E-2</v>
      </c>
      <c r="H147" s="819">
        <f t="shared" si="14"/>
        <v>15.789473684210581</v>
      </c>
      <c r="I147" s="486">
        <f>'MASTER CHART'!$Z$7</f>
        <v>0.05</v>
      </c>
      <c r="J147" s="789">
        <f t="shared" si="15"/>
        <v>0.7894736842105291</v>
      </c>
      <c r="K147" s="598"/>
      <c r="L147" s="598"/>
      <c r="M147" s="598"/>
    </row>
    <row r="148" spans="1:13" s="810" customFormat="1" ht="16.5" customHeight="1" x14ac:dyDescent="0.3">
      <c r="A148" s="1259" t="s">
        <v>93</v>
      </c>
      <c r="B148" s="1054" t="s">
        <v>587</v>
      </c>
      <c r="C148" s="929">
        <v>4.7</v>
      </c>
      <c r="D148" s="964">
        <f t="shared" si="16"/>
        <v>4.7</v>
      </c>
      <c r="E148" s="787">
        <f t="shared" si="12"/>
        <v>1.1463414634146343</v>
      </c>
      <c r="F148" s="788">
        <f t="shared" si="17"/>
        <v>0.14634146341463428</v>
      </c>
      <c r="G148" s="488">
        <f t="shared" si="13"/>
        <v>-0.14634146341463428</v>
      </c>
      <c r="H148" s="819">
        <f t="shared" si="14"/>
        <v>31.578947368421069</v>
      </c>
      <c r="I148" s="486">
        <f>'MASTER CHART'!$Z$7</f>
        <v>0.05</v>
      </c>
      <c r="J148" s="789">
        <f t="shared" si="15"/>
        <v>1.5789473684210535</v>
      </c>
      <c r="K148" s="598"/>
      <c r="L148" s="598"/>
      <c r="M148" s="598"/>
    </row>
    <row r="149" spans="1:13" s="810" customFormat="1" ht="16.5" customHeight="1" x14ac:dyDescent="0.3">
      <c r="A149" s="1258" t="s">
        <v>94</v>
      </c>
      <c r="B149" s="1054" t="s">
        <v>588</v>
      </c>
      <c r="C149" s="929">
        <v>4.2</v>
      </c>
      <c r="D149" s="964">
        <f t="shared" si="16"/>
        <v>4.2</v>
      </c>
      <c r="E149" s="787">
        <f t="shared" si="12"/>
        <v>1.024390243902439</v>
      </c>
      <c r="F149" s="788">
        <f t="shared" si="17"/>
        <v>2.4390243902439046E-2</v>
      </c>
      <c r="G149" s="488">
        <f t="shared" si="13"/>
        <v>-2.4390243902439046E-2</v>
      </c>
      <c r="H149" s="819">
        <f t="shared" si="14"/>
        <v>5.2631578947368443</v>
      </c>
      <c r="I149" s="486">
        <f>'MASTER CHART'!$Z$7</f>
        <v>0.05</v>
      </c>
      <c r="J149" s="789">
        <f t="shared" si="15"/>
        <v>0.2631578947368422</v>
      </c>
      <c r="K149" s="598"/>
      <c r="L149" s="598"/>
      <c r="M149" s="598"/>
    </row>
    <row r="150" spans="1:13" s="810" customFormat="1" ht="16.5" customHeight="1" x14ac:dyDescent="0.3">
      <c r="A150" s="1259" t="s">
        <v>95</v>
      </c>
      <c r="B150" s="1054" t="s">
        <v>589</v>
      </c>
      <c r="C150" s="929">
        <v>4.8</v>
      </c>
      <c r="D150" s="964">
        <f t="shared" si="16"/>
        <v>4.8</v>
      </c>
      <c r="E150" s="787">
        <f t="shared" si="12"/>
        <v>1.1707317073170733</v>
      </c>
      <c r="F150" s="788">
        <f t="shared" si="17"/>
        <v>0.17073170731707332</v>
      </c>
      <c r="G150" s="488">
        <f t="shared" si="13"/>
        <v>-0.17073170731707332</v>
      </c>
      <c r="H150" s="819">
        <f t="shared" si="14"/>
        <v>36.842105263157912</v>
      </c>
      <c r="I150" s="486">
        <f>'MASTER CHART'!$Z$7</f>
        <v>0.05</v>
      </c>
      <c r="J150" s="789">
        <f t="shared" si="15"/>
        <v>1.8421052631578956</v>
      </c>
      <c r="K150" s="598"/>
      <c r="L150" s="598"/>
      <c r="M150" s="598"/>
    </row>
    <row r="151" spans="1:13" s="810" customFormat="1" ht="16.5" customHeight="1" x14ac:dyDescent="0.3">
      <c r="A151" s="1258" t="s">
        <v>201</v>
      </c>
      <c r="B151" s="1054" t="s">
        <v>590</v>
      </c>
      <c r="C151" s="929">
        <v>4.2</v>
      </c>
      <c r="D151" s="964">
        <f t="shared" si="16"/>
        <v>4.2</v>
      </c>
      <c r="E151" s="787">
        <f t="shared" si="12"/>
        <v>1.024390243902439</v>
      </c>
      <c r="F151" s="788">
        <f t="shared" si="17"/>
        <v>2.4390243902439046E-2</v>
      </c>
      <c r="G151" s="488">
        <f t="shared" si="13"/>
        <v>-2.4390243902439046E-2</v>
      </c>
      <c r="H151" s="819">
        <f t="shared" si="14"/>
        <v>5.2631578947368443</v>
      </c>
      <c r="I151" s="486">
        <f>'MASTER CHART'!$Z$7</f>
        <v>0.05</v>
      </c>
      <c r="J151" s="789">
        <f t="shared" si="15"/>
        <v>0.2631578947368422</v>
      </c>
      <c r="K151" s="598"/>
      <c r="L151" s="598"/>
      <c r="M151" s="598"/>
    </row>
    <row r="152" spans="1:13" s="810" customFormat="1" ht="16.5" customHeight="1" x14ac:dyDescent="0.3">
      <c r="A152" s="1258" t="s">
        <v>202</v>
      </c>
      <c r="B152" s="1054"/>
      <c r="C152" s="929"/>
      <c r="D152" s="964" t="str">
        <f t="shared" si="16"/>
        <v>use median</v>
      </c>
      <c r="E152" s="787">
        <f t="shared" si="12"/>
        <v>1</v>
      </c>
      <c r="F152" s="788">
        <f t="shared" si="17"/>
        <v>0</v>
      </c>
      <c r="G152" s="488">
        <f t="shared" si="13"/>
        <v>0</v>
      </c>
      <c r="H152" s="819">
        <f t="shared" si="14"/>
        <v>0</v>
      </c>
      <c r="I152" s="486">
        <f>'MASTER CHART'!$Z$7</f>
        <v>0.05</v>
      </c>
      <c r="J152" s="789">
        <f t="shared" si="15"/>
        <v>0</v>
      </c>
      <c r="K152" s="598"/>
      <c r="L152" s="598"/>
      <c r="M152" s="598"/>
    </row>
    <row r="153" spans="1:13" s="810" customFormat="1" ht="16.5" customHeight="1" x14ac:dyDescent="0.25">
      <c r="A153" s="1259" t="s">
        <v>203</v>
      </c>
      <c r="B153" s="1255"/>
      <c r="C153" s="978"/>
      <c r="D153" s="964" t="str">
        <f t="shared" si="16"/>
        <v>use median</v>
      </c>
      <c r="E153" s="787">
        <f t="shared" si="12"/>
        <v>1</v>
      </c>
      <c r="F153" s="788">
        <f t="shared" si="17"/>
        <v>0</v>
      </c>
      <c r="G153" s="488">
        <f t="shared" si="13"/>
        <v>0</v>
      </c>
      <c r="H153" s="819">
        <f t="shared" si="14"/>
        <v>0</v>
      </c>
      <c r="I153" s="486">
        <f>'MASTER CHART'!$Z$7</f>
        <v>0.05</v>
      </c>
      <c r="J153" s="789">
        <f t="shared" si="15"/>
        <v>0</v>
      </c>
      <c r="K153" s="598"/>
      <c r="L153" s="598"/>
      <c r="M153" s="598"/>
    </row>
    <row r="154" spans="1:13" s="810" customFormat="1" ht="16.5" customHeight="1" x14ac:dyDescent="0.3">
      <c r="A154" s="1259" t="s">
        <v>204</v>
      </c>
      <c r="B154" s="1054" t="s">
        <v>204</v>
      </c>
      <c r="C154" s="929">
        <v>5.8</v>
      </c>
      <c r="D154" s="964">
        <f t="shared" si="16"/>
        <v>5.8</v>
      </c>
      <c r="E154" s="787">
        <f t="shared" si="12"/>
        <v>1.4146341463414636</v>
      </c>
      <c r="F154" s="788">
        <f t="shared" si="17"/>
        <v>0.41463414634146356</v>
      </c>
      <c r="G154" s="488">
        <f t="shared" si="13"/>
        <v>-0.41463414634146356</v>
      </c>
      <c r="H154" s="819">
        <f t="shared" si="14"/>
        <v>89.473684210526301</v>
      </c>
      <c r="I154" s="486">
        <f>'MASTER CHART'!$Z$7</f>
        <v>0.05</v>
      </c>
      <c r="J154" s="789">
        <f t="shared" si="15"/>
        <v>4.473684210526315</v>
      </c>
      <c r="K154" s="598"/>
      <c r="L154" s="598"/>
      <c r="M154" s="598"/>
    </row>
    <row r="155" spans="1:13" s="810" customFormat="1" ht="16.5" customHeight="1" x14ac:dyDescent="0.3">
      <c r="A155" s="1258" t="s">
        <v>96</v>
      </c>
      <c r="B155" s="1054" t="s">
        <v>96</v>
      </c>
      <c r="C155" s="929">
        <v>5.8</v>
      </c>
      <c r="D155" s="964">
        <f t="shared" si="16"/>
        <v>5.8</v>
      </c>
      <c r="E155" s="787">
        <f t="shared" si="12"/>
        <v>1.4146341463414636</v>
      </c>
      <c r="F155" s="788">
        <f t="shared" si="17"/>
        <v>0.41463414634146356</v>
      </c>
      <c r="G155" s="488">
        <f t="shared" si="13"/>
        <v>-0.41463414634146356</v>
      </c>
      <c r="H155" s="819">
        <f t="shared" si="14"/>
        <v>89.473684210526301</v>
      </c>
      <c r="I155" s="486">
        <f>'MASTER CHART'!$Z$7</f>
        <v>0.05</v>
      </c>
      <c r="J155" s="789">
        <f t="shared" si="15"/>
        <v>4.473684210526315</v>
      </c>
      <c r="K155" s="598"/>
      <c r="L155" s="598"/>
      <c r="M155" s="598"/>
    </row>
    <row r="156" spans="1:13" s="810" customFormat="1" ht="16.5" customHeight="1" x14ac:dyDescent="0.25">
      <c r="A156" s="1259" t="s">
        <v>121</v>
      </c>
      <c r="B156" s="1255"/>
      <c r="C156" s="978"/>
      <c r="D156" s="964" t="str">
        <f t="shared" si="16"/>
        <v>use median</v>
      </c>
      <c r="E156" s="787">
        <f t="shared" si="12"/>
        <v>1</v>
      </c>
      <c r="F156" s="788">
        <f t="shared" si="17"/>
        <v>0</v>
      </c>
      <c r="G156" s="488">
        <f t="shared" si="13"/>
        <v>0</v>
      </c>
      <c r="H156" s="819">
        <f t="shared" si="14"/>
        <v>0</v>
      </c>
      <c r="I156" s="486">
        <f>'MASTER CHART'!$Z$7</f>
        <v>0.05</v>
      </c>
      <c r="J156" s="789">
        <f t="shared" si="15"/>
        <v>0</v>
      </c>
      <c r="K156" s="598"/>
      <c r="L156" s="598"/>
      <c r="M156" s="598"/>
    </row>
    <row r="157" spans="1:13" s="810" customFormat="1" ht="15" customHeight="1" x14ac:dyDescent="0.3">
      <c r="A157" s="1258" t="s">
        <v>205</v>
      </c>
      <c r="B157" s="1054" t="s">
        <v>592</v>
      </c>
      <c r="C157" s="929">
        <v>3.3</v>
      </c>
      <c r="D157" s="964">
        <f t="shared" si="16"/>
        <v>3.3</v>
      </c>
      <c r="E157" s="787">
        <f t="shared" si="12"/>
        <v>0.80487804878048785</v>
      </c>
      <c r="F157" s="788">
        <f t="shared" si="17"/>
        <v>-0.19512195121951215</v>
      </c>
      <c r="G157" s="488">
        <f t="shared" si="13"/>
        <v>0.19512195121951215</v>
      </c>
      <c r="H157" s="819">
        <f t="shared" si="14"/>
        <v>-50</v>
      </c>
      <c r="I157" s="486">
        <f>'MASTER CHART'!$Z$7</f>
        <v>0.05</v>
      </c>
      <c r="J157" s="789">
        <f t="shared" si="15"/>
        <v>-2.5</v>
      </c>
      <c r="K157" s="598"/>
      <c r="L157" s="598"/>
      <c r="M157" s="598"/>
    </row>
    <row r="158" spans="1:13" s="810" customFormat="1" ht="16.5" customHeight="1" x14ac:dyDescent="0.3">
      <c r="A158" s="1259" t="s">
        <v>98</v>
      </c>
      <c r="B158" s="1054" t="s">
        <v>594</v>
      </c>
      <c r="C158" s="929">
        <v>4.2</v>
      </c>
      <c r="D158" s="964">
        <f t="shared" si="16"/>
        <v>4.2</v>
      </c>
      <c r="E158" s="787">
        <f t="shared" si="12"/>
        <v>1.024390243902439</v>
      </c>
      <c r="F158" s="788">
        <f t="shared" si="17"/>
        <v>2.4390243902439046E-2</v>
      </c>
      <c r="G158" s="488">
        <f t="shared" si="13"/>
        <v>-2.4390243902439046E-2</v>
      </c>
      <c r="H158" s="819">
        <f t="shared" si="14"/>
        <v>5.2631578947368443</v>
      </c>
      <c r="I158" s="486">
        <f>'MASTER CHART'!$Z$7</f>
        <v>0.05</v>
      </c>
      <c r="J158" s="789">
        <f t="shared" si="15"/>
        <v>0.2631578947368422</v>
      </c>
      <c r="K158" s="598"/>
      <c r="L158" s="598"/>
      <c r="M158" s="598"/>
    </row>
    <row r="159" spans="1:13" s="810" customFormat="1" ht="16.5" customHeight="1" x14ac:dyDescent="0.3">
      <c r="A159" s="1258" t="s">
        <v>206</v>
      </c>
      <c r="B159" s="1054"/>
      <c r="C159" s="929"/>
      <c r="D159" s="964" t="str">
        <f t="shared" si="16"/>
        <v>use median</v>
      </c>
      <c r="E159" s="787">
        <f t="shared" si="12"/>
        <v>1</v>
      </c>
      <c r="F159" s="788">
        <f t="shared" si="17"/>
        <v>0</v>
      </c>
      <c r="G159" s="488">
        <f t="shared" si="13"/>
        <v>0</v>
      </c>
      <c r="H159" s="819">
        <f t="shared" si="14"/>
        <v>0</v>
      </c>
      <c r="I159" s="486">
        <f>'MASTER CHART'!$Z$7</f>
        <v>0.05</v>
      </c>
      <c r="J159" s="789">
        <f t="shared" si="15"/>
        <v>0</v>
      </c>
      <c r="K159" s="598"/>
      <c r="L159" s="598"/>
      <c r="M159" s="598"/>
    </row>
    <row r="160" spans="1:13" s="810" customFormat="1" ht="16.5" customHeight="1" x14ac:dyDescent="0.3">
      <c r="A160" s="1259" t="s">
        <v>122</v>
      </c>
      <c r="B160" s="1054" t="s">
        <v>595</v>
      </c>
      <c r="C160" s="929">
        <v>4.0999999999999996</v>
      </c>
      <c r="D160" s="964">
        <f t="shared" si="16"/>
        <v>4.0999999999999996</v>
      </c>
      <c r="E160" s="787">
        <f t="shared" si="12"/>
        <v>1</v>
      </c>
      <c r="F160" s="788">
        <f t="shared" si="17"/>
        <v>0</v>
      </c>
      <c r="G160" s="488">
        <f t="shared" si="13"/>
        <v>0</v>
      </c>
      <c r="H160" s="819">
        <f t="shared" si="14"/>
        <v>0</v>
      </c>
      <c r="I160" s="486">
        <f>'MASTER CHART'!$Z$7</f>
        <v>0.05</v>
      </c>
      <c r="J160" s="789">
        <f t="shared" si="15"/>
        <v>0</v>
      </c>
      <c r="K160" s="598"/>
      <c r="L160" s="598"/>
      <c r="M160" s="598"/>
    </row>
    <row r="161" spans="1:13" s="810" customFormat="1" ht="16.5" customHeight="1" x14ac:dyDescent="0.3">
      <c r="A161" s="1258" t="s">
        <v>99</v>
      </c>
      <c r="B161" s="1054" t="s">
        <v>596</v>
      </c>
      <c r="C161" s="929">
        <v>3.9</v>
      </c>
      <c r="D161" s="964">
        <f t="shared" si="16"/>
        <v>3.9</v>
      </c>
      <c r="E161" s="787">
        <f t="shared" si="12"/>
        <v>0.95121951219512202</v>
      </c>
      <c r="F161" s="788">
        <f t="shared" si="17"/>
        <v>-4.8780487804877981E-2</v>
      </c>
      <c r="G161" s="488">
        <f>(F161*-1)</f>
        <v>4.8780487804877981E-2</v>
      </c>
      <c r="H161" s="819">
        <f t="shared" si="14"/>
        <v>-12.499999999999986</v>
      </c>
      <c r="I161" s="486">
        <f>'MASTER CHART'!$Z$7</f>
        <v>0.05</v>
      </c>
      <c r="J161" s="789">
        <f t="shared" si="15"/>
        <v>-0.62499999999999933</v>
      </c>
      <c r="K161" s="598"/>
      <c r="L161" s="598"/>
      <c r="M161" s="598"/>
    </row>
    <row r="162" spans="1:13" s="810" customFormat="1" ht="17.399999999999999" customHeight="1" x14ac:dyDescent="0.3">
      <c r="A162" s="1259" t="s">
        <v>100</v>
      </c>
      <c r="B162" s="1054" t="s">
        <v>597</v>
      </c>
      <c r="C162" s="929">
        <v>4.4000000000000004</v>
      </c>
      <c r="D162" s="964">
        <f t="shared" si="16"/>
        <v>4.4000000000000004</v>
      </c>
      <c r="E162" s="787">
        <f t="shared" si="12"/>
        <v>1.0731707317073174</v>
      </c>
      <c r="F162" s="788">
        <f t="shared" si="17"/>
        <v>7.317073170731736E-2</v>
      </c>
      <c r="G162" s="488">
        <f t="shared" si="13"/>
        <v>-7.317073170731736E-2</v>
      </c>
      <c r="H162" s="819">
        <f t="shared" si="14"/>
        <v>15.789473684210581</v>
      </c>
      <c r="I162" s="486">
        <f>'MASTER CHART'!$Z$7</f>
        <v>0.05</v>
      </c>
      <c r="J162" s="789">
        <f t="shared" si="15"/>
        <v>0.7894736842105291</v>
      </c>
      <c r="K162" s="598"/>
      <c r="L162" s="598"/>
      <c r="M162" s="598"/>
    </row>
    <row r="163" spans="1:13" s="810" customFormat="1" ht="16.5" customHeight="1" x14ac:dyDescent="0.25">
      <c r="A163" s="1258" t="s">
        <v>207</v>
      </c>
      <c r="B163" s="1255"/>
      <c r="C163" s="978"/>
      <c r="D163" s="964" t="str">
        <f t="shared" si="16"/>
        <v>use median</v>
      </c>
      <c r="E163" s="787">
        <f t="shared" si="12"/>
        <v>1</v>
      </c>
      <c r="F163" s="788">
        <f t="shared" si="17"/>
        <v>0</v>
      </c>
      <c r="G163" s="488">
        <f t="shared" si="13"/>
        <v>0</v>
      </c>
      <c r="H163" s="819">
        <f t="shared" si="14"/>
        <v>0</v>
      </c>
      <c r="I163" s="486">
        <f>'MASTER CHART'!$Z$7</f>
        <v>0.05</v>
      </c>
      <c r="J163" s="789">
        <f t="shared" si="15"/>
        <v>0</v>
      </c>
      <c r="K163" s="598"/>
      <c r="L163" s="598"/>
      <c r="M163" s="598"/>
    </row>
    <row r="164" spans="1:13" s="810" customFormat="1" ht="16.2" customHeight="1" x14ac:dyDescent="0.25">
      <c r="A164" s="1259" t="s">
        <v>308</v>
      </c>
      <c r="B164" s="1255"/>
      <c r="C164" s="978"/>
      <c r="D164" s="964" t="str">
        <f t="shared" si="16"/>
        <v>use median</v>
      </c>
      <c r="E164" s="787">
        <f t="shared" si="12"/>
        <v>1</v>
      </c>
      <c r="F164" s="788">
        <f t="shared" si="17"/>
        <v>0</v>
      </c>
      <c r="G164" s="488">
        <f t="shared" si="13"/>
        <v>0</v>
      </c>
      <c r="H164" s="819">
        <f t="shared" si="14"/>
        <v>0</v>
      </c>
      <c r="I164" s="486">
        <f>'MASTER CHART'!$Z$7</f>
        <v>0.05</v>
      </c>
      <c r="J164" s="789">
        <f t="shared" si="15"/>
        <v>0</v>
      </c>
      <c r="K164" s="598"/>
      <c r="L164" s="598"/>
      <c r="M164" s="598"/>
    </row>
    <row r="165" spans="1:13" s="810" customFormat="1" ht="16.5" customHeight="1" x14ac:dyDescent="0.3">
      <c r="A165" s="1259" t="s">
        <v>209</v>
      </c>
      <c r="B165" s="1054" t="s">
        <v>598</v>
      </c>
      <c r="C165" s="929">
        <v>3.1</v>
      </c>
      <c r="D165" s="964">
        <f t="shared" si="16"/>
        <v>3.1</v>
      </c>
      <c r="E165" s="787">
        <f t="shared" si="12"/>
        <v>0.75609756097560987</v>
      </c>
      <c r="F165" s="788">
        <f t="shared" si="17"/>
        <v>-0.24390243902439013</v>
      </c>
      <c r="G165" s="488">
        <f t="shared" si="13"/>
        <v>0.24390243902439013</v>
      </c>
      <c r="H165" s="819">
        <f t="shared" si="14"/>
        <v>-62.499999999999986</v>
      </c>
      <c r="I165" s="486">
        <f>'MASTER CHART'!$Z$7</f>
        <v>0.05</v>
      </c>
      <c r="J165" s="789">
        <f t="shared" si="15"/>
        <v>-3.1249999999999996</v>
      </c>
      <c r="K165" s="598"/>
      <c r="L165" s="598"/>
      <c r="M165" s="598"/>
    </row>
    <row r="166" spans="1:13" s="810" customFormat="1" ht="16.5" customHeight="1" x14ac:dyDescent="0.3">
      <c r="A166" s="1258" t="s">
        <v>101</v>
      </c>
      <c r="B166" s="1054" t="s">
        <v>599</v>
      </c>
      <c r="C166" s="929">
        <v>4.2</v>
      </c>
      <c r="D166" s="964">
        <f t="shared" si="16"/>
        <v>4.2</v>
      </c>
      <c r="E166" s="787">
        <f t="shared" si="12"/>
        <v>1.024390243902439</v>
      </c>
      <c r="F166" s="788">
        <f t="shared" si="17"/>
        <v>2.4390243902439046E-2</v>
      </c>
      <c r="G166" s="488">
        <f t="shared" si="13"/>
        <v>-2.4390243902439046E-2</v>
      </c>
      <c r="H166" s="819">
        <f t="shared" si="14"/>
        <v>5.2631578947368443</v>
      </c>
      <c r="I166" s="486">
        <f>'MASTER CHART'!$Z$7</f>
        <v>0.05</v>
      </c>
      <c r="J166" s="789">
        <f t="shared" si="15"/>
        <v>0.2631578947368422</v>
      </c>
      <c r="K166" s="598"/>
      <c r="L166" s="598"/>
      <c r="M166" s="598"/>
    </row>
    <row r="167" spans="1:13" s="810" customFormat="1" ht="16.8" customHeight="1" x14ac:dyDescent="0.3">
      <c r="A167" s="1259" t="s">
        <v>123</v>
      </c>
      <c r="B167" s="1054" t="s">
        <v>600</v>
      </c>
      <c r="C167" s="929">
        <v>5.3</v>
      </c>
      <c r="D167" s="964">
        <f t="shared" si="16"/>
        <v>5.3</v>
      </c>
      <c r="E167" s="787">
        <f t="shared" si="12"/>
        <v>1.2926829268292683</v>
      </c>
      <c r="F167" s="788">
        <f t="shared" si="17"/>
        <v>0.29268292682926833</v>
      </c>
      <c r="G167" s="488">
        <f t="shared" si="13"/>
        <v>-0.29268292682926833</v>
      </c>
      <c r="H167" s="819">
        <f t="shared" si="14"/>
        <v>63.157894736842088</v>
      </c>
      <c r="I167" s="486">
        <f>'MASTER CHART'!$Z$7</f>
        <v>0.05</v>
      </c>
      <c r="J167" s="789">
        <f t="shared" si="15"/>
        <v>3.1578947368421044</v>
      </c>
      <c r="K167" s="598"/>
      <c r="L167" s="598"/>
      <c r="M167" s="598"/>
    </row>
    <row r="168" spans="1:13" s="810" customFormat="1" ht="16.5" customHeight="1" x14ac:dyDescent="0.3">
      <c r="A168" s="1258" t="s">
        <v>102</v>
      </c>
      <c r="B168" s="1054" t="s">
        <v>102</v>
      </c>
      <c r="C168" s="929">
        <v>5.7</v>
      </c>
      <c r="D168" s="964">
        <f t="shared" si="16"/>
        <v>5.7</v>
      </c>
      <c r="E168" s="787">
        <f t="shared" si="12"/>
        <v>1.3902439024390245</v>
      </c>
      <c r="F168" s="788">
        <f t="shared" si="17"/>
        <v>0.39024390243902451</v>
      </c>
      <c r="G168" s="488">
        <f t="shared" si="13"/>
        <v>-0.39024390243902451</v>
      </c>
      <c r="H168" s="819">
        <f t="shared" si="14"/>
        <v>84.210526315789465</v>
      </c>
      <c r="I168" s="486">
        <f>'MASTER CHART'!$Z$7</f>
        <v>0.05</v>
      </c>
      <c r="J168" s="789">
        <f t="shared" si="15"/>
        <v>4.2105263157894735</v>
      </c>
      <c r="K168" s="598"/>
      <c r="L168" s="598"/>
      <c r="M168" s="598"/>
    </row>
    <row r="169" spans="1:13" s="810" customFormat="1" ht="18" customHeight="1" x14ac:dyDescent="0.3">
      <c r="A169" s="1259" t="s">
        <v>234</v>
      </c>
      <c r="B169" s="1054" t="s">
        <v>593</v>
      </c>
      <c r="C169" s="929">
        <v>2.9</v>
      </c>
      <c r="D169" s="964">
        <f t="shared" si="16"/>
        <v>2.9</v>
      </c>
      <c r="E169" s="787">
        <f t="shared" si="12"/>
        <v>0.70731707317073178</v>
      </c>
      <c r="F169" s="788">
        <f t="shared" si="17"/>
        <v>-0.29268292682926822</v>
      </c>
      <c r="G169" s="488">
        <f t="shared" si="13"/>
        <v>0.29268292682926822</v>
      </c>
      <c r="H169" s="819">
        <f t="shared" si="14"/>
        <v>-75</v>
      </c>
      <c r="I169" s="486">
        <f>'MASTER CHART'!$Z$7</f>
        <v>0.05</v>
      </c>
      <c r="J169" s="789">
        <f t="shared" si="15"/>
        <v>-3.75</v>
      </c>
      <c r="K169" s="598"/>
      <c r="L169" s="598"/>
      <c r="M169" s="598"/>
    </row>
    <row r="170" spans="1:13" s="810" customFormat="1" ht="16.5" customHeight="1" x14ac:dyDescent="0.3">
      <c r="A170" s="1259" t="s">
        <v>104</v>
      </c>
      <c r="B170" s="1054" t="s">
        <v>601</v>
      </c>
      <c r="C170" s="929">
        <v>5.8</v>
      </c>
      <c r="D170" s="964">
        <f t="shared" si="16"/>
        <v>5.8</v>
      </c>
      <c r="E170" s="787">
        <f t="shared" si="12"/>
        <v>1.4146341463414636</v>
      </c>
      <c r="F170" s="788">
        <f t="shared" si="17"/>
        <v>0.41463414634146356</v>
      </c>
      <c r="G170" s="488">
        <f t="shared" si="13"/>
        <v>-0.41463414634146356</v>
      </c>
      <c r="H170" s="819">
        <f t="shared" si="14"/>
        <v>89.473684210526301</v>
      </c>
      <c r="I170" s="486">
        <f>'MASTER CHART'!$Z$7</f>
        <v>0.05</v>
      </c>
      <c r="J170" s="789">
        <f t="shared" si="15"/>
        <v>4.473684210526315</v>
      </c>
      <c r="K170" s="598"/>
      <c r="L170" s="598"/>
      <c r="M170" s="598"/>
    </row>
    <row r="171" spans="1:13" s="810" customFormat="1" ht="16.5" customHeight="1" x14ac:dyDescent="0.3">
      <c r="A171" s="1258" t="s">
        <v>103</v>
      </c>
      <c r="B171" s="1054" t="s">
        <v>602</v>
      </c>
      <c r="C171" s="929">
        <v>4.5</v>
      </c>
      <c r="D171" s="964">
        <f t="shared" si="16"/>
        <v>4.5</v>
      </c>
      <c r="E171" s="787">
        <f t="shared" si="12"/>
        <v>1.0975609756097562</v>
      </c>
      <c r="F171" s="788">
        <f t="shared" si="17"/>
        <v>9.7560975609756184E-2</v>
      </c>
      <c r="G171" s="488">
        <f t="shared" si="13"/>
        <v>-9.7560975609756184E-2</v>
      </c>
      <c r="H171" s="819">
        <f t="shared" si="14"/>
        <v>21.052631578947377</v>
      </c>
      <c r="I171" s="486">
        <f>'MASTER CHART'!$Z$7</f>
        <v>0.05</v>
      </c>
      <c r="J171" s="789">
        <f t="shared" si="15"/>
        <v>1.0526315789473688</v>
      </c>
      <c r="K171" s="598"/>
      <c r="L171" s="598"/>
      <c r="M171" s="598"/>
    </row>
    <row r="172" spans="1:13" s="810" customFormat="1" ht="16.5" customHeight="1" x14ac:dyDescent="0.25">
      <c r="A172" s="1259" t="s">
        <v>210</v>
      </c>
      <c r="B172" s="1255"/>
      <c r="C172" s="978"/>
      <c r="D172" s="964" t="str">
        <f t="shared" si="16"/>
        <v>use median</v>
      </c>
      <c r="E172" s="787">
        <f t="shared" si="12"/>
        <v>1</v>
      </c>
      <c r="F172" s="788">
        <f t="shared" si="17"/>
        <v>0</v>
      </c>
      <c r="G172" s="488">
        <f t="shared" si="13"/>
        <v>0</v>
      </c>
      <c r="H172" s="819">
        <f t="shared" si="14"/>
        <v>0</v>
      </c>
      <c r="I172" s="486">
        <f>'MASTER CHART'!$Z$7</f>
        <v>0.05</v>
      </c>
      <c r="J172" s="789">
        <f t="shared" si="15"/>
        <v>0</v>
      </c>
      <c r="K172" s="598"/>
      <c r="L172" s="598"/>
      <c r="M172" s="598"/>
    </row>
    <row r="173" spans="1:13" s="810" customFormat="1" ht="19.8" customHeight="1" x14ac:dyDescent="0.3">
      <c r="A173" s="1259" t="s">
        <v>105</v>
      </c>
      <c r="B173" s="1054" t="s">
        <v>603</v>
      </c>
      <c r="C173" s="929">
        <v>3.4</v>
      </c>
      <c r="D173" s="964">
        <f t="shared" si="16"/>
        <v>3.4</v>
      </c>
      <c r="E173" s="787">
        <f t="shared" si="12"/>
        <v>0.8292682926829269</v>
      </c>
      <c r="F173" s="788">
        <f t="shared" si="17"/>
        <v>-0.1707317073170731</v>
      </c>
      <c r="G173" s="488">
        <f t="shared" si="13"/>
        <v>0.1707317073170731</v>
      </c>
      <c r="H173" s="819">
        <f t="shared" si="14"/>
        <v>-43.749999999999993</v>
      </c>
      <c r="I173" s="486">
        <f>'MASTER CHART'!$Z$7</f>
        <v>0.05</v>
      </c>
      <c r="J173" s="789">
        <f t="shared" si="15"/>
        <v>-2.1874999999999996</v>
      </c>
      <c r="K173" s="598"/>
      <c r="L173" s="598"/>
      <c r="M173" s="598"/>
    </row>
    <row r="174" spans="1:13" s="810" customFormat="1" ht="16.5" customHeight="1" x14ac:dyDescent="0.3">
      <c r="A174" s="1258" t="s">
        <v>211</v>
      </c>
      <c r="B174" s="1054" t="s">
        <v>604</v>
      </c>
      <c r="C174" s="929">
        <v>3.9</v>
      </c>
      <c r="D174" s="964">
        <f t="shared" si="16"/>
        <v>3.9</v>
      </c>
      <c r="E174" s="787">
        <f t="shared" si="12"/>
        <v>0.95121951219512202</v>
      </c>
      <c r="F174" s="788">
        <f t="shared" si="17"/>
        <v>-4.8780487804877981E-2</v>
      </c>
      <c r="G174" s="488">
        <f t="shared" si="13"/>
        <v>4.8780487804877981E-2</v>
      </c>
      <c r="H174" s="819">
        <f t="shared" si="14"/>
        <v>-12.499999999999986</v>
      </c>
      <c r="I174" s="486">
        <f>'MASTER CHART'!$Z$7</f>
        <v>0.05</v>
      </c>
      <c r="J174" s="789">
        <f t="shared" si="15"/>
        <v>-0.62499999999999933</v>
      </c>
      <c r="K174" s="598"/>
      <c r="L174" s="598"/>
      <c r="M174" s="598"/>
    </row>
    <row r="175" spans="1:13" s="810" customFormat="1" ht="16.5" customHeight="1" x14ac:dyDescent="0.25">
      <c r="A175" s="1259" t="s">
        <v>107</v>
      </c>
      <c r="B175" s="1255"/>
      <c r="C175" s="978"/>
      <c r="D175" s="964" t="str">
        <f t="shared" si="16"/>
        <v>use median</v>
      </c>
      <c r="E175" s="787">
        <f t="shared" si="12"/>
        <v>1</v>
      </c>
      <c r="F175" s="788">
        <f t="shared" si="17"/>
        <v>0</v>
      </c>
      <c r="G175" s="488">
        <f t="shared" si="13"/>
        <v>0</v>
      </c>
      <c r="H175" s="819">
        <f t="shared" si="14"/>
        <v>0</v>
      </c>
      <c r="I175" s="486">
        <f>'MASTER CHART'!$Z$7</f>
        <v>0.05</v>
      </c>
      <c r="J175" s="789">
        <f t="shared" si="15"/>
        <v>0</v>
      </c>
      <c r="K175" s="598"/>
      <c r="L175" s="598"/>
      <c r="M175" s="598"/>
    </row>
    <row r="176" spans="1:13" s="810" customFormat="1" ht="16.5" customHeight="1" x14ac:dyDescent="0.3">
      <c r="A176" s="1258" t="s">
        <v>212</v>
      </c>
      <c r="B176" s="1054" t="s">
        <v>605</v>
      </c>
      <c r="C176" s="929">
        <v>3.2</v>
      </c>
      <c r="D176" s="964">
        <f t="shared" si="16"/>
        <v>3.2</v>
      </c>
      <c r="E176" s="787">
        <f>IF(C176=0,1,C176/$D$180)</f>
        <v>0.78048780487804892</v>
      </c>
      <c r="F176" s="788">
        <f t="shared" si="17"/>
        <v>-0.21951219512195108</v>
      </c>
      <c r="G176" s="488">
        <f t="shared" si="13"/>
        <v>0.21951219512195108</v>
      </c>
      <c r="H176" s="819">
        <f t="shared" si="14"/>
        <v>-56.249999999999979</v>
      </c>
      <c r="I176" s="486">
        <f>'MASTER CHART'!$Z$7</f>
        <v>0.05</v>
      </c>
      <c r="J176" s="789">
        <f t="shared" si="15"/>
        <v>-2.8124999999999991</v>
      </c>
      <c r="K176" s="598"/>
      <c r="L176" s="598"/>
      <c r="M176" s="598"/>
    </row>
    <row r="177" spans="1:13" s="810" customFormat="1" ht="16.5" customHeight="1" thickBot="1" x14ac:dyDescent="0.35">
      <c r="A177" s="1262" t="s">
        <v>213</v>
      </c>
      <c r="B177" s="1054" t="s">
        <v>606</v>
      </c>
      <c r="C177" s="929">
        <v>3</v>
      </c>
      <c r="D177" s="964">
        <f t="shared" si="16"/>
        <v>3</v>
      </c>
      <c r="E177" s="787">
        <f t="shared" ref="E177" si="18">IF(C177=0,1,C177/$D$180)</f>
        <v>0.73170731707317083</v>
      </c>
      <c r="F177" s="790">
        <f t="shared" si="17"/>
        <v>-0.26829268292682917</v>
      </c>
      <c r="G177" s="492">
        <f t="shared" si="13"/>
        <v>0.26829268292682917</v>
      </c>
      <c r="H177" s="820">
        <f>(IF(F177&lt;0,F177/$F$182*-100,F177/$F$181*100))</f>
        <v>-68.749999999999986</v>
      </c>
      <c r="I177" s="493">
        <f>'MASTER CHART'!$Z$7</f>
        <v>0.05</v>
      </c>
      <c r="J177" s="791">
        <f t="shared" si="15"/>
        <v>-3.4374999999999996</v>
      </c>
      <c r="K177" s="598"/>
      <c r="L177" s="598"/>
      <c r="M177" s="598"/>
    </row>
    <row r="178" spans="1:13" ht="16.5" customHeight="1" thickTop="1" x14ac:dyDescent="0.35">
      <c r="A178" s="326"/>
      <c r="D178" s="965"/>
      <c r="E178" s="458"/>
      <c r="F178" s="518"/>
      <c r="G178" s="563"/>
      <c r="H178" s="31"/>
      <c r="I178" s="563"/>
      <c r="J178" s="722"/>
      <c r="K178" s="563"/>
      <c r="L178" s="563"/>
      <c r="M178" s="563"/>
    </row>
    <row r="179" spans="1:13" ht="16.5" customHeight="1" thickBot="1" x14ac:dyDescent="0.4">
      <c r="A179" s="326"/>
      <c r="D179" s="966"/>
      <c r="E179" s="31"/>
      <c r="F179" s="518"/>
      <c r="G179" s="563"/>
      <c r="H179" s="31"/>
      <c r="I179" s="563"/>
      <c r="J179" s="722"/>
      <c r="K179" s="563"/>
      <c r="L179" s="563"/>
      <c r="M179" s="563"/>
    </row>
    <row r="180" spans="1:13" ht="16.5" customHeight="1" thickBot="1" x14ac:dyDescent="0.4">
      <c r="A180" s="514" t="s">
        <v>393</v>
      </c>
      <c r="D180" s="973">
        <f>MEDIAN(D4:D179)</f>
        <v>4.0999999999999996</v>
      </c>
      <c r="E180" s="37"/>
      <c r="F180" s="519"/>
      <c r="G180" s="33"/>
      <c r="H180" s="31"/>
      <c r="I180" s="65"/>
      <c r="J180" s="742"/>
      <c r="K180" s="563"/>
      <c r="L180" s="563"/>
      <c r="M180" s="563"/>
    </row>
    <row r="181" spans="1:13" ht="16.5" customHeight="1" thickBot="1" x14ac:dyDescent="0.4">
      <c r="A181" s="326"/>
      <c r="D181" s="974"/>
      <c r="E181" s="339" t="s">
        <v>15</v>
      </c>
      <c r="F181" s="520">
        <f>MAX(F4:F177)</f>
        <v>0.46341463414634165</v>
      </c>
      <c r="G181" s="340"/>
      <c r="H181" s="31"/>
      <c r="I181" s="65"/>
      <c r="J181" s="742"/>
      <c r="K181" s="563"/>
      <c r="L181" s="563"/>
      <c r="M181" s="563"/>
    </row>
    <row r="182" spans="1:13" ht="16.5" customHeight="1" thickBot="1" x14ac:dyDescent="0.4">
      <c r="A182" s="326"/>
      <c r="D182" s="975"/>
      <c r="E182" s="516" t="s">
        <v>336</v>
      </c>
      <c r="F182" s="987">
        <f>MIN(F4:F177)</f>
        <v>-0.39024390243902429</v>
      </c>
      <c r="G182" s="288">
        <f>MAX(G4:G177)*-1</f>
        <v>-0.39024390243902429</v>
      </c>
      <c r="H182" s="31"/>
      <c r="I182" s="73"/>
      <c r="J182" s="742"/>
      <c r="K182" s="563"/>
      <c r="L182" s="563"/>
      <c r="M182" s="563"/>
    </row>
    <row r="183" spans="1:13" ht="16.5" customHeight="1" x14ac:dyDescent="0.35">
      <c r="A183" s="563"/>
      <c r="D183" s="967"/>
      <c r="E183" s="515"/>
      <c r="F183" s="518"/>
      <c r="G183" s="563"/>
      <c r="H183" s="31"/>
      <c r="I183" s="563"/>
      <c r="J183" s="722"/>
      <c r="K183" s="563"/>
      <c r="L183" s="563"/>
      <c r="M183" s="563"/>
    </row>
    <row r="184" spans="1:13" ht="16.5" customHeight="1" x14ac:dyDescent="0.3">
      <c r="A184" s="745"/>
      <c r="B184" s="961"/>
      <c r="C184" s="962"/>
      <c r="D184" s="968"/>
      <c r="E184" s="563"/>
      <c r="F184" s="518"/>
      <c r="G184" s="563"/>
      <c r="H184" s="31"/>
      <c r="I184" s="563"/>
      <c r="J184" s="722"/>
      <c r="K184" s="563"/>
      <c r="L184" s="563"/>
      <c r="M184" s="563"/>
    </row>
    <row r="185" spans="1:13" ht="16.5" customHeight="1" x14ac:dyDescent="0.35">
      <c r="A185" s="920" t="s">
        <v>478</v>
      </c>
      <c r="D185" s="969"/>
      <c r="E185" s="563"/>
      <c r="F185" s="518"/>
      <c r="G185" s="563"/>
      <c r="H185" s="31"/>
      <c r="I185" s="563"/>
      <c r="J185" s="722"/>
      <c r="K185" s="563"/>
      <c r="L185" s="563"/>
      <c r="M185" s="563"/>
    </row>
    <row r="186" spans="1:13" ht="16.5" customHeight="1" x14ac:dyDescent="0.35">
      <c r="A186" s="563"/>
      <c r="D186" s="970"/>
      <c r="E186" s="563"/>
      <c r="F186" s="563"/>
      <c r="G186" s="563"/>
      <c r="H186" s="31"/>
      <c r="I186" s="563"/>
      <c r="J186" s="722"/>
      <c r="K186" s="563"/>
      <c r="L186" s="563"/>
      <c r="M186" s="563"/>
    </row>
    <row r="187" spans="1:13" ht="16.5" customHeight="1" x14ac:dyDescent="0.35">
      <c r="A187" s="563"/>
      <c r="B187" s="982"/>
      <c r="D187" s="970"/>
      <c r="E187" s="563"/>
      <c r="F187" s="563"/>
      <c r="G187" s="563"/>
      <c r="H187" s="31"/>
      <c r="I187" s="563"/>
      <c r="J187" s="722"/>
      <c r="K187" s="563"/>
      <c r="L187" s="563"/>
      <c r="M187" s="563"/>
    </row>
    <row r="188" spans="1:13" ht="16.5" customHeight="1" x14ac:dyDescent="0.35">
      <c r="A188" s="563"/>
      <c r="B188" s="982"/>
      <c r="D188" s="970"/>
      <c r="E188" s="563"/>
      <c r="F188" s="563"/>
      <c r="G188" s="563"/>
      <c r="H188" s="31"/>
      <c r="I188" s="563"/>
      <c r="J188" s="722"/>
      <c r="K188" s="563"/>
      <c r="L188" s="563"/>
      <c r="M188" s="563"/>
    </row>
    <row r="189" spans="1:13" ht="16.5" customHeight="1" x14ac:dyDescent="0.35">
      <c r="A189" s="563"/>
      <c r="B189" s="982"/>
      <c r="D189" s="970"/>
      <c r="E189" s="563"/>
      <c r="F189" s="563"/>
      <c r="G189" s="563"/>
      <c r="H189" s="31"/>
      <c r="I189" s="563"/>
      <c r="J189" s="722"/>
      <c r="K189" s="563"/>
      <c r="L189" s="563"/>
      <c r="M189" s="563"/>
    </row>
    <row r="190" spans="1:13" ht="16.5" customHeight="1" x14ac:dyDescent="0.35">
      <c r="A190" s="563"/>
      <c r="B190" s="982"/>
      <c r="D190" s="970"/>
      <c r="E190" s="563"/>
      <c r="F190" s="563"/>
      <c r="G190" s="563"/>
      <c r="H190" s="31"/>
      <c r="I190" s="563"/>
      <c r="J190" s="722"/>
      <c r="K190" s="563"/>
      <c r="L190" s="563"/>
      <c r="M190" s="563"/>
    </row>
    <row r="191" spans="1:13" ht="16.5" customHeight="1" x14ac:dyDescent="0.35">
      <c r="A191" s="563"/>
      <c r="B191" s="982"/>
      <c r="D191" s="970"/>
      <c r="E191" s="563"/>
      <c r="F191" s="563"/>
      <c r="G191" s="563"/>
      <c r="H191" s="31"/>
      <c r="I191" s="563"/>
      <c r="J191" s="722"/>
      <c r="K191" s="563"/>
      <c r="L191" s="563"/>
      <c r="M191" s="563"/>
    </row>
    <row r="192" spans="1:13" ht="16.5" customHeight="1" x14ac:dyDescent="0.35">
      <c r="A192" s="563"/>
      <c r="B192" s="983"/>
      <c r="D192" s="970"/>
      <c r="E192" s="563"/>
      <c r="F192" s="563"/>
      <c r="G192" s="563"/>
      <c r="H192" s="31"/>
      <c r="I192" s="563"/>
      <c r="J192" s="722"/>
      <c r="K192" s="563"/>
      <c r="L192" s="563"/>
      <c r="M192" s="563"/>
    </row>
    <row r="193" spans="1:13" ht="16.5" customHeight="1" x14ac:dyDescent="0.35">
      <c r="A193" s="563"/>
      <c r="B193" s="983"/>
      <c r="D193" s="970"/>
      <c r="E193" s="563"/>
      <c r="F193" s="563"/>
      <c r="G193" s="563"/>
      <c r="H193" s="31"/>
      <c r="I193" s="563"/>
      <c r="J193" s="722"/>
      <c r="K193" s="563"/>
      <c r="L193" s="563"/>
      <c r="M193" s="563"/>
    </row>
    <row r="194" spans="1:13" ht="16.5" customHeight="1" x14ac:dyDescent="0.35">
      <c r="A194" s="563"/>
      <c r="B194" s="983"/>
      <c r="D194" s="970"/>
      <c r="E194" s="563"/>
      <c r="F194" s="563"/>
      <c r="G194" s="563"/>
      <c r="H194" s="31"/>
      <c r="I194" s="563"/>
    </row>
    <row r="195" spans="1:13" ht="16.5" customHeight="1" x14ac:dyDescent="0.35">
      <c r="A195" s="563"/>
      <c r="B195" s="983"/>
      <c r="D195" s="970"/>
      <c r="E195" s="563"/>
      <c r="F195" s="563"/>
      <c r="G195" s="563"/>
      <c r="H195" s="31"/>
      <c r="I195" s="563"/>
    </row>
    <row r="196" spans="1:13" ht="16.5" customHeight="1" x14ac:dyDescent="0.35">
      <c r="A196" s="563"/>
      <c r="B196" s="983"/>
      <c r="D196" s="970"/>
      <c r="E196" s="563"/>
      <c r="F196" s="563"/>
      <c r="G196" s="563"/>
      <c r="H196" s="31"/>
      <c r="I196" s="563"/>
    </row>
    <row r="197" spans="1:13" ht="16.5" customHeight="1" x14ac:dyDescent="0.35">
      <c r="A197" s="563"/>
      <c r="B197" s="983"/>
      <c r="D197" s="970"/>
      <c r="E197" s="563"/>
      <c r="F197" s="563"/>
      <c r="G197" s="563"/>
      <c r="H197" s="31"/>
      <c r="I197" s="563"/>
    </row>
    <row r="198" spans="1:13" ht="16.5" customHeight="1" x14ac:dyDescent="0.35">
      <c r="A198" s="563"/>
      <c r="B198" s="983"/>
      <c r="D198" s="970"/>
      <c r="E198" s="563"/>
      <c r="F198" s="563"/>
      <c r="G198" s="563"/>
      <c r="H198" s="31"/>
      <c r="I198" s="563"/>
    </row>
    <row r="199" spans="1:13" ht="16.5" customHeight="1" x14ac:dyDescent="0.35">
      <c r="A199" s="563"/>
      <c r="B199" s="983"/>
      <c r="D199" s="970"/>
      <c r="E199" s="563"/>
      <c r="F199" s="563"/>
      <c r="G199" s="563"/>
      <c r="H199" s="31"/>
      <c r="I199" s="563"/>
    </row>
    <row r="200" spans="1:13" ht="16.5" customHeight="1" x14ac:dyDescent="0.35">
      <c r="A200" s="563"/>
      <c r="B200" s="983"/>
      <c r="D200" s="970"/>
      <c r="E200" s="563"/>
      <c r="F200" s="563"/>
      <c r="G200" s="563"/>
      <c r="H200" s="31"/>
      <c r="I200" s="563"/>
    </row>
    <row r="201" spans="1:13" ht="16.5" customHeight="1" x14ac:dyDescent="0.35">
      <c r="A201" s="563"/>
      <c r="B201" s="983"/>
      <c r="D201" s="970"/>
      <c r="E201" s="563"/>
      <c r="F201" s="563"/>
      <c r="G201" s="563"/>
      <c r="H201" s="31"/>
      <c r="I201" s="563"/>
    </row>
    <row r="202" spans="1:13" ht="16.5" customHeight="1" x14ac:dyDescent="0.35">
      <c r="A202" s="563"/>
      <c r="B202" s="983"/>
      <c r="D202" s="970"/>
      <c r="E202" s="563"/>
      <c r="F202" s="563"/>
      <c r="G202" s="563"/>
      <c r="H202" s="31"/>
      <c r="I202" s="563"/>
    </row>
    <row r="203" spans="1:13" ht="16.5" customHeight="1" x14ac:dyDescent="0.35">
      <c r="A203" s="563"/>
      <c r="B203" s="983"/>
      <c r="D203" s="970"/>
      <c r="E203" s="563"/>
      <c r="F203" s="563"/>
      <c r="G203" s="563"/>
      <c r="H203" s="31"/>
      <c r="I203" s="563"/>
    </row>
    <row r="204" spans="1:13" ht="16.5" customHeight="1" x14ac:dyDescent="0.35">
      <c r="A204" s="563"/>
      <c r="B204" s="983"/>
      <c r="D204" s="970"/>
      <c r="E204" s="563"/>
      <c r="F204" s="563"/>
      <c r="G204" s="563"/>
      <c r="H204" s="31"/>
      <c r="I204" s="563"/>
    </row>
    <row r="205" spans="1:13" ht="16.5" customHeight="1" x14ac:dyDescent="0.35">
      <c r="A205" s="563"/>
      <c r="B205" s="983"/>
      <c r="D205" s="970"/>
      <c r="E205" s="563"/>
      <c r="F205" s="563"/>
      <c r="G205" s="563"/>
      <c r="H205" s="31"/>
      <c r="I205" s="563"/>
    </row>
    <row r="206" spans="1:13" ht="16.5" customHeight="1" x14ac:dyDescent="0.35">
      <c r="A206" s="563"/>
      <c r="B206" s="983"/>
      <c r="D206" s="970"/>
      <c r="E206" s="563"/>
      <c r="F206" s="563"/>
      <c r="G206" s="563"/>
      <c r="H206" s="31"/>
      <c r="I206" s="563"/>
    </row>
    <row r="207" spans="1:13" ht="16.5" customHeight="1" x14ac:dyDescent="0.35">
      <c r="A207" s="563"/>
      <c r="B207" s="983"/>
      <c r="D207" s="970"/>
      <c r="E207" s="563"/>
      <c r="F207" s="563"/>
      <c r="G207" s="563"/>
      <c r="H207" s="31"/>
      <c r="I207" s="563"/>
    </row>
    <row r="208" spans="1:13" ht="16.5" customHeight="1" x14ac:dyDescent="0.35">
      <c r="A208" s="563"/>
      <c r="B208" s="983"/>
      <c r="D208" s="970"/>
      <c r="E208" s="563"/>
      <c r="F208" s="563"/>
      <c r="G208" s="563"/>
      <c r="H208" s="31"/>
      <c r="I208" s="563"/>
    </row>
    <row r="209" spans="1:9" ht="16.5" customHeight="1" x14ac:dyDescent="0.35">
      <c r="A209" s="563"/>
      <c r="B209" s="983"/>
      <c r="D209" s="970"/>
      <c r="E209" s="563"/>
      <c r="F209" s="563"/>
      <c r="G209" s="563"/>
      <c r="H209" s="31"/>
      <c r="I209" s="563"/>
    </row>
    <row r="210" spans="1:9" ht="16.5" customHeight="1" x14ac:dyDescent="0.35">
      <c r="A210" s="563"/>
      <c r="B210" s="983"/>
      <c r="D210" s="970"/>
      <c r="E210" s="563"/>
      <c r="F210" s="563"/>
      <c r="G210" s="563"/>
      <c r="H210" s="31"/>
      <c r="I210" s="563"/>
    </row>
    <row r="211" spans="1:9" ht="16.5" customHeight="1" x14ac:dyDescent="0.35">
      <c r="A211" s="563"/>
      <c r="B211" s="983"/>
      <c r="D211" s="970"/>
      <c r="E211" s="563"/>
      <c r="F211" s="563"/>
      <c r="G211" s="563"/>
      <c r="H211" s="31"/>
      <c r="I211" s="563"/>
    </row>
    <row r="212" spans="1:9" ht="16.5" customHeight="1" x14ac:dyDescent="0.35">
      <c r="A212" s="563"/>
      <c r="B212" s="983"/>
      <c r="D212" s="970"/>
      <c r="E212" s="563"/>
      <c r="F212" s="563"/>
      <c r="G212" s="563"/>
      <c r="H212" s="31"/>
      <c r="I212" s="563"/>
    </row>
    <row r="213" spans="1:9" ht="16.5" customHeight="1" x14ac:dyDescent="0.35">
      <c r="A213" s="563"/>
      <c r="B213" s="983"/>
      <c r="D213" s="970"/>
      <c r="E213" s="563"/>
      <c r="F213" s="563"/>
      <c r="G213" s="563"/>
      <c r="H213" s="31"/>
      <c r="I213" s="563"/>
    </row>
    <row r="214" spans="1:9" ht="16.5" customHeight="1" x14ac:dyDescent="0.35">
      <c r="A214" s="563"/>
      <c r="B214" s="983"/>
      <c r="D214" s="970"/>
      <c r="E214" s="563"/>
      <c r="F214" s="563"/>
      <c r="G214" s="563"/>
      <c r="H214" s="31"/>
      <c r="I214" s="563"/>
    </row>
    <row r="215" spans="1:9" ht="16.5" customHeight="1" x14ac:dyDescent="0.35">
      <c r="A215" s="563"/>
      <c r="B215" s="983"/>
      <c r="D215" s="970"/>
      <c r="E215" s="563"/>
      <c r="F215" s="563"/>
      <c r="G215" s="563"/>
      <c r="H215" s="31"/>
      <c r="I215" s="563"/>
    </row>
    <row r="216" spans="1:9" ht="16.5" customHeight="1" x14ac:dyDescent="0.35">
      <c r="A216" s="563"/>
      <c r="B216" s="983"/>
      <c r="D216" s="970"/>
      <c r="E216" s="563"/>
      <c r="F216" s="563"/>
      <c r="G216" s="563"/>
      <c r="H216" s="31"/>
      <c r="I216" s="563"/>
    </row>
    <row r="217" spans="1:9" ht="16.5" customHeight="1" x14ac:dyDescent="0.35">
      <c r="A217" s="563"/>
      <c r="B217" s="983"/>
      <c r="D217" s="970"/>
      <c r="E217" s="563"/>
      <c r="F217" s="563"/>
      <c r="G217" s="563"/>
      <c r="H217" s="31"/>
      <c r="I217" s="563"/>
    </row>
    <row r="218" spans="1:9" ht="16.5" customHeight="1" x14ac:dyDescent="0.35">
      <c r="A218" s="563"/>
      <c r="B218" s="983"/>
      <c r="D218" s="970"/>
      <c r="E218" s="563"/>
      <c r="F218" s="563"/>
      <c r="G218" s="563"/>
      <c r="H218" s="31"/>
      <c r="I218" s="563"/>
    </row>
    <row r="219" spans="1:9" ht="16.5" customHeight="1" x14ac:dyDescent="0.35">
      <c r="A219" s="563"/>
      <c r="B219" s="983"/>
      <c r="D219" s="970"/>
      <c r="E219" s="563"/>
      <c r="F219" s="563"/>
      <c r="G219" s="563"/>
      <c r="H219" s="31"/>
      <c r="I219" s="563"/>
    </row>
    <row r="220" spans="1:9" ht="16.5" customHeight="1" x14ac:dyDescent="0.35">
      <c r="A220" s="563"/>
      <c r="B220" s="983"/>
      <c r="D220" s="970"/>
      <c r="E220" s="563"/>
      <c r="F220" s="563"/>
      <c r="G220" s="563"/>
      <c r="H220" s="31"/>
      <c r="I220" s="563"/>
    </row>
    <row r="221" spans="1:9" ht="16.5" customHeight="1" x14ac:dyDescent="0.35">
      <c r="A221" s="563"/>
      <c r="B221" s="983"/>
      <c r="D221" s="970"/>
      <c r="E221" s="563"/>
      <c r="F221" s="563"/>
      <c r="G221" s="563"/>
      <c r="H221" s="31"/>
      <c r="I221" s="563"/>
    </row>
    <row r="222" spans="1:9" ht="16.5" customHeight="1" x14ac:dyDescent="0.35">
      <c r="A222" s="563"/>
      <c r="B222" s="983"/>
      <c r="D222" s="970"/>
      <c r="E222" s="563"/>
      <c r="F222" s="563"/>
      <c r="G222" s="563"/>
      <c r="H222" s="31"/>
      <c r="I222" s="563"/>
    </row>
    <row r="223" spans="1:9" ht="16.5" customHeight="1" x14ac:dyDescent="0.35">
      <c r="A223" s="563"/>
      <c r="B223" s="983"/>
      <c r="D223" s="970"/>
      <c r="E223" s="563"/>
      <c r="F223" s="563"/>
      <c r="G223" s="563"/>
      <c r="H223" s="31"/>
      <c r="I223" s="563"/>
    </row>
    <row r="224" spans="1:9" ht="16.5" customHeight="1" x14ac:dyDescent="0.35">
      <c r="A224" s="563"/>
      <c r="B224" s="983"/>
      <c r="D224" s="970"/>
      <c r="E224" s="563"/>
      <c r="F224" s="563"/>
      <c r="G224" s="563"/>
      <c r="H224" s="31"/>
      <c r="I224" s="563"/>
    </row>
    <row r="225" spans="1:9" ht="16.5" customHeight="1" x14ac:dyDescent="0.35">
      <c r="A225" s="563" t="s">
        <v>280</v>
      </c>
      <c r="B225" s="983"/>
      <c r="D225" s="970"/>
      <c r="E225" s="563"/>
      <c r="F225" s="563"/>
      <c r="G225" s="563"/>
      <c r="H225" s="31"/>
      <c r="I225" s="563"/>
    </row>
  </sheetData>
  <mergeCells count="5">
    <mergeCell ref="A1:A3"/>
    <mergeCell ref="B1:C2"/>
    <mergeCell ref="D1:J1"/>
    <mergeCell ref="E2:I2"/>
    <mergeCell ref="J2:J3"/>
  </mergeCells>
  <hyperlinks>
    <hyperlink ref="A185" r:id="rId1" xr:uid="{00000000-0004-0000-0D00-000000000000}"/>
  </hyperlinks>
  <pageMargins left="0.7" right="0.7" top="0.75" bottom="0.75" header="0.3" footer="0.3"/>
  <pageSetup orientation="portrait" horizontalDpi="4294967293" verticalDpi="4294967293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249977111117893"/>
  </sheetPr>
  <dimension ref="A1:L241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5" sqref="J5"/>
    </sheetView>
  </sheetViews>
  <sheetFormatPr defaultColWidth="8.77734375" defaultRowHeight="14.4" x14ac:dyDescent="0.3"/>
  <cols>
    <col min="1" max="1" width="26.77734375" style="31" customWidth="1"/>
    <col min="2" max="2" width="24.109375" style="639" hidden="1" customWidth="1"/>
    <col min="3" max="3" width="18.77734375" style="991" hidden="1" customWidth="1"/>
    <col min="4" max="4" width="18.77734375" style="1175" hidden="1" customWidth="1"/>
    <col min="5" max="5" width="14.5546875" style="1196" customWidth="1"/>
    <col min="6" max="6" width="18" style="1135" customWidth="1"/>
    <col min="7" max="7" width="16.21875" style="1158" customWidth="1"/>
    <col min="8" max="8" width="12.77734375" style="780" customWidth="1"/>
    <col min="9" max="9" width="14" style="563" customWidth="1"/>
    <col min="10" max="10" width="16.21875" style="563" customWidth="1"/>
    <col min="11" max="11" width="8.77734375" style="563"/>
    <col min="12" max="12" width="20.44140625" style="804" customWidth="1"/>
    <col min="13" max="16384" width="8.77734375" style="563"/>
  </cols>
  <sheetData>
    <row r="1" spans="1:12" ht="45.6" customHeight="1" thickTop="1" thickBot="1" x14ac:dyDescent="0.35">
      <c r="A1" s="1550" t="s">
        <v>0</v>
      </c>
      <c r="B1" s="1550" t="s">
        <v>766</v>
      </c>
      <c r="C1" s="1601"/>
      <c r="D1" s="1602"/>
      <c r="E1" s="1566" t="s">
        <v>666</v>
      </c>
      <c r="F1" s="1554"/>
      <c r="G1" s="1554"/>
      <c r="H1" s="1554"/>
      <c r="I1" s="1554"/>
      <c r="J1" s="1555"/>
      <c r="L1" s="806"/>
    </row>
    <row r="2" spans="1:12" ht="30.45" customHeight="1" thickTop="1" thickBot="1" x14ac:dyDescent="0.4">
      <c r="A2" s="1551"/>
      <c r="B2" s="1603"/>
      <c r="C2" s="1604"/>
      <c r="D2" s="1605"/>
      <c r="E2" s="1197" t="s">
        <v>18</v>
      </c>
      <c r="F2" s="1558" t="s">
        <v>8</v>
      </c>
      <c r="G2" s="1600"/>
      <c r="H2" s="1559"/>
      <c r="I2" s="1453"/>
      <c r="J2" s="1493" t="s">
        <v>327</v>
      </c>
      <c r="L2" s="808" t="s">
        <v>425</v>
      </c>
    </row>
    <row r="3" spans="1:12" ht="52.95" customHeight="1" thickTop="1" thickBot="1" x14ac:dyDescent="0.35">
      <c r="A3" s="1599"/>
      <c r="B3" s="1178" t="s">
        <v>279</v>
      </c>
      <c r="C3" s="1179" t="s">
        <v>668</v>
      </c>
      <c r="D3" s="1180"/>
      <c r="E3" s="1194" t="s">
        <v>669</v>
      </c>
      <c r="F3" s="1200" t="s">
        <v>331</v>
      </c>
      <c r="G3" s="1205" t="s">
        <v>608</v>
      </c>
      <c r="H3" s="994" t="s">
        <v>335</v>
      </c>
      <c r="I3" s="40" t="s">
        <v>17</v>
      </c>
      <c r="J3" s="1539"/>
      <c r="L3" s="807" t="s">
        <v>426</v>
      </c>
    </row>
    <row r="4" spans="1:12" ht="16.2" thickTop="1" x14ac:dyDescent="0.3">
      <c r="A4" s="725" t="s">
        <v>126</v>
      </c>
      <c r="B4" s="1183"/>
      <c r="C4" s="1184"/>
      <c r="D4" s="1185">
        <f>IF(C4=0,0.01,C4)</f>
        <v>0.01</v>
      </c>
      <c r="E4" s="1195">
        <f>D4</f>
        <v>0.01</v>
      </c>
      <c r="F4" s="1201">
        <f t="shared" ref="F4:F67" si="0">E4/$E$182</f>
        <v>1.5923566878980894E-5</v>
      </c>
      <c r="G4" s="1206">
        <f t="shared" ref="G4:G67" si="1">F4-1</f>
        <v>-0.99998407643312104</v>
      </c>
      <c r="H4" s="993">
        <f t="shared" ref="H4:H67" si="2">(IF(G4&lt;0,G4/$G$182*-100,G4/$G$181*100))</f>
        <v>-100</v>
      </c>
      <c r="I4" s="726">
        <f>'MASTER CHART'!AB7</f>
        <v>0.15</v>
      </c>
      <c r="J4" s="487">
        <f t="shared" ref="J4:J67" si="3">(H4*I4)</f>
        <v>-15</v>
      </c>
      <c r="L4" s="805" t="str">
        <f>IF(E4=1,"yes","-")</f>
        <v>-</v>
      </c>
    </row>
    <row r="5" spans="1:12" ht="15.6" x14ac:dyDescent="0.3">
      <c r="A5" s="691" t="s">
        <v>127</v>
      </c>
      <c r="B5" s="1186" t="s">
        <v>670</v>
      </c>
      <c r="C5" s="1187">
        <v>14331</v>
      </c>
      <c r="D5" s="1193">
        <f t="shared" ref="D5:D68" si="4">IF(C5=0,0.01,C5)</f>
        <v>14331</v>
      </c>
      <c r="E5" s="1195">
        <f t="shared" ref="E5:E68" si="5">D5</f>
        <v>14331</v>
      </c>
      <c r="F5" s="1201">
        <f t="shared" si="0"/>
        <v>22.820063694267517</v>
      </c>
      <c r="G5" s="1206">
        <f t="shared" si="1"/>
        <v>21.820063694267517</v>
      </c>
      <c r="H5" s="661">
        <f t="shared" si="2"/>
        <v>0.13890709322284833</v>
      </c>
      <c r="I5" s="486">
        <f>'MASTER CHART'!$AB$7</f>
        <v>0.15</v>
      </c>
      <c r="J5" s="487">
        <f t="shared" si="3"/>
        <v>2.0836063983427248E-2</v>
      </c>
      <c r="L5" s="804" t="str">
        <f>IF(E11=1,"yes","-")</f>
        <v>-</v>
      </c>
    </row>
    <row r="6" spans="1:12" ht="15.6" x14ac:dyDescent="0.3">
      <c r="A6" s="692" t="s">
        <v>30</v>
      </c>
      <c r="B6" s="1188" t="s">
        <v>751</v>
      </c>
      <c r="C6" s="1187">
        <v>1122432</v>
      </c>
      <c r="D6" s="1193">
        <f t="shared" si="4"/>
        <v>1122432</v>
      </c>
      <c r="E6" s="1195">
        <f t="shared" si="5"/>
        <v>1122432</v>
      </c>
      <c r="F6" s="1201">
        <f t="shared" si="0"/>
        <v>1787.312101910828</v>
      </c>
      <c r="G6" s="1206">
        <f t="shared" si="1"/>
        <v>1786.312101910828</v>
      </c>
      <c r="H6" s="661">
        <f t="shared" si="2"/>
        <v>11.371709319547845</v>
      </c>
      <c r="I6" s="486">
        <f>'MASTER CHART'!$AB$7</f>
        <v>0.15</v>
      </c>
      <c r="J6" s="487">
        <f t="shared" si="3"/>
        <v>1.7057563979321768</v>
      </c>
      <c r="L6" s="804" t="str">
        <f t="shared" ref="L6:L68" si="6">IF(E6=1,"yes","-")</f>
        <v>-</v>
      </c>
    </row>
    <row r="7" spans="1:12" ht="15.6" x14ac:dyDescent="0.3">
      <c r="A7" s="692" t="s">
        <v>128</v>
      </c>
      <c r="B7" s="1089"/>
      <c r="C7" s="1189"/>
      <c r="D7" s="1193">
        <f t="shared" si="4"/>
        <v>0.01</v>
      </c>
      <c r="E7" s="1195">
        <f t="shared" si="5"/>
        <v>0.01</v>
      </c>
      <c r="F7" s="1201">
        <f t="shared" si="0"/>
        <v>1.5923566878980894E-5</v>
      </c>
      <c r="G7" s="1206">
        <f t="shared" si="1"/>
        <v>-0.99998407643312104</v>
      </c>
      <c r="H7" s="661">
        <f t="shared" si="2"/>
        <v>-100</v>
      </c>
      <c r="I7" s="486">
        <f>'MASTER CHART'!$AB$7</f>
        <v>0.15</v>
      </c>
      <c r="J7" s="487">
        <f t="shared" si="3"/>
        <v>-15</v>
      </c>
      <c r="L7" s="804" t="str">
        <f t="shared" si="6"/>
        <v>-</v>
      </c>
    </row>
    <row r="8" spans="1:12" ht="15.6" x14ac:dyDescent="0.3">
      <c r="A8" s="691" t="s">
        <v>129</v>
      </c>
      <c r="B8" s="1188" t="s">
        <v>752</v>
      </c>
      <c r="C8" s="1187">
        <v>1249678</v>
      </c>
      <c r="D8" s="1193">
        <f t="shared" si="4"/>
        <v>1249678</v>
      </c>
      <c r="E8" s="1195">
        <f t="shared" si="5"/>
        <v>1249678</v>
      </c>
      <c r="F8" s="1201">
        <f t="shared" si="0"/>
        <v>1989.9331210191083</v>
      </c>
      <c r="G8" s="1206">
        <f t="shared" si="1"/>
        <v>1988.9331210191083</v>
      </c>
      <c r="H8" s="661">
        <f t="shared" si="2"/>
        <v>12.661599999270138</v>
      </c>
      <c r="I8" s="486">
        <f>'MASTER CHART'!$AB$7</f>
        <v>0.15</v>
      </c>
      <c r="J8" s="487">
        <f t="shared" si="3"/>
        <v>1.8992399998905205</v>
      </c>
      <c r="L8" s="804" t="str">
        <f t="shared" si="6"/>
        <v>-</v>
      </c>
    </row>
    <row r="9" spans="1:12" ht="15.6" x14ac:dyDescent="0.3">
      <c r="A9" s="691" t="s">
        <v>110</v>
      </c>
      <c r="B9" s="1089"/>
      <c r="C9" s="1189"/>
      <c r="D9" s="1193">
        <f t="shared" si="4"/>
        <v>0.01</v>
      </c>
      <c r="E9" s="1195">
        <f t="shared" si="5"/>
        <v>0.01</v>
      </c>
      <c r="F9" s="1201">
        <f t="shared" si="0"/>
        <v>1.5923566878980894E-5</v>
      </c>
      <c r="G9" s="1206">
        <f t="shared" si="1"/>
        <v>-0.99998407643312104</v>
      </c>
      <c r="H9" s="661">
        <f t="shared" si="2"/>
        <v>-100</v>
      </c>
      <c r="I9" s="486">
        <f>'MASTER CHART'!$AB$7</f>
        <v>0.15</v>
      </c>
      <c r="J9" s="487">
        <f t="shared" si="3"/>
        <v>-15</v>
      </c>
      <c r="L9" s="804" t="str">
        <f t="shared" si="6"/>
        <v>-</v>
      </c>
    </row>
    <row r="10" spans="1:12" ht="15.6" x14ac:dyDescent="0.3">
      <c r="A10" s="692" t="s">
        <v>38</v>
      </c>
      <c r="B10" s="1186" t="s">
        <v>671</v>
      </c>
      <c r="C10" s="1187">
        <v>440335</v>
      </c>
      <c r="D10" s="1193">
        <f t="shared" si="4"/>
        <v>440335</v>
      </c>
      <c r="E10" s="1195">
        <f t="shared" si="5"/>
        <v>440335</v>
      </c>
      <c r="F10" s="1201">
        <f t="shared" si="0"/>
        <v>701.17038216560513</v>
      </c>
      <c r="G10" s="1206">
        <f t="shared" si="1"/>
        <v>700.17038216560513</v>
      </c>
      <c r="H10" s="661">
        <f t="shared" si="2"/>
        <v>4.4573028708851323</v>
      </c>
      <c r="I10" s="486">
        <f>'MASTER CHART'!$AB$7</f>
        <v>0.15</v>
      </c>
      <c r="J10" s="487">
        <f t="shared" si="3"/>
        <v>0.66859543063276983</v>
      </c>
      <c r="L10" s="804" t="str">
        <f t="shared" si="6"/>
        <v>-</v>
      </c>
    </row>
    <row r="11" spans="1:12" ht="15.6" x14ac:dyDescent="0.3">
      <c r="A11" s="691" t="s">
        <v>130</v>
      </c>
      <c r="B11" s="1089"/>
      <c r="C11" s="1189"/>
      <c r="D11" s="1193">
        <f t="shared" si="4"/>
        <v>0.01</v>
      </c>
      <c r="E11" s="1195">
        <f t="shared" si="5"/>
        <v>0.01</v>
      </c>
      <c r="F11" s="1201">
        <f t="shared" si="0"/>
        <v>1.5923566878980894E-5</v>
      </c>
      <c r="G11" s="1206">
        <f t="shared" si="1"/>
        <v>-0.99998407643312104</v>
      </c>
      <c r="H11" s="661">
        <f t="shared" si="2"/>
        <v>-100</v>
      </c>
      <c r="I11" s="486">
        <f>'MASTER CHART'!$AB$7</f>
        <v>0.15</v>
      </c>
      <c r="J11" s="487">
        <f t="shared" si="3"/>
        <v>-15</v>
      </c>
      <c r="L11" s="804" t="e">
        <f>IF(#REF!=1,"yes","-")</f>
        <v>#REF!</v>
      </c>
    </row>
    <row r="12" spans="1:12" ht="15.6" x14ac:dyDescent="0.3">
      <c r="A12" s="692" t="s">
        <v>131</v>
      </c>
      <c r="B12" s="1089"/>
      <c r="C12" s="1189"/>
      <c r="D12" s="1193">
        <f t="shared" si="4"/>
        <v>0.01</v>
      </c>
      <c r="E12" s="1195">
        <f t="shared" si="5"/>
        <v>0.01</v>
      </c>
      <c r="F12" s="1201">
        <f t="shared" si="0"/>
        <v>1.5923566878980894E-5</v>
      </c>
      <c r="G12" s="1206">
        <f t="shared" si="1"/>
        <v>-0.99998407643312104</v>
      </c>
      <c r="H12" s="661">
        <f t="shared" si="2"/>
        <v>-100</v>
      </c>
      <c r="I12" s="486">
        <f>'MASTER CHART'!$AB$7</f>
        <v>0.15</v>
      </c>
      <c r="J12" s="487">
        <f t="shared" si="3"/>
        <v>-15</v>
      </c>
      <c r="L12" s="804" t="str">
        <f t="shared" si="6"/>
        <v>-</v>
      </c>
    </row>
    <row r="13" spans="1:12" ht="15.6" x14ac:dyDescent="0.3">
      <c r="A13" s="691" t="s">
        <v>39</v>
      </c>
      <c r="B13" s="1186" t="s">
        <v>672</v>
      </c>
      <c r="C13" s="1187">
        <v>351180</v>
      </c>
      <c r="D13" s="1193">
        <f t="shared" si="4"/>
        <v>351180</v>
      </c>
      <c r="E13" s="1195">
        <f t="shared" si="5"/>
        <v>351180</v>
      </c>
      <c r="F13" s="1201">
        <f t="shared" si="0"/>
        <v>559.20382165605099</v>
      </c>
      <c r="G13" s="1206">
        <f t="shared" si="1"/>
        <v>558.20382165605099</v>
      </c>
      <c r="H13" s="661">
        <f t="shared" si="2"/>
        <v>3.5535400527954413</v>
      </c>
      <c r="I13" s="486">
        <f>'MASTER CHART'!$AB$7</f>
        <v>0.15</v>
      </c>
      <c r="J13" s="487">
        <f t="shared" si="3"/>
        <v>0.53303100791931612</v>
      </c>
      <c r="L13" s="804" t="str">
        <f t="shared" si="6"/>
        <v>-</v>
      </c>
    </row>
    <row r="14" spans="1:12" ht="15.6" x14ac:dyDescent="0.3">
      <c r="A14" s="692" t="s">
        <v>40</v>
      </c>
      <c r="B14" s="1186" t="s">
        <v>673</v>
      </c>
      <c r="C14" s="1187">
        <v>10822</v>
      </c>
      <c r="D14" s="1193">
        <f t="shared" si="4"/>
        <v>10822</v>
      </c>
      <c r="E14" s="1195">
        <f t="shared" si="5"/>
        <v>10822</v>
      </c>
      <c r="F14" s="1201">
        <f t="shared" si="0"/>
        <v>17.232484076433121</v>
      </c>
      <c r="G14" s="1206">
        <f t="shared" si="1"/>
        <v>16.232484076433121</v>
      </c>
      <c r="H14" s="661">
        <f t="shared" si="2"/>
        <v>0.10333641599020037</v>
      </c>
      <c r="I14" s="486">
        <f>'MASTER CHART'!$AB$7</f>
        <v>0.15</v>
      </c>
      <c r="J14" s="487">
        <f t="shared" si="3"/>
        <v>1.5500462398530054E-2</v>
      </c>
      <c r="L14" s="804" t="str">
        <f t="shared" si="6"/>
        <v>-</v>
      </c>
    </row>
    <row r="15" spans="1:12" ht="15.6" x14ac:dyDescent="0.3">
      <c r="A15" s="691" t="s">
        <v>41</v>
      </c>
      <c r="B15" s="1186" t="s">
        <v>674</v>
      </c>
      <c r="C15" s="1187">
        <v>693880</v>
      </c>
      <c r="D15" s="1193">
        <f t="shared" si="4"/>
        <v>693880</v>
      </c>
      <c r="E15" s="1195">
        <f t="shared" si="5"/>
        <v>693880</v>
      </c>
      <c r="F15" s="1201">
        <f t="shared" si="0"/>
        <v>1104.904458598726</v>
      </c>
      <c r="G15" s="1206">
        <f t="shared" si="1"/>
        <v>1103.904458598726</v>
      </c>
      <c r="H15" s="661">
        <f t="shared" si="2"/>
        <v>7.0274845063800644</v>
      </c>
      <c r="I15" s="486">
        <f>'MASTER CHART'!$AB$7</f>
        <v>0.15</v>
      </c>
      <c r="J15" s="487">
        <f t="shared" si="3"/>
        <v>1.0541226759570097</v>
      </c>
      <c r="L15" s="804" t="str">
        <f t="shared" si="6"/>
        <v>-</v>
      </c>
    </row>
    <row r="16" spans="1:12" ht="15.6" x14ac:dyDescent="0.3">
      <c r="A16" s="692" t="s">
        <v>132</v>
      </c>
      <c r="B16" s="1089"/>
      <c r="C16" s="1189"/>
      <c r="D16" s="1193">
        <f t="shared" si="4"/>
        <v>0.01</v>
      </c>
      <c r="E16" s="1195">
        <f t="shared" si="5"/>
        <v>0.01</v>
      </c>
      <c r="F16" s="1201">
        <f t="shared" si="0"/>
        <v>1.5923566878980894E-5</v>
      </c>
      <c r="G16" s="1206">
        <f t="shared" si="1"/>
        <v>-0.99998407643312104</v>
      </c>
      <c r="H16" s="661">
        <f t="shared" si="2"/>
        <v>-100</v>
      </c>
      <c r="I16" s="486">
        <f>'MASTER CHART'!$AB$7</f>
        <v>0.15</v>
      </c>
      <c r="J16" s="487">
        <f t="shared" si="3"/>
        <v>-15</v>
      </c>
      <c r="L16" s="804" t="str">
        <f t="shared" si="6"/>
        <v>-</v>
      </c>
    </row>
    <row r="17" spans="1:12" ht="15.6" x14ac:dyDescent="0.3">
      <c r="A17" s="691" t="s">
        <v>42</v>
      </c>
      <c r="B17" s="1186" t="s">
        <v>675</v>
      </c>
      <c r="C17" s="1187">
        <v>43000</v>
      </c>
      <c r="D17" s="1193">
        <f t="shared" si="4"/>
        <v>43000</v>
      </c>
      <c r="E17" s="1195">
        <f t="shared" si="5"/>
        <v>43000</v>
      </c>
      <c r="F17" s="1201">
        <f t="shared" si="0"/>
        <v>68.471337579617838</v>
      </c>
      <c r="G17" s="1206">
        <f t="shared" si="1"/>
        <v>67.471337579617838</v>
      </c>
      <c r="H17" s="661">
        <f t="shared" si="2"/>
        <v>0.42952429059611252</v>
      </c>
      <c r="I17" s="486">
        <f>'MASTER CHART'!$AB$7</f>
        <v>0.15</v>
      </c>
      <c r="J17" s="487">
        <f t="shared" si="3"/>
        <v>6.442864358941687E-2</v>
      </c>
      <c r="L17" s="804" t="str">
        <f t="shared" si="6"/>
        <v>-</v>
      </c>
    </row>
    <row r="18" spans="1:12" ht="15.6" x14ac:dyDescent="0.3">
      <c r="A18" s="692" t="s">
        <v>43</v>
      </c>
      <c r="B18" s="1186" t="s">
        <v>676</v>
      </c>
      <c r="C18" s="1187">
        <v>3000</v>
      </c>
      <c r="D18" s="1193">
        <f t="shared" si="4"/>
        <v>3000</v>
      </c>
      <c r="E18" s="1195">
        <f t="shared" si="5"/>
        <v>3000</v>
      </c>
      <c r="F18" s="1201">
        <f t="shared" si="0"/>
        <v>4.7770700636942678</v>
      </c>
      <c r="G18" s="1206">
        <f t="shared" si="1"/>
        <v>3.7770700636942678</v>
      </c>
      <c r="H18" s="661">
        <f t="shared" si="2"/>
        <v>2.4044926302604994E-2</v>
      </c>
      <c r="I18" s="486">
        <f>'MASTER CHART'!$AB$7</f>
        <v>0.15</v>
      </c>
      <c r="J18" s="487">
        <f t="shared" si="3"/>
        <v>3.6067389453907492E-3</v>
      </c>
      <c r="L18" s="804" t="str">
        <f t="shared" si="6"/>
        <v>-</v>
      </c>
    </row>
    <row r="19" spans="1:12" ht="15.6" x14ac:dyDescent="0.3">
      <c r="A19" s="691" t="s">
        <v>112</v>
      </c>
      <c r="B19" s="1186" t="s">
        <v>677</v>
      </c>
      <c r="C19" s="1187">
        <v>1000</v>
      </c>
      <c r="D19" s="1193">
        <f t="shared" si="4"/>
        <v>1000</v>
      </c>
      <c r="E19" s="1195">
        <f t="shared" si="5"/>
        <v>1000</v>
      </c>
      <c r="F19" s="1201">
        <f t="shared" si="0"/>
        <v>1.5923566878980893</v>
      </c>
      <c r="G19" s="1206">
        <f t="shared" si="1"/>
        <v>0.59235668789808926</v>
      </c>
      <c r="H19" s="661">
        <f t="shared" si="2"/>
        <v>3.7709580879296202E-3</v>
      </c>
      <c r="I19" s="486">
        <f>'MASTER CHART'!$AB$7</f>
        <v>0.15</v>
      </c>
      <c r="J19" s="487">
        <f t="shared" si="3"/>
        <v>5.6564371318944305E-4</v>
      </c>
      <c r="L19" s="804" t="str">
        <f t="shared" si="6"/>
        <v>-</v>
      </c>
    </row>
    <row r="20" spans="1:12" ht="15.6" x14ac:dyDescent="0.3">
      <c r="A20" s="692" t="s">
        <v>133</v>
      </c>
      <c r="B20" s="1186" t="s">
        <v>678</v>
      </c>
      <c r="C20" s="1187">
        <v>34249</v>
      </c>
      <c r="D20" s="1193">
        <f t="shared" si="4"/>
        <v>34249</v>
      </c>
      <c r="E20" s="1195">
        <f t="shared" si="5"/>
        <v>34249</v>
      </c>
      <c r="F20" s="1201">
        <f t="shared" si="0"/>
        <v>54.536624203821653</v>
      </c>
      <c r="G20" s="1206">
        <f t="shared" si="1"/>
        <v>53.536624203821653</v>
      </c>
      <c r="H20" s="661">
        <f t="shared" si="2"/>
        <v>0.34081554267280034</v>
      </c>
      <c r="I20" s="486">
        <f>'MASTER CHART'!$AB$7</f>
        <v>0.15</v>
      </c>
      <c r="J20" s="487">
        <f t="shared" si="3"/>
        <v>5.1122331400920047E-2</v>
      </c>
      <c r="L20" s="804" t="str">
        <f t="shared" si="6"/>
        <v>-</v>
      </c>
    </row>
    <row r="21" spans="1:12" ht="15.6" x14ac:dyDescent="0.3">
      <c r="A21" s="691" t="s">
        <v>134</v>
      </c>
      <c r="B21" s="1089"/>
      <c r="C21" s="1189"/>
      <c r="D21" s="1193">
        <f t="shared" si="4"/>
        <v>0.01</v>
      </c>
      <c r="E21" s="1195">
        <f t="shared" si="5"/>
        <v>0.01</v>
      </c>
      <c r="F21" s="1201">
        <f t="shared" si="0"/>
        <v>1.5923566878980894E-5</v>
      </c>
      <c r="G21" s="1206">
        <f t="shared" si="1"/>
        <v>-0.99998407643312104</v>
      </c>
      <c r="H21" s="661">
        <f t="shared" si="2"/>
        <v>-100</v>
      </c>
      <c r="I21" s="486">
        <f>'MASTER CHART'!$AB$7</f>
        <v>0.15</v>
      </c>
      <c r="J21" s="487">
        <f t="shared" si="3"/>
        <v>-15</v>
      </c>
      <c r="L21" s="804" t="str">
        <f t="shared" si="6"/>
        <v>-</v>
      </c>
    </row>
    <row r="22" spans="1:12" ht="15.6" x14ac:dyDescent="0.3">
      <c r="A22" s="692" t="s">
        <v>135</v>
      </c>
      <c r="B22" s="1186" t="s">
        <v>679</v>
      </c>
      <c r="C22" s="1187">
        <v>1700</v>
      </c>
      <c r="D22" s="1193">
        <f t="shared" si="4"/>
        <v>1700</v>
      </c>
      <c r="E22" s="1195">
        <f t="shared" si="5"/>
        <v>1700</v>
      </c>
      <c r="F22" s="1201">
        <f t="shared" si="0"/>
        <v>2.7070063694267517</v>
      </c>
      <c r="G22" s="1206">
        <f t="shared" si="1"/>
        <v>1.7070063694267517</v>
      </c>
      <c r="H22" s="661">
        <f t="shared" si="2"/>
        <v>1.0866846963066E-2</v>
      </c>
      <c r="I22" s="486">
        <f>'MASTER CHART'!$AB$7</f>
        <v>0.15</v>
      </c>
      <c r="J22" s="487">
        <f t="shared" si="3"/>
        <v>1.6300270444599E-3</v>
      </c>
      <c r="L22" s="804" t="str">
        <f t="shared" si="6"/>
        <v>-</v>
      </c>
    </row>
    <row r="23" spans="1:12" ht="15.6" x14ac:dyDescent="0.3">
      <c r="A23" s="691" t="s">
        <v>136</v>
      </c>
      <c r="B23" s="1089"/>
      <c r="C23" s="1189"/>
      <c r="D23" s="1193">
        <f t="shared" si="4"/>
        <v>0.01</v>
      </c>
      <c r="E23" s="1195">
        <f t="shared" si="5"/>
        <v>0.01</v>
      </c>
      <c r="F23" s="1201">
        <f t="shared" si="0"/>
        <v>1.5923566878980894E-5</v>
      </c>
      <c r="G23" s="1206">
        <f t="shared" si="1"/>
        <v>-0.99998407643312104</v>
      </c>
      <c r="H23" s="661">
        <f t="shared" si="2"/>
        <v>-100</v>
      </c>
      <c r="I23" s="486">
        <f>'MASTER CHART'!$AB$7</f>
        <v>0.15</v>
      </c>
      <c r="J23" s="487">
        <f t="shared" si="3"/>
        <v>-15</v>
      </c>
      <c r="L23" s="804" t="str">
        <f t="shared" si="6"/>
        <v>-</v>
      </c>
    </row>
    <row r="24" spans="1:12" ht="15.6" x14ac:dyDescent="0.3">
      <c r="A24" s="692" t="s">
        <v>137</v>
      </c>
      <c r="B24" s="1089"/>
      <c r="C24" s="1189"/>
      <c r="D24" s="1193">
        <f t="shared" si="4"/>
        <v>0.01</v>
      </c>
      <c r="E24" s="1195">
        <f t="shared" si="5"/>
        <v>0.01</v>
      </c>
      <c r="F24" s="1201">
        <f t="shared" si="0"/>
        <v>1.5923566878980894E-5</v>
      </c>
      <c r="G24" s="1206">
        <f t="shared" si="1"/>
        <v>-0.99998407643312104</v>
      </c>
      <c r="H24" s="661">
        <f t="shared" si="2"/>
        <v>-100</v>
      </c>
      <c r="I24" s="486">
        <f>'MASTER CHART'!$AB$7</f>
        <v>0.15</v>
      </c>
      <c r="J24" s="487">
        <f t="shared" si="3"/>
        <v>-15</v>
      </c>
      <c r="L24" s="804" t="str">
        <f t="shared" si="6"/>
        <v>-</v>
      </c>
    </row>
    <row r="25" spans="1:12" ht="15.6" x14ac:dyDescent="0.3">
      <c r="A25" s="692" t="s">
        <v>34</v>
      </c>
      <c r="B25" s="1186" t="s">
        <v>680</v>
      </c>
      <c r="C25" s="1187">
        <v>60161</v>
      </c>
      <c r="D25" s="1193">
        <f t="shared" si="4"/>
        <v>60161</v>
      </c>
      <c r="E25" s="1195">
        <f t="shared" si="5"/>
        <v>60161</v>
      </c>
      <c r="F25" s="1201">
        <f t="shared" si="0"/>
        <v>95.797770700636946</v>
      </c>
      <c r="G25" s="1206">
        <f t="shared" si="1"/>
        <v>94.797770700636946</v>
      </c>
      <c r="H25" s="661">
        <f t="shared" si="2"/>
        <v>0.60348507486213454</v>
      </c>
      <c r="I25" s="486">
        <f>'MASTER CHART'!$AB$7</f>
        <v>0.15</v>
      </c>
      <c r="J25" s="487">
        <f t="shared" si="3"/>
        <v>9.0522761229320181E-2</v>
      </c>
      <c r="L25" s="804" t="str">
        <f t="shared" si="6"/>
        <v>-</v>
      </c>
    </row>
    <row r="26" spans="1:12" ht="16.8" customHeight="1" x14ac:dyDescent="0.3">
      <c r="A26" s="691" t="s">
        <v>229</v>
      </c>
      <c r="B26" s="1089"/>
      <c r="C26" s="1189"/>
      <c r="D26" s="1193">
        <f t="shared" si="4"/>
        <v>0.01</v>
      </c>
      <c r="E26" s="1195">
        <f t="shared" si="5"/>
        <v>0.01</v>
      </c>
      <c r="F26" s="1201">
        <f t="shared" si="0"/>
        <v>1.5923566878980894E-5</v>
      </c>
      <c r="G26" s="1206">
        <f t="shared" si="1"/>
        <v>-0.99998407643312104</v>
      </c>
      <c r="H26" s="661">
        <f t="shared" si="2"/>
        <v>-100</v>
      </c>
      <c r="I26" s="486">
        <f>'MASTER CHART'!$AB$7</f>
        <v>0.15</v>
      </c>
      <c r="J26" s="487">
        <f t="shared" si="3"/>
        <v>-15</v>
      </c>
      <c r="L26" s="804" t="str">
        <f t="shared" si="6"/>
        <v>-</v>
      </c>
    </row>
    <row r="27" spans="1:12" ht="15.6" x14ac:dyDescent="0.3">
      <c r="A27" s="692" t="s">
        <v>139</v>
      </c>
      <c r="B27" s="1089"/>
      <c r="C27" s="1189"/>
      <c r="D27" s="1193">
        <f t="shared" si="4"/>
        <v>0.01</v>
      </c>
      <c r="E27" s="1195">
        <f t="shared" si="5"/>
        <v>0.01</v>
      </c>
      <c r="F27" s="1201">
        <f t="shared" si="0"/>
        <v>1.5923566878980894E-5</v>
      </c>
      <c r="G27" s="1206">
        <f t="shared" si="1"/>
        <v>-0.99998407643312104</v>
      </c>
      <c r="H27" s="661">
        <f t="shared" si="2"/>
        <v>-100</v>
      </c>
      <c r="I27" s="486">
        <f>'MASTER CHART'!$AB$7</f>
        <v>0.15</v>
      </c>
      <c r="J27" s="487">
        <f t="shared" si="3"/>
        <v>-15</v>
      </c>
      <c r="L27" s="804" t="str">
        <f t="shared" si="6"/>
        <v>-</v>
      </c>
    </row>
    <row r="28" spans="1:12" ht="15.6" x14ac:dyDescent="0.3">
      <c r="A28" s="691" t="s">
        <v>44</v>
      </c>
      <c r="B28" s="1186" t="s">
        <v>681</v>
      </c>
      <c r="C28" s="1187">
        <v>2939950</v>
      </c>
      <c r="D28" s="1193">
        <f t="shared" si="4"/>
        <v>2939950</v>
      </c>
      <c r="E28" s="1195">
        <f t="shared" si="5"/>
        <v>2939950</v>
      </c>
      <c r="F28" s="1201">
        <f t="shared" si="0"/>
        <v>4681.4490445859874</v>
      </c>
      <c r="G28" s="1206">
        <f t="shared" si="1"/>
        <v>4680.4490445859874</v>
      </c>
      <c r="H28" s="661">
        <f t="shared" si="2"/>
        <v>29.795860400348023</v>
      </c>
      <c r="I28" s="486">
        <f>'MASTER CHART'!$AB$7</f>
        <v>0.15</v>
      </c>
      <c r="J28" s="487">
        <f t="shared" si="3"/>
        <v>4.4693790600522032</v>
      </c>
      <c r="L28" s="804" t="str">
        <f t="shared" si="6"/>
        <v>-</v>
      </c>
    </row>
    <row r="29" spans="1:12" ht="15.6" x14ac:dyDescent="0.3">
      <c r="A29" s="691" t="s">
        <v>140</v>
      </c>
      <c r="B29" s="1089"/>
      <c r="C29" s="1189"/>
      <c r="D29" s="1193">
        <f t="shared" si="4"/>
        <v>0.01</v>
      </c>
      <c r="E29" s="1195">
        <f t="shared" si="5"/>
        <v>0.01</v>
      </c>
      <c r="F29" s="1201">
        <f t="shared" si="0"/>
        <v>1.5923566878980894E-5</v>
      </c>
      <c r="G29" s="1206">
        <f t="shared" si="1"/>
        <v>-0.99998407643312104</v>
      </c>
      <c r="H29" s="661">
        <f t="shared" si="2"/>
        <v>-100</v>
      </c>
      <c r="I29" s="486">
        <f>'MASTER CHART'!$AB$7</f>
        <v>0.15</v>
      </c>
      <c r="J29" s="487">
        <f t="shared" si="3"/>
        <v>-15</v>
      </c>
      <c r="L29" s="804" t="str">
        <f t="shared" si="6"/>
        <v>-</v>
      </c>
    </row>
    <row r="30" spans="1:12" ht="15.6" x14ac:dyDescent="0.3">
      <c r="A30" s="692" t="s">
        <v>141</v>
      </c>
      <c r="B30" s="1186" t="s">
        <v>682</v>
      </c>
      <c r="C30" s="1187">
        <v>98642</v>
      </c>
      <c r="D30" s="1193">
        <f t="shared" si="4"/>
        <v>98642</v>
      </c>
      <c r="E30" s="1195">
        <f t="shared" si="5"/>
        <v>98642</v>
      </c>
      <c r="F30" s="1201">
        <f t="shared" si="0"/>
        <v>157.07324840764332</v>
      </c>
      <c r="G30" s="1206">
        <f t="shared" si="1"/>
        <v>156.07324840764332</v>
      </c>
      <c r="H30" s="661">
        <f t="shared" si="2"/>
        <v>0.99356636029659606</v>
      </c>
      <c r="I30" s="486">
        <f>'MASTER CHART'!$AB$7</f>
        <v>0.15</v>
      </c>
      <c r="J30" s="487">
        <f t="shared" si="3"/>
        <v>0.14903495404448941</v>
      </c>
      <c r="L30" s="804" t="str">
        <f t="shared" si="6"/>
        <v>-</v>
      </c>
    </row>
    <row r="31" spans="1:12" ht="15.6" x14ac:dyDescent="0.3">
      <c r="A31" s="691" t="s">
        <v>45</v>
      </c>
      <c r="B31" s="1186" t="s">
        <v>683</v>
      </c>
      <c r="C31" s="1187">
        <v>1000</v>
      </c>
      <c r="D31" s="1193">
        <f t="shared" si="4"/>
        <v>1000</v>
      </c>
      <c r="E31" s="1195">
        <f t="shared" si="5"/>
        <v>1000</v>
      </c>
      <c r="F31" s="1201">
        <f t="shared" si="0"/>
        <v>1.5923566878980893</v>
      </c>
      <c r="G31" s="1206">
        <f t="shared" si="1"/>
        <v>0.59235668789808926</v>
      </c>
      <c r="H31" s="661">
        <f t="shared" si="2"/>
        <v>3.7709580879296202E-3</v>
      </c>
      <c r="I31" s="486">
        <f>'MASTER CHART'!$AB$7</f>
        <v>0.15</v>
      </c>
      <c r="J31" s="487">
        <f t="shared" si="3"/>
        <v>5.6564371318944305E-4</v>
      </c>
      <c r="L31" s="804" t="str">
        <f t="shared" si="6"/>
        <v>-</v>
      </c>
    </row>
    <row r="32" spans="1:12" ht="15.6" x14ac:dyDescent="0.3">
      <c r="A32" s="692" t="s">
        <v>142</v>
      </c>
      <c r="B32" s="1089"/>
      <c r="C32" s="1189"/>
      <c r="D32" s="1193">
        <f t="shared" si="4"/>
        <v>0.01</v>
      </c>
      <c r="E32" s="1195">
        <f t="shared" si="5"/>
        <v>0.01</v>
      </c>
      <c r="F32" s="1201">
        <f t="shared" si="0"/>
        <v>1.5923566878980894E-5</v>
      </c>
      <c r="G32" s="1206">
        <f t="shared" si="1"/>
        <v>-0.99998407643312104</v>
      </c>
      <c r="H32" s="661">
        <f t="shared" si="2"/>
        <v>-100</v>
      </c>
      <c r="I32" s="486">
        <f>'MASTER CHART'!$AB$7</f>
        <v>0.15</v>
      </c>
      <c r="J32" s="487">
        <f t="shared" si="3"/>
        <v>-15</v>
      </c>
      <c r="L32" s="804" t="str">
        <f t="shared" si="6"/>
        <v>-</v>
      </c>
    </row>
    <row r="33" spans="1:12" ht="15.6" x14ac:dyDescent="0.3">
      <c r="A33" s="692" t="s">
        <v>143</v>
      </c>
      <c r="B33" s="1089"/>
      <c r="C33" s="1189"/>
      <c r="D33" s="1193">
        <f t="shared" si="4"/>
        <v>0.01</v>
      </c>
      <c r="E33" s="1195">
        <f t="shared" si="5"/>
        <v>0.01</v>
      </c>
      <c r="F33" s="1201">
        <f t="shared" si="0"/>
        <v>1.5923566878980894E-5</v>
      </c>
      <c r="G33" s="1206">
        <f t="shared" si="1"/>
        <v>-0.99998407643312104</v>
      </c>
      <c r="H33" s="661">
        <f t="shared" si="2"/>
        <v>-100</v>
      </c>
      <c r="I33" s="486">
        <f>'MASTER CHART'!$AB$7</f>
        <v>0.15</v>
      </c>
      <c r="J33" s="487">
        <f t="shared" si="3"/>
        <v>-15</v>
      </c>
      <c r="L33" s="804" t="str">
        <f t="shared" si="6"/>
        <v>-</v>
      </c>
    </row>
    <row r="34" spans="1:12" ht="15.6" x14ac:dyDescent="0.3">
      <c r="A34" s="691" t="s">
        <v>144</v>
      </c>
      <c r="B34" s="1186" t="s">
        <v>684</v>
      </c>
      <c r="C34" s="1187">
        <v>66749</v>
      </c>
      <c r="D34" s="1193">
        <f t="shared" si="4"/>
        <v>66749</v>
      </c>
      <c r="E34" s="1195">
        <f t="shared" si="5"/>
        <v>66749</v>
      </c>
      <c r="F34" s="1201">
        <f t="shared" si="0"/>
        <v>106.28821656050955</v>
      </c>
      <c r="G34" s="1206">
        <f t="shared" si="1"/>
        <v>105.28821656050955</v>
      </c>
      <c r="H34" s="661">
        <f t="shared" si="2"/>
        <v>0.67026752616127516</v>
      </c>
      <c r="I34" s="486">
        <f>'MASTER CHART'!$AB$7</f>
        <v>0.15</v>
      </c>
      <c r="J34" s="487">
        <f t="shared" si="3"/>
        <v>0.10054012892419127</v>
      </c>
      <c r="L34" s="804" t="str">
        <f t="shared" si="6"/>
        <v>-</v>
      </c>
    </row>
    <row r="35" spans="1:12" ht="15.6" x14ac:dyDescent="0.3">
      <c r="A35" s="692" t="s">
        <v>46</v>
      </c>
      <c r="B35" s="1186" t="s">
        <v>685</v>
      </c>
      <c r="C35" s="1187">
        <v>4201101</v>
      </c>
      <c r="D35" s="1193">
        <f t="shared" si="4"/>
        <v>4201101</v>
      </c>
      <c r="E35" s="1195">
        <f t="shared" si="5"/>
        <v>4201101</v>
      </c>
      <c r="F35" s="1201">
        <f t="shared" si="0"/>
        <v>6689.6512738853507</v>
      </c>
      <c r="G35" s="1206">
        <f t="shared" si="1"/>
        <v>6688.6512738853507</v>
      </c>
      <c r="H35" s="661">
        <f t="shared" si="2"/>
        <v>42.580128044301055</v>
      </c>
      <c r="I35" s="486">
        <f>'MASTER CHART'!$AB$7</f>
        <v>0.15</v>
      </c>
      <c r="J35" s="487">
        <f t="shared" si="3"/>
        <v>6.3870192066451583</v>
      </c>
      <c r="L35" s="804" t="str">
        <f t="shared" si="6"/>
        <v>-</v>
      </c>
    </row>
    <row r="36" spans="1:12" ht="15.6" x14ac:dyDescent="0.3">
      <c r="A36" s="692" t="s">
        <v>145</v>
      </c>
      <c r="B36" s="1089"/>
      <c r="C36" s="1189"/>
      <c r="D36" s="1193">
        <f t="shared" si="4"/>
        <v>0.01</v>
      </c>
      <c r="E36" s="1195">
        <f t="shared" si="5"/>
        <v>0.01</v>
      </c>
      <c r="F36" s="1201">
        <f t="shared" si="0"/>
        <v>1.5923566878980894E-5</v>
      </c>
      <c r="G36" s="1206">
        <f t="shared" si="1"/>
        <v>-0.99998407643312104</v>
      </c>
      <c r="H36" s="661">
        <f t="shared" si="2"/>
        <v>-100</v>
      </c>
      <c r="I36" s="486">
        <f>'MASTER CHART'!$AB$7</f>
        <v>0.15</v>
      </c>
      <c r="J36" s="487">
        <f t="shared" si="3"/>
        <v>-15</v>
      </c>
      <c r="L36" s="804" t="str">
        <f t="shared" si="6"/>
        <v>-</v>
      </c>
    </row>
    <row r="37" spans="1:12" ht="15.6" x14ac:dyDescent="0.3">
      <c r="A37" s="691" t="s">
        <v>47</v>
      </c>
      <c r="B37" s="1186" t="s">
        <v>686</v>
      </c>
      <c r="C37" s="1187">
        <v>1582</v>
      </c>
      <c r="D37" s="1193">
        <f t="shared" si="4"/>
        <v>1582</v>
      </c>
      <c r="E37" s="1195">
        <f t="shared" si="5"/>
        <v>1582</v>
      </c>
      <c r="F37" s="1201">
        <f t="shared" si="0"/>
        <v>2.5191082802547773</v>
      </c>
      <c r="G37" s="1206">
        <f t="shared" si="1"/>
        <v>1.5191082802547773</v>
      </c>
      <c r="H37" s="661">
        <f t="shared" si="2"/>
        <v>9.6706828384001547E-3</v>
      </c>
      <c r="I37" s="486">
        <f>'MASTER CHART'!$AB$7</f>
        <v>0.15</v>
      </c>
      <c r="J37" s="487">
        <f t="shared" si="3"/>
        <v>1.4506024257600232E-3</v>
      </c>
      <c r="L37" s="804" t="str">
        <f t="shared" si="6"/>
        <v>-</v>
      </c>
    </row>
    <row r="38" spans="1:12" ht="15.6" x14ac:dyDescent="0.3">
      <c r="A38" s="692" t="s">
        <v>48</v>
      </c>
      <c r="B38" s="1186" t="s">
        <v>687</v>
      </c>
      <c r="C38" s="1187">
        <v>3888989</v>
      </c>
      <c r="D38" s="1193">
        <f t="shared" si="4"/>
        <v>3888989</v>
      </c>
      <c r="E38" s="1195">
        <f t="shared" si="5"/>
        <v>3888989</v>
      </c>
      <c r="F38" s="1201">
        <f t="shared" si="0"/>
        <v>6192.6576433121018</v>
      </c>
      <c r="G38" s="1206">
        <f t="shared" si="1"/>
        <v>6191.6576433121018</v>
      </c>
      <c r="H38" s="661">
        <f t="shared" si="2"/>
        <v>39.416253660591671</v>
      </c>
      <c r="I38" s="486">
        <f>'MASTER CHART'!$AB$7</f>
        <v>0.15</v>
      </c>
      <c r="J38" s="487">
        <f t="shared" si="3"/>
        <v>5.9124380490887507</v>
      </c>
      <c r="L38" s="804" t="str">
        <f t="shared" si="6"/>
        <v>-</v>
      </c>
    </row>
    <row r="39" spans="1:12" ht="15.6" x14ac:dyDescent="0.3">
      <c r="A39" s="691" t="s">
        <v>146</v>
      </c>
      <c r="B39" s="1186" t="s">
        <v>729</v>
      </c>
      <c r="C39" s="1190">
        <v>196</v>
      </c>
      <c r="D39" s="1193">
        <f t="shared" si="4"/>
        <v>196</v>
      </c>
      <c r="E39" s="1195">
        <f t="shared" si="5"/>
        <v>196</v>
      </c>
      <c r="F39" s="1201">
        <f t="shared" si="0"/>
        <v>0.31210191082802546</v>
      </c>
      <c r="G39" s="1206">
        <f t="shared" si="1"/>
        <v>-0.68789808917197459</v>
      </c>
      <c r="H39" s="661">
        <f t="shared" si="2"/>
        <v>-68.790904313762965</v>
      </c>
      <c r="I39" s="486">
        <f>'MASTER CHART'!$AB$7</f>
        <v>0.15</v>
      </c>
      <c r="J39" s="487">
        <f t="shared" si="3"/>
        <v>-10.318635647064445</v>
      </c>
      <c r="L39" s="804" t="str">
        <f t="shared" si="6"/>
        <v>-</v>
      </c>
    </row>
    <row r="40" spans="1:12" ht="15.6" x14ac:dyDescent="0.3">
      <c r="A40" s="692" t="s">
        <v>49</v>
      </c>
      <c r="B40" s="1186" t="s">
        <v>688</v>
      </c>
      <c r="C40" s="1187">
        <v>791844</v>
      </c>
      <c r="D40" s="1193">
        <f t="shared" si="4"/>
        <v>791844</v>
      </c>
      <c r="E40" s="1195">
        <f t="shared" si="5"/>
        <v>791844</v>
      </c>
      <c r="F40" s="1201">
        <f t="shared" si="0"/>
        <v>1260.8980891719746</v>
      </c>
      <c r="G40" s="1206">
        <f t="shared" si="1"/>
        <v>1259.8980891719746</v>
      </c>
      <c r="H40" s="661">
        <f t="shared" si="2"/>
        <v>8.0205440174712948</v>
      </c>
      <c r="I40" s="486">
        <f>'MASTER CHART'!$AB$7</f>
        <v>0.15</v>
      </c>
      <c r="J40" s="487">
        <f t="shared" si="3"/>
        <v>1.2030816026206941</v>
      </c>
      <c r="L40" s="804" t="str">
        <f t="shared" si="6"/>
        <v>-</v>
      </c>
    </row>
    <row r="41" spans="1:12" ht="15.6" customHeight="1" x14ac:dyDescent="0.3">
      <c r="A41" s="692" t="s">
        <v>147</v>
      </c>
      <c r="B41" s="1188" t="s">
        <v>753</v>
      </c>
      <c r="C41" s="1187">
        <v>282541</v>
      </c>
      <c r="D41" s="1193">
        <f t="shared" si="4"/>
        <v>282541</v>
      </c>
      <c r="E41" s="1195">
        <f t="shared" si="5"/>
        <v>282541</v>
      </c>
      <c r="F41" s="1201">
        <f t="shared" si="0"/>
        <v>449.906050955414</v>
      </c>
      <c r="G41" s="1206">
        <f t="shared" si="1"/>
        <v>448.906050955414</v>
      </c>
      <c r="H41" s="661">
        <f t="shared" si="2"/>
        <v>2.8577476006518889</v>
      </c>
      <c r="I41" s="486">
        <f>'MASTER CHART'!$AB$7</f>
        <v>0.15</v>
      </c>
      <c r="J41" s="487">
        <f t="shared" si="3"/>
        <v>0.42866214009778331</v>
      </c>
      <c r="L41" s="804" t="str">
        <f t="shared" si="6"/>
        <v>-</v>
      </c>
    </row>
    <row r="42" spans="1:12" ht="15.6" x14ac:dyDescent="0.3">
      <c r="A42" s="692" t="s">
        <v>50</v>
      </c>
      <c r="B42" s="1089"/>
      <c r="C42" s="1189"/>
      <c r="D42" s="1193">
        <f t="shared" si="4"/>
        <v>0.01</v>
      </c>
      <c r="E42" s="1195">
        <f t="shared" si="5"/>
        <v>0.01</v>
      </c>
      <c r="F42" s="1201">
        <f t="shared" si="0"/>
        <v>1.5923566878980894E-5</v>
      </c>
      <c r="G42" s="1206">
        <f t="shared" si="1"/>
        <v>-0.99998407643312104</v>
      </c>
      <c r="H42" s="661">
        <f t="shared" si="2"/>
        <v>-100</v>
      </c>
      <c r="I42" s="486">
        <f>'MASTER CHART'!$AB$7</f>
        <v>0.15</v>
      </c>
      <c r="J42" s="487">
        <f t="shared" si="3"/>
        <v>-15</v>
      </c>
      <c r="L42" s="804" t="str">
        <f t="shared" si="6"/>
        <v>-</v>
      </c>
    </row>
    <row r="43" spans="1:12" ht="15.6" x14ac:dyDescent="0.3">
      <c r="A43" s="691" t="s">
        <v>148</v>
      </c>
      <c r="B43" s="1186" t="s">
        <v>690</v>
      </c>
      <c r="C43" s="1187">
        <v>36746</v>
      </c>
      <c r="D43" s="1193">
        <f t="shared" si="4"/>
        <v>36746</v>
      </c>
      <c r="E43" s="1195">
        <f t="shared" si="5"/>
        <v>36746</v>
      </c>
      <c r="F43" s="1201">
        <f t="shared" si="0"/>
        <v>58.512738853503187</v>
      </c>
      <c r="G43" s="1206">
        <f t="shared" si="1"/>
        <v>57.512738853503187</v>
      </c>
      <c r="H43" s="661">
        <f t="shared" si="2"/>
        <v>0.36612759198882255</v>
      </c>
      <c r="I43" s="486">
        <f>'MASTER CHART'!$AB$7</f>
        <v>0.15</v>
      </c>
      <c r="J43" s="487">
        <f t="shared" si="3"/>
        <v>5.4919138798323379E-2</v>
      </c>
      <c r="L43" s="804" t="str">
        <f t="shared" si="6"/>
        <v>-</v>
      </c>
    </row>
    <row r="44" spans="1:12" ht="15.6" x14ac:dyDescent="0.3">
      <c r="A44" s="692" t="s">
        <v>149</v>
      </c>
      <c r="B44" s="1186" t="s">
        <v>691</v>
      </c>
      <c r="C44" s="1187">
        <v>11749</v>
      </c>
      <c r="D44" s="1193">
        <f t="shared" si="4"/>
        <v>11749</v>
      </c>
      <c r="E44" s="1195">
        <f t="shared" si="5"/>
        <v>11749</v>
      </c>
      <c r="F44" s="1201">
        <f t="shared" si="0"/>
        <v>18.708598726114651</v>
      </c>
      <c r="G44" s="1206">
        <f t="shared" si="1"/>
        <v>17.708598726114651</v>
      </c>
      <c r="H44" s="661">
        <f t="shared" si="2"/>
        <v>0.11273340025770243</v>
      </c>
      <c r="I44" s="486">
        <f>'MASTER CHART'!$AB$7</f>
        <v>0.15</v>
      </c>
      <c r="J44" s="487">
        <f t="shared" si="3"/>
        <v>1.6910010038655363E-2</v>
      </c>
      <c r="L44" s="804" t="str">
        <f t="shared" si="6"/>
        <v>-</v>
      </c>
    </row>
    <row r="45" spans="1:12" ht="15.6" x14ac:dyDescent="0.3">
      <c r="A45" s="691" t="s">
        <v>150</v>
      </c>
      <c r="B45" s="1186" t="s">
        <v>692</v>
      </c>
      <c r="C45" s="1187">
        <v>41079</v>
      </c>
      <c r="D45" s="1193">
        <f t="shared" si="4"/>
        <v>41079</v>
      </c>
      <c r="E45" s="1195">
        <f t="shared" si="5"/>
        <v>41079</v>
      </c>
      <c r="F45" s="1201">
        <f t="shared" si="0"/>
        <v>65.412420382165607</v>
      </c>
      <c r="G45" s="1206">
        <f t="shared" si="1"/>
        <v>64.412420382165607</v>
      </c>
      <c r="H45" s="661">
        <f t="shared" si="2"/>
        <v>0.41005114412591676</v>
      </c>
      <c r="I45" s="486">
        <f>'MASTER CHART'!$AB$7</f>
        <v>0.15</v>
      </c>
      <c r="J45" s="487">
        <f t="shared" si="3"/>
        <v>6.1507671618887511E-2</v>
      </c>
      <c r="L45" s="804" t="str">
        <f t="shared" si="6"/>
        <v>-</v>
      </c>
    </row>
    <row r="46" spans="1:12" ht="15.6" x14ac:dyDescent="0.3">
      <c r="A46" s="692" t="s">
        <v>51</v>
      </c>
      <c r="B46" s="1089"/>
      <c r="C46" s="1189"/>
      <c r="D46" s="1193">
        <f t="shared" si="4"/>
        <v>0.01</v>
      </c>
      <c r="E46" s="1195">
        <f t="shared" si="5"/>
        <v>0.01</v>
      </c>
      <c r="F46" s="1201">
        <f t="shared" si="0"/>
        <v>1.5923566878980894E-5</v>
      </c>
      <c r="G46" s="1206">
        <f t="shared" si="1"/>
        <v>-0.99998407643312104</v>
      </c>
      <c r="H46" s="661">
        <f t="shared" si="2"/>
        <v>-100</v>
      </c>
      <c r="I46" s="486">
        <f>'MASTER CHART'!$AB$7</f>
        <v>0.15</v>
      </c>
      <c r="J46" s="487">
        <f t="shared" si="3"/>
        <v>-15</v>
      </c>
      <c r="L46" s="804" t="str">
        <f t="shared" si="6"/>
        <v>-</v>
      </c>
    </row>
    <row r="47" spans="1:12" ht="15.6" x14ac:dyDescent="0.3">
      <c r="A47" s="691" t="s">
        <v>52</v>
      </c>
      <c r="B47" s="1186" t="s">
        <v>693</v>
      </c>
      <c r="C47" s="1187">
        <v>2000</v>
      </c>
      <c r="D47" s="1193">
        <f t="shared" si="4"/>
        <v>2000</v>
      </c>
      <c r="E47" s="1195">
        <f t="shared" si="5"/>
        <v>2000</v>
      </c>
      <c r="F47" s="1201">
        <f t="shared" si="0"/>
        <v>3.1847133757961785</v>
      </c>
      <c r="G47" s="1206">
        <f t="shared" si="1"/>
        <v>2.1847133757961785</v>
      </c>
      <c r="H47" s="661">
        <f t="shared" si="2"/>
        <v>1.3907942195267307E-2</v>
      </c>
      <c r="I47" s="486">
        <f>'MASTER CHART'!$AB$7</f>
        <v>0.15</v>
      </c>
      <c r="J47" s="487">
        <f t="shared" si="3"/>
        <v>2.0861913292900959E-3</v>
      </c>
      <c r="L47" s="804" t="str">
        <f t="shared" si="6"/>
        <v>-</v>
      </c>
    </row>
    <row r="48" spans="1:12" ht="15.6" x14ac:dyDescent="0.3">
      <c r="A48" s="995" t="s">
        <v>329</v>
      </c>
      <c r="B48" s="1089"/>
      <c r="C48" s="1189"/>
      <c r="D48" s="1193">
        <f t="shared" si="4"/>
        <v>0.01</v>
      </c>
      <c r="E48" s="1195">
        <f t="shared" si="5"/>
        <v>0.01</v>
      </c>
      <c r="F48" s="1201">
        <f t="shared" si="0"/>
        <v>1.5923566878980894E-5</v>
      </c>
      <c r="G48" s="1206">
        <f t="shared" si="1"/>
        <v>-0.99998407643312104</v>
      </c>
      <c r="H48" s="661">
        <f t="shared" si="2"/>
        <v>-100</v>
      </c>
      <c r="I48" s="486">
        <f>'MASTER CHART'!$AB$7</f>
        <v>0.15</v>
      </c>
      <c r="J48" s="487">
        <f t="shared" si="3"/>
        <v>-15</v>
      </c>
      <c r="L48" s="804" t="str">
        <f t="shared" si="6"/>
        <v>-</v>
      </c>
    </row>
    <row r="49" spans="1:12" ht="15.6" x14ac:dyDescent="0.3">
      <c r="A49" s="996" t="s">
        <v>231</v>
      </c>
      <c r="B49" s="1186" t="s">
        <v>689</v>
      </c>
      <c r="C49" s="1187">
        <v>23000</v>
      </c>
      <c r="D49" s="1193">
        <f t="shared" si="4"/>
        <v>23000</v>
      </c>
      <c r="E49" s="1195">
        <f t="shared" si="5"/>
        <v>23000</v>
      </c>
      <c r="F49" s="1201">
        <f t="shared" si="0"/>
        <v>36.624203821656053</v>
      </c>
      <c r="G49" s="1206">
        <f t="shared" si="1"/>
        <v>35.624203821656053</v>
      </c>
      <c r="H49" s="661">
        <f t="shared" si="2"/>
        <v>0.22678460844935874</v>
      </c>
      <c r="I49" s="486">
        <f>'MASTER CHART'!$AB$7</f>
        <v>0.15</v>
      </c>
      <c r="J49" s="487">
        <f t="shared" si="3"/>
        <v>3.401769126740381E-2</v>
      </c>
      <c r="L49" s="804" t="str">
        <f t="shared" si="6"/>
        <v>-</v>
      </c>
    </row>
    <row r="50" spans="1:12" ht="15.6" x14ac:dyDescent="0.3">
      <c r="A50" s="692" t="s">
        <v>53</v>
      </c>
      <c r="B50" s="1186" t="s">
        <v>694</v>
      </c>
      <c r="C50" s="1187">
        <v>71339</v>
      </c>
      <c r="D50" s="1193">
        <f t="shared" si="4"/>
        <v>71339</v>
      </c>
      <c r="E50" s="1195">
        <f t="shared" si="5"/>
        <v>71339</v>
      </c>
      <c r="F50" s="1201">
        <f t="shared" si="0"/>
        <v>113.59713375796179</v>
      </c>
      <c r="G50" s="1206">
        <f t="shared" si="1"/>
        <v>112.59713375796179</v>
      </c>
      <c r="H50" s="661">
        <f t="shared" si="2"/>
        <v>0.71679628321395517</v>
      </c>
      <c r="I50" s="486">
        <f>'MASTER CHART'!$AB$7</f>
        <v>0.15</v>
      </c>
      <c r="J50" s="487">
        <f t="shared" si="3"/>
        <v>0.10751944248209327</v>
      </c>
      <c r="L50" s="804" t="str">
        <f t="shared" si="6"/>
        <v>-</v>
      </c>
    </row>
    <row r="51" spans="1:12" ht="15.6" x14ac:dyDescent="0.3">
      <c r="A51" s="692" t="s">
        <v>113</v>
      </c>
      <c r="B51" s="1089"/>
      <c r="C51" s="1189"/>
      <c r="D51" s="1193">
        <f t="shared" si="4"/>
        <v>0.01</v>
      </c>
      <c r="E51" s="1195">
        <f t="shared" si="5"/>
        <v>0.01</v>
      </c>
      <c r="F51" s="1201">
        <f t="shared" si="0"/>
        <v>1.5923566878980894E-5</v>
      </c>
      <c r="G51" s="1206">
        <f t="shared" si="1"/>
        <v>-0.99998407643312104</v>
      </c>
      <c r="H51" s="661">
        <f t="shared" si="2"/>
        <v>-100</v>
      </c>
      <c r="I51" s="486">
        <f>'MASTER CHART'!$AB$7</f>
        <v>0.15</v>
      </c>
      <c r="J51" s="487">
        <f t="shared" si="3"/>
        <v>-15</v>
      </c>
      <c r="L51" s="804" t="str">
        <f t="shared" si="6"/>
        <v>-</v>
      </c>
    </row>
    <row r="52" spans="1:12" ht="15.6" x14ac:dyDescent="0.3">
      <c r="A52" s="691" t="s">
        <v>114</v>
      </c>
      <c r="B52" s="1089"/>
      <c r="C52" s="1189"/>
      <c r="D52" s="1193">
        <f t="shared" si="4"/>
        <v>0.01</v>
      </c>
      <c r="E52" s="1195">
        <f t="shared" si="5"/>
        <v>0.01</v>
      </c>
      <c r="F52" s="1201">
        <f t="shared" si="0"/>
        <v>1.5923566878980894E-5</v>
      </c>
      <c r="G52" s="1206">
        <f t="shared" si="1"/>
        <v>-0.99998407643312104</v>
      </c>
      <c r="H52" s="661">
        <f t="shared" si="2"/>
        <v>-100</v>
      </c>
      <c r="I52" s="486">
        <f>'MASTER CHART'!$AB$7</f>
        <v>0.15</v>
      </c>
      <c r="J52" s="487">
        <f t="shared" si="3"/>
        <v>-15</v>
      </c>
      <c r="L52" s="804" t="str">
        <f t="shared" si="6"/>
        <v>-</v>
      </c>
    </row>
    <row r="53" spans="1:12" ht="15.6" x14ac:dyDescent="0.3">
      <c r="A53" s="692" t="s">
        <v>54</v>
      </c>
      <c r="B53" s="1186" t="s">
        <v>695</v>
      </c>
      <c r="C53" s="1187">
        <v>479371</v>
      </c>
      <c r="D53" s="1193">
        <f t="shared" si="4"/>
        <v>479371</v>
      </c>
      <c r="E53" s="1195">
        <f t="shared" si="5"/>
        <v>479371</v>
      </c>
      <c r="F53" s="1201">
        <f t="shared" si="0"/>
        <v>763.32961783439487</v>
      </c>
      <c r="G53" s="1206">
        <f t="shared" si="1"/>
        <v>762.32961783439487</v>
      </c>
      <c r="H53" s="661">
        <f t="shared" si="2"/>
        <v>4.8530101824991654</v>
      </c>
      <c r="I53" s="486">
        <f>'MASTER CHART'!$AB$7</f>
        <v>0.15</v>
      </c>
      <c r="J53" s="487">
        <f t="shared" si="3"/>
        <v>0.72795152737487479</v>
      </c>
      <c r="L53" s="804" t="str">
        <f t="shared" si="6"/>
        <v>-</v>
      </c>
    </row>
    <row r="54" spans="1:12" ht="15.6" x14ac:dyDescent="0.3">
      <c r="A54" s="691" t="s">
        <v>55</v>
      </c>
      <c r="B54" s="1186" t="s">
        <v>696</v>
      </c>
      <c r="C54" s="1187">
        <v>586735</v>
      </c>
      <c r="D54" s="1193">
        <f t="shared" si="4"/>
        <v>586735</v>
      </c>
      <c r="E54" s="1195">
        <f t="shared" si="5"/>
        <v>586735</v>
      </c>
      <c r="F54" s="1201">
        <f t="shared" si="0"/>
        <v>934.2914012738853</v>
      </c>
      <c r="G54" s="1206">
        <f t="shared" si="1"/>
        <v>933.2914012738853</v>
      </c>
      <c r="H54" s="661">
        <f t="shared" si="2"/>
        <v>5.9413573441993686</v>
      </c>
      <c r="I54" s="486">
        <f>'MASTER CHART'!$AB$7</f>
        <v>0.15</v>
      </c>
      <c r="J54" s="487">
        <f t="shared" si="3"/>
        <v>0.89120360162990531</v>
      </c>
      <c r="L54" s="804" t="str">
        <f t="shared" si="6"/>
        <v>-</v>
      </c>
    </row>
    <row r="55" spans="1:12" ht="15.6" x14ac:dyDescent="0.3">
      <c r="A55" s="692" t="s">
        <v>56</v>
      </c>
      <c r="B55" s="1089"/>
      <c r="C55" s="1189"/>
      <c r="D55" s="1193">
        <f t="shared" si="4"/>
        <v>0.01</v>
      </c>
      <c r="E55" s="1195">
        <f t="shared" si="5"/>
        <v>0.01</v>
      </c>
      <c r="F55" s="1201">
        <f t="shared" si="0"/>
        <v>1.5923566878980894E-5</v>
      </c>
      <c r="G55" s="1206">
        <f t="shared" si="1"/>
        <v>-0.99998407643312104</v>
      </c>
      <c r="H55" s="661">
        <f t="shared" si="2"/>
        <v>-100</v>
      </c>
      <c r="I55" s="486">
        <f>'MASTER CHART'!$AB$7</f>
        <v>0.15</v>
      </c>
      <c r="J55" s="487">
        <f t="shared" si="3"/>
        <v>-15</v>
      </c>
      <c r="L55" s="804" t="str">
        <f t="shared" si="6"/>
        <v>-</v>
      </c>
    </row>
    <row r="56" spans="1:12" ht="21.6" customHeight="1" x14ac:dyDescent="0.3">
      <c r="A56" s="691" t="s">
        <v>151</v>
      </c>
      <c r="B56" s="1188" t="s">
        <v>754</v>
      </c>
      <c r="C56" s="1187">
        <v>147563</v>
      </c>
      <c r="D56" s="1193">
        <f t="shared" si="4"/>
        <v>147563</v>
      </c>
      <c r="E56" s="1195">
        <f t="shared" si="5"/>
        <v>147563</v>
      </c>
      <c r="F56" s="1201">
        <f t="shared" si="0"/>
        <v>234.97292993630575</v>
      </c>
      <c r="G56" s="1206">
        <f t="shared" si="1"/>
        <v>233.97292993630575</v>
      </c>
      <c r="H56" s="661">
        <f t="shared" si="2"/>
        <v>1.4894777598116631</v>
      </c>
      <c r="I56" s="486">
        <f>'MASTER CHART'!$AB$7</f>
        <v>0.15</v>
      </c>
      <c r="J56" s="487">
        <f t="shared" si="3"/>
        <v>0.22342166397174945</v>
      </c>
      <c r="L56" s="804" t="str">
        <f t="shared" si="6"/>
        <v>-</v>
      </c>
    </row>
    <row r="57" spans="1:12" ht="15.6" x14ac:dyDescent="0.3">
      <c r="A57" s="691" t="s">
        <v>152</v>
      </c>
      <c r="B57" s="1089"/>
      <c r="C57" s="1189"/>
      <c r="D57" s="1193">
        <f t="shared" si="4"/>
        <v>0.01</v>
      </c>
      <c r="E57" s="1195">
        <f t="shared" si="5"/>
        <v>0.01</v>
      </c>
      <c r="F57" s="1201">
        <f t="shared" si="0"/>
        <v>1.5923566878980894E-5</v>
      </c>
      <c r="G57" s="1206">
        <f t="shared" si="1"/>
        <v>-0.99998407643312104</v>
      </c>
      <c r="H57" s="661">
        <f t="shared" si="2"/>
        <v>-100</v>
      </c>
      <c r="I57" s="486">
        <f>'MASTER CHART'!$AB$7</f>
        <v>0.15</v>
      </c>
      <c r="J57" s="487">
        <f t="shared" si="3"/>
        <v>-15</v>
      </c>
      <c r="L57" s="804" t="str">
        <f t="shared" si="6"/>
        <v>-</v>
      </c>
    </row>
    <row r="58" spans="1:12" ht="15.6" x14ac:dyDescent="0.3">
      <c r="A58" s="692" t="s">
        <v>153</v>
      </c>
      <c r="B58" s="1089"/>
      <c r="C58" s="1189"/>
      <c r="D58" s="1193">
        <f t="shared" si="4"/>
        <v>0.01</v>
      </c>
      <c r="E58" s="1195">
        <f t="shared" si="5"/>
        <v>0.01</v>
      </c>
      <c r="F58" s="1201">
        <f t="shared" si="0"/>
        <v>1.5923566878980894E-5</v>
      </c>
      <c r="G58" s="1206">
        <f t="shared" si="1"/>
        <v>-0.99998407643312104</v>
      </c>
      <c r="H58" s="661">
        <f t="shared" si="2"/>
        <v>-100</v>
      </c>
      <c r="I58" s="486">
        <f>'MASTER CHART'!$AB$7</f>
        <v>0.15</v>
      </c>
      <c r="J58" s="487">
        <f t="shared" si="3"/>
        <v>-15</v>
      </c>
      <c r="L58" s="804" t="str">
        <f t="shared" si="6"/>
        <v>-</v>
      </c>
    </row>
    <row r="59" spans="1:12" ht="15.6" x14ac:dyDescent="0.3">
      <c r="A59" s="692" t="s">
        <v>154</v>
      </c>
      <c r="B59" s="1089"/>
      <c r="C59" s="1189"/>
      <c r="D59" s="1193">
        <f t="shared" si="4"/>
        <v>0.01</v>
      </c>
      <c r="E59" s="1195">
        <f t="shared" si="5"/>
        <v>0.01</v>
      </c>
      <c r="F59" s="1201">
        <f t="shared" si="0"/>
        <v>1.5923566878980894E-5</v>
      </c>
      <c r="G59" s="1206">
        <f t="shared" si="1"/>
        <v>-0.99998407643312104</v>
      </c>
      <c r="H59" s="661">
        <f t="shared" si="2"/>
        <v>-100</v>
      </c>
      <c r="I59" s="486">
        <f>'MASTER CHART'!$AB$7</f>
        <v>0.15</v>
      </c>
      <c r="J59" s="487">
        <f t="shared" si="3"/>
        <v>-15</v>
      </c>
      <c r="L59" s="804" t="str">
        <f t="shared" si="6"/>
        <v>-</v>
      </c>
    </row>
    <row r="60" spans="1:12" ht="15.6" x14ac:dyDescent="0.3">
      <c r="A60" s="691" t="s">
        <v>155</v>
      </c>
      <c r="B60" s="1089"/>
      <c r="C60" s="1189"/>
      <c r="D60" s="1193">
        <f t="shared" si="4"/>
        <v>0.01</v>
      </c>
      <c r="E60" s="1195">
        <f t="shared" si="5"/>
        <v>0.01</v>
      </c>
      <c r="F60" s="1201">
        <f t="shared" si="0"/>
        <v>1.5923566878980894E-5</v>
      </c>
      <c r="G60" s="1206">
        <f t="shared" si="1"/>
        <v>-0.99998407643312104</v>
      </c>
      <c r="H60" s="661">
        <f t="shared" si="2"/>
        <v>-100</v>
      </c>
      <c r="I60" s="486">
        <f>'MASTER CHART'!$AB$7</f>
        <v>0.15</v>
      </c>
      <c r="J60" s="487">
        <f t="shared" si="3"/>
        <v>-15</v>
      </c>
      <c r="L60" s="804" t="str">
        <f t="shared" si="6"/>
        <v>-</v>
      </c>
    </row>
    <row r="61" spans="1:12" ht="15.6" x14ac:dyDescent="0.3">
      <c r="A61" s="692" t="s">
        <v>57</v>
      </c>
      <c r="B61" s="1186" t="s">
        <v>697</v>
      </c>
      <c r="C61" s="1187">
        <v>12910</v>
      </c>
      <c r="D61" s="1193">
        <f t="shared" si="4"/>
        <v>12910</v>
      </c>
      <c r="E61" s="1195">
        <f t="shared" si="5"/>
        <v>12910</v>
      </c>
      <c r="F61" s="1201">
        <f t="shared" si="0"/>
        <v>20.557324840764331</v>
      </c>
      <c r="G61" s="1206">
        <f t="shared" si="1"/>
        <v>19.557324840764331</v>
      </c>
      <c r="H61" s="661">
        <f t="shared" si="2"/>
        <v>0.12450243880632146</v>
      </c>
      <c r="I61" s="486">
        <f>'MASTER CHART'!$AB$7</f>
        <v>0.15</v>
      </c>
      <c r="J61" s="487">
        <f t="shared" si="3"/>
        <v>1.8675365820948218E-2</v>
      </c>
      <c r="L61" s="804" t="str">
        <f t="shared" si="6"/>
        <v>-</v>
      </c>
    </row>
    <row r="62" spans="1:12" ht="15.6" x14ac:dyDescent="0.3">
      <c r="A62" s="692" t="s">
        <v>156</v>
      </c>
      <c r="B62" s="1089"/>
      <c r="C62" s="1189"/>
      <c r="D62" s="1193">
        <f t="shared" si="4"/>
        <v>0.01</v>
      </c>
      <c r="E62" s="1195">
        <f t="shared" si="5"/>
        <v>0.01</v>
      </c>
      <c r="F62" s="1201">
        <f t="shared" si="0"/>
        <v>1.5923566878980894E-5</v>
      </c>
      <c r="G62" s="1206">
        <f t="shared" si="1"/>
        <v>-0.99998407643312104</v>
      </c>
      <c r="H62" s="661">
        <f t="shared" si="2"/>
        <v>-100</v>
      </c>
      <c r="I62" s="486">
        <f>'MASTER CHART'!$AB$7</f>
        <v>0.15</v>
      </c>
      <c r="J62" s="487">
        <f t="shared" si="3"/>
        <v>-15</v>
      </c>
      <c r="L62" s="804" t="str">
        <f t="shared" si="6"/>
        <v>-</v>
      </c>
    </row>
    <row r="63" spans="1:12" ht="15.6" x14ac:dyDescent="0.3">
      <c r="A63" s="692" t="s">
        <v>157</v>
      </c>
      <c r="B63" s="1188" t="s">
        <v>755</v>
      </c>
      <c r="C63" s="1187">
        <v>173634</v>
      </c>
      <c r="D63" s="1193">
        <f t="shared" si="4"/>
        <v>173634</v>
      </c>
      <c r="E63" s="1195">
        <f t="shared" si="5"/>
        <v>173634</v>
      </c>
      <c r="F63" s="1201">
        <f t="shared" si="0"/>
        <v>276.48726114649679</v>
      </c>
      <c r="G63" s="1206">
        <f t="shared" si="1"/>
        <v>275.48726114649679</v>
      </c>
      <c r="H63" s="661">
        <f t="shared" si="2"/>
        <v>1.7537590724740637</v>
      </c>
      <c r="I63" s="486">
        <f>'MASTER CHART'!$AB$7</f>
        <v>0.15</v>
      </c>
      <c r="J63" s="487">
        <f t="shared" si="3"/>
        <v>0.26306386087110956</v>
      </c>
      <c r="L63" s="804" t="str">
        <f t="shared" si="6"/>
        <v>-</v>
      </c>
    </row>
    <row r="64" spans="1:12" ht="15.6" x14ac:dyDescent="0.3">
      <c r="A64" s="692" t="s">
        <v>158</v>
      </c>
      <c r="B64" s="1186" t="s">
        <v>698</v>
      </c>
      <c r="C64" s="1190">
        <v>400</v>
      </c>
      <c r="D64" s="1193">
        <f t="shared" si="4"/>
        <v>400</v>
      </c>
      <c r="E64" s="1195">
        <f t="shared" si="5"/>
        <v>400</v>
      </c>
      <c r="F64" s="1201">
        <f t="shared" si="0"/>
        <v>0.63694267515923564</v>
      </c>
      <c r="G64" s="1206">
        <f t="shared" si="1"/>
        <v>-0.36305732484076436</v>
      </c>
      <c r="H64" s="661">
        <f t="shared" si="2"/>
        <v>-36.306310610041564</v>
      </c>
      <c r="I64" s="486">
        <f>'MASTER CHART'!$AB$7</f>
        <v>0.15</v>
      </c>
      <c r="J64" s="487">
        <f t="shared" si="3"/>
        <v>-5.4459465915062344</v>
      </c>
      <c r="L64" s="804" t="str">
        <f t="shared" si="6"/>
        <v>-</v>
      </c>
    </row>
    <row r="65" spans="1:12" ht="15.6" x14ac:dyDescent="0.3">
      <c r="A65" s="691" t="s">
        <v>58</v>
      </c>
      <c r="B65" s="1186" t="s">
        <v>699</v>
      </c>
      <c r="C65" s="1187">
        <v>37508</v>
      </c>
      <c r="D65" s="1193">
        <f t="shared" si="4"/>
        <v>37508</v>
      </c>
      <c r="E65" s="1195">
        <f t="shared" si="5"/>
        <v>37508</v>
      </c>
      <c r="F65" s="1201">
        <f t="shared" si="0"/>
        <v>59.726114649681527</v>
      </c>
      <c r="G65" s="1206">
        <f t="shared" si="1"/>
        <v>58.726114649681527</v>
      </c>
      <c r="H65" s="661">
        <f t="shared" si="2"/>
        <v>0.37385197387861385</v>
      </c>
      <c r="I65" s="486">
        <f>'MASTER CHART'!$AB$7</f>
        <v>0.15</v>
      </c>
      <c r="J65" s="487">
        <f t="shared" si="3"/>
        <v>5.6077796081792079E-2</v>
      </c>
      <c r="L65" s="804" t="str">
        <f t="shared" si="6"/>
        <v>-</v>
      </c>
    </row>
    <row r="66" spans="1:12" ht="15.6" x14ac:dyDescent="0.3">
      <c r="A66" s="692" t="s">
        <v>159</v>
      </c>
      <c r="B66" s="1186" t="s">
        <v>700</v>
      </c>
      <c r="C66" s="1187">
        <v>199478</v>
      </c>
      <c r="D66" s="1193">
        <f t="shared" si="4"/>
        <v>199478</v>
      </c>
      <c r="E66" s="1195">
        <f t="shared" si="5"/>
        <v>199478</v>
      </c>
      <c r="F66" s="1201">
        <f t="shared" si="0"/>
        <v>317.64012738853501</v>
      </c>
      <c r="G66" s="1206">
        <f t="shared" si="1"/>
        <v>316.64012738853501</v>
      </c>
      <c r="H66" s="661">
        <f t="shared" si="2"/>
        <v>2.0157392897440989</v>
      </c>
      <c r="I66" s="486">
        <f>'MASTER CHART'!$AB$7</f>
        <v>0.15</v>
      </c>
      <c r="J66" s="487">
        <f t="shared" si="3"/>
        <v>0.30236089346161482</v>
      </c>
      <c r="L66" s="804" t="str">
        <f t="shared" si="6"/>
        <v>-</v>
      </c>
    </row>
    <row r="67" spans="1:12" ht="15.6" x14ac:dyDescent="0.3">
      <c r="A67" s="691" t="s">
        <v>160</v>
      </c>
      <c r="B67" s="1089"/>
      <c r="C67" s="1189"/>
      <c r="D67" s="1193">
        <f t="shared" si="4"/>
        <v>0.01</v>
      </c>
      <c r="E67" s="1195">
        <f t="shared" si="5"/>
        <v>0.01</v>
      </c>
      <c r="F67" s="1201">
        <f t="shared" si="0"/>
        <v>1.5923566878980894E-5</v>
      </c>
      <c r="G67" s="1206">
        <f t="shared" si="1"/>
        <v>-0.99998407643312104</v>
      </c>
      <c r="H67" s="661">
        <f t="shared" si="2"/>
        <v>-100</v>
      </c>
      <c r="I67" s="486">
        <f>'MASTER CHART'!$AB$7</f>
        <v>0.15</v>
      </c>
      <c r="J67" s="487">
        <f t="shared" si="3"/>
        <v>-15</v>
      </c>
      <c r="L67" s="804" t="str">
        <f t="shared" si="6"/>
        <v>-</v>
      </c>
    </row>
    <row r="68" spans="1:12" ht="15.6" x14ac:dyDescent="0.3">
      <c r="A68" s="692" t="s">
        <v>59</v>
      </c>
      <c r="B68" s="1186" t="s">
        <v>701</v>
      </c>
      <c r="C68" s="1187">
        <v>1831</v>
      </c>
      <c r="D68" s="1193">
        <f t="shared" si="4"/>
        <v>1831</v>
      </c>
      <c r="E68" s="1195">
        <f t="shared" si="5"/>
        <v>1831</v>
      </c>
      <c r="F68" s="1201">
        <f t="shared" ref="F68:F131" si="7">E68/$E$182</f>
        <v>2.9156050955414012</v>
      </c>
      <c r="G68" s="1206">
        <f t="shared" ref="G68:G131" si="8">F68-1</f>
        <v>1.9156050955414012</v>
      </c>
      <c r="H68" s="661">
        <f t="shared" ref="H68:H131" si="9">(IF(G68&lt;0,G68/$G$182*-100,G68/$G$181*100))</f>
        <v>1.2194791881127237E-2</v>
      </c>
      <c r="I68" s="486">
        <f>'MASTER CHART'!$AB$7</f>
        <v>0.15</v>
      </c>
      <c r="J68" s="487">
        <f t="shared" ref="J68:J131" si="10">(H68*I68)</f>
        <v>1.8292187821690854E-3</v>
      </c>
      <c r="L68" s="804" t="str">
        <f t="shared" si="6"/>
        <v>-</v>
      </c>
    </row>
    <row r="69" spans="1:12" ht="15.6" x14ac:dyDescent="0.3">
      <c r="A69" s="692" t="s">
        <v>115</v>
      </c>
      <c r="B69" s="1089"/>
      <c r="C69" s="1189"/>
      <c r="D69" s="1193">
        <f t="shared" ref="D69:D132" si="11">IF(C69=0,0.01,C69)</f>
        <v>0.01</v>
      </c>
      <c r="E69" s="1195">
        <f t="shared" ref="E69:E132" si="12">D69</f>
        <v>0.01</v>
      </c>
      <c r="F69" s="1201">
        <f t="shared" si="7"/>
        <v>1.5923566878980894E-5</v>
      </c>
      <c r="G69" s="1206">
        <f t="shared" si="8"/>
        <v>-0.99998407643312104</v>
      </c>
      <c r="H69" s="661">
        <f t="shared" si="9"/>
        <v>-100</v>
      </c>
      <c r="I69" s="486">
        <f>'MASTER CHART'!$AB$7</f>
        <v>0.15</v>
      </c>
      <c r="J69" s="487">
        <f t="shared" si="10"/>
        <v>-15</v>
      </c>
      <c r="L69" s="804" t="str">
        <f t="shared" ref="L69:L132" si="13">IF(E69=1,"yes","-")</f>
        <v>-</v>
      </c>
    </row>
    <row r="70" spans="1:12" ht="15.6" x14ac:dyDescent="0.3">
      <c r="A70" s="691" t="s">
        <v>60</v>
      </c>
      <c r="B70" s="1186" t="s">
        <v>702</v>
      </c>
      <c r="C70" s="1187">
        <v>7749</v>
      </c>
      <c r="D70" s="1193">
        <f t="shared" si="11"/>
        <v>7749</v>
      </c>
      <c r="E70" s="1195">
        <f t="shared" si="12"/>
        <v>7749</v>
      </c>
      <c r="F70" s="1201">
        <f t="shared" si="7"/>
        <v>12.339171974522293</v>
      </c>
      <c r="G70" s="1206">
        <f t="shared" si="8"/>
        <v>11.339171974522293</v>
      </c>
      <c r="H70" s="661">
        <f t="shared" si="9"/>
        <v>7.2185463828351656E-2</v>
      </c>
      <c r="I70" s="486">
        <f>'MASTER CHART'!$AB$7</f>
        <v>0.15</v>
      </c>
      <c r="J70" s="487">
        <f t="shared" si="10"/>
        <v>1.0827819574252748E-2</v>
      </c>
      <c r="L70" s="804" t="str">
        <f t="shared" si="13"/>
        <v>-</v>
      </c>
    </row>
    <row r="71" spans="1:12" ht="15.6" x14ac:dyDescent="0.3">
      <c r="A71" s="692" t="s">
        <v>161</v>
      </c>
      <c r="B71" s="1089"/>
      <c r="C71" s="1189"/>
      <c r="D71" s="1193">
        <f t="shared" si="11"/>
        <v>0.01</v>
      </c>
      <c r="E71" s="1195">
        <f t="shared" si="12"/>
        <v>0.01</v>
      </c>
      <c r="F71" s="1201">
        <f t="shared" si="7"/>
        <v>1.5923566878980894E-5</v>
      </c>
      <c r="G71" s="1206">
        <f t="shared" si="8"/>
        <v>-0.99998407643312104</v>
      </c>
      <c r="H71" s="661">
        <f t="shared" si="9"/>
        <v>-100</v>
      </c>
      <c r="I71" s="486">
        <f>'MASTER CHART'!$AB$7</f>
        <v>0.15</v>
      </c>
      <c r="J71" s="487">
        <f t="shared" si="10"/>
        <v>-15</v>
      </c>
      <c r="L71" s="804" t="str">
        <f t="shared" si="13"/>
        <v>-</v>
      </c>
    </row>
    <row r="72" spans="1:12" ht="15.6" x14ac:dyDescent="0.3">
      <c r="A72" s="692" t="s">
        <v>162</v>
      </c>
      <c r="B72" s="1186" t="s">
        <v>703</v>
      </c>
      <c r="C72" s="1187">
        <v>83174</v>
      </c>
      <c r="D72" s="1193">
        <f t="shared" si="11"/>
        <v>83174</v>
      </c>
      <c r="E72" s="1195">
        <f t="shared" si="12"/>
        <v>83174</v>
      </c>
      <c r="F72" s="1201">
        <f t="shared" si="7"/>
        <v>132.44267515923568</v>
      </c>
      <c r="G72" s="1206">
        <f t="shared" si="8"/>
        <v>131.44267515923568</v>
      </c>
      <c r="H72" s="661">
        <f t="shared" si="9"/>
        <v>0.83676749012429674</v>
      </c>
      <c r="I72" s="486">
        <f>'MASTER CHART'!$AB$7</f>
        <v>0.15</v>
      </c>
      <c r="J72" s="487">
        <f t="shared" si="10"/>
        <v>0.12551512351864449</v>
      </c>
      <c r="L72" s="804" t="str">
        <f t="shared" si="13"/>
        <v>-</v>
      </c>
    </row>
    <row r="73" spans="1:12" ht="15.6" x14ac:dyDescent="0.3">
      <c r="A73" s="691" t="s">
        <v>116</v>
      </c>
      <c r="B73" s="1089"/>
      <c r="C73" s="1189"/>
      <c r="D73" s="1193">
        <f t="shared" si="11"/>
        <v>0.01</v>
      </c>
      <c r="E73" s="1195">
        <f t="shared" si="12"/>
        <v>0.01</v>
      </c>
      <c r="F73" s="1201">
        <f t="shared" si="7"/>
        <v>1.5923566878980894E-5</v>
      </c>
      <c r="G73" s="1206">
        <f t="shared" si="8"/>
        <v>-0.99998407643312104</v>
      </c>
      <c r="H73" s="661">
        <f t="shared" si="9"/>
        <v>-100</v>
      </c>
      <c r="I73" s="486">
        <f>'MASTER CHART'!$AB$7</f>
        <v>0.15</v>
      </c>
      <c r="J73" s="487">
        <f t="shared" si="10"/>
        <v>-15</v>
      </c>
      <c r="L73" s="804" t="str">
        <f t="shared" si="13"/>
        <v>-</v>
      </c>
    </row>
    <row r="74" spans="1:12" ht="15.6" x14ac:dyDescent="0.3">
      <c r="A74" s="692" t="s">
        <v>61</v>
      </c>
      <c r="B74" s="1089"/>
      <c r="C74" s="1189"/>
      <c r="D74" s="1193">
        <f t="shared" si="11"/>
        <v>0.01</v>
      </c>
      <c r="E74" s="1195">
        <f t="shared" si="12"/>
        <v>0.01</v>
      </c>
      <c r="F74" s="1201">
        <f t="shared" si="7"/>
        <v>1.5923566878980894E-5</v>
      </c>
      <c r="G74" s="1206">
        <f t="shared" si="8"/>
        <v>-0.99998407643312104</v>
      </c>
      <c r="H74" s="661">
        <f t="shared" si="9"/>
        <v>-100</v>
      </c>
      <c r="I74" s="486">
        <f>'MASTER CHART'!$AB$7</f>
        <v>0.15</v>
      </c>
      <c r="J74" s="487">
        <f t="shared" si="10"/>
        <v>-15</v>
      </c>
      <c r="L74" s="804" t="str">
        <f t="shared" si="13"/>
        <v>-</v>
      </c>
    </row>
    <row r="75" spans="1:12" ht="15.6" x14ac:dyDescent="0.3">
      <c r="A75" s="691" t="s">
        <v>163</v>
      </c>
      <c r="B75" s="1089"/>
      <c r="C75" s="1189"/>
      <c r="D75" s="1193">
        <f t="shared" si="11"/>
        <v>0.01</v>
      </c>
      <c r="E75" s="1195">
        <f t="shared" si="12"/>
        <v>0.01</v>
      </c>
      <c r="F75" s="1201">
        <f t="shared" si="7"/>
        <v>1.5923566878980894E-5</v>
      </c>
      <c r="G75" s="1206">
        <f t="shared" si="8"/>
        <v>-0.99998407643312104</v>
      </c>
      <c r="H75" s="661">
        <f t="shared" si="9"/>
        <v>-100</v>
      </c>
      <c r="I75" s="486">
        <f>'MASTER CHART'!$AB$7</f>
        <v>0.15</v>
      </c>
      <c r="J75" s="487">
        <f t="shared" si="10"/>
        <v>-15</v>
      </c>
      <c r="L75" s="804" t="str">
        <f t="shared" si="13"/>
        <v>-</v>
      </c>
    </row>
    <row r="76" spans="1:12" ht="15.6" x14ac:dyDescent="0.3">
      <c r="A76" s="692" t="s">
        <v>63</v>
      </c>
      <c r="B76" s="1186" t="s">
        <v>704</v>
      </c>
      <c r="C76" s="1187">
        <v>16418</v>
      </c>
      <c r="D76" s="1193">
        <f t="shared" si="11"/>
        <v>16418</v>
      </c>
      <c r="E76" s="1195">
        <f t="shared" si="12"/>
        <v>16418</v>
      </c>
      <c r="F76" s="1201">
        <f t="shared" si="7"/>
        <v>26.143312101910826</v>
      </c>
      <c r="G76" s="1206">
        <f t="shared" si="8"/>
        <v>25.143312101910826</v>
      </c>
      <c r="H76" s="661">
        <f t="shared" si="9"/>
        <v>0.16006297905486205</v>
      </c>
      <c r="I76" s="486">
        <f>'MASTER CHART'!$AB$7</f>
        <v>0.15</v>
      </c>
      <c r="J76" s="487">
        <f t="shared" si="10"/>
        <v>2.4009446858229307E-2</v>
      </c>
      <c r="L76" s="804" t="str">
        <f t="shared" si="13"/>
        <v>-</v>
      </c>
    </row>
    <row r="77" spans="1:12" ht="15.6" x14ac:dyDescent="0.3">
      <c r="A77" s="691" t="s">
        <v>164</v>
      </c>
      <c r="B77" s="1089"/>
      <c r="C77" s="1189"/>
      <c r="D77" s="1193">
        <f t="shared" si="11"/>
        <v>0.01</v>
      </c>
      <c r="E77" s="1195">
        <f t="shared" si="12"/>
        <v>0.01</v>
      </c>
      <c r="F77" s="1201">
        <f t="shared" si="7"/>
        <v>1.5923566878980894E-5</v>
      </c>
      <c r="G77" s="1206">
        <f t="shared" si="8"/>
        <v>-0.99998407643312104</v>
      </c>
      <c r="H77" s="661">
        <f t="shared" si="9"/>
        <v>-100</v>
      </c>
      <c r="I77" s="486">
        <f>'MASTER CHART'!$AB$7</f>
        <v>0.15</v>
      </c>
      <c r="J77" s="487">
        <f t="shared" si="10"/>
        <v>-15</v>
      </c>
      <c r="L77" s="804" t="str">
        <f t="shared" si="13"/>
        <v>-</v>
      </c>
    </row>
    <row r="78" spans="1:12" ht="15.6" x14ac:dyDescent="0.3">
      <c r="A78" s="692" t="s">
        <v>64</v>
      </c>
      <c r="B78" s="1186" t="s">
        <v>705</v>
      </c>
      <c r="C78" s="1187">
        <v>627415</v>
      </c>
      <c r="D78" s="1193">
        <f t="shared" si="11"/>
        <v>627415</v>
      </c>
      <c r="E78" s="1195">
        <f t="shared" si="12"/>
        <v>627415</v>
      </c>
      <c r="F78" s="1201">
        <f t="shared" si="7"/>
        <v>999.06847133757958</v>
      </c>
      <c r="G78" s="1206">
        <f t="shared" si="8"/>
        <v>998.06847133757958</v>
      </c>
      <c r="H78" s="661">
        <f t="shared" si="9"/>
        <v>6.3537298576858667</v>
      </c>
      <c r="I78" s="486">
        <f>'MASTER CHART'!$AB$7</f>
        <v>0.15</v>
      </c>
      <c r="J78" s="487">
        <f t="shared" si="10"/>
        <v>0.95305947865287999</v>
      </c>
      <c r="L78" s="804" t="str">
        <f t="shared" si="13"/>
        <v>-</v>
      </c>
    </row>
    <row r="79" spans="1:12" ht="15.6" x14ac:dyDescent="0.3">
      <c r="A79" s="691" t="s">
        <v>65</v>
      </c>
      <c r="B79" s="1186" t="s">
        <v>706</v>
      </c>
      <c r="C79" s="1187">
        <v>712112</v>
      </c>
      <c r="D79" s="1193">
        <f t="shared" si="11"/>
        <v>712112</v>
      </c>
      <c r="E79" s="1195">
        <f t="shared" si="12"/>
        <v>712112</v>
      </c>
      <c r="F79" s="1201">
        <f t="shared" si="7"/>
        <v>1133.936305732484</v>
      </c>
      <c r="G79" s="1206">
        <f t="shared" si="8"/>
        <v>1132.936305732484</v>
      </c>
      <c r="H79" s="661">
        <f t="shared" si="9"/>
        <v>7.2123020006250469</v>
      </c>
      <c r="I79" s="486">
        <f>'MASTER CHART'!$AB$7</f>
        <v>0.15</v>
      </c>
      <c r="J79" s="487">
        <f t="shared" si="10"/>
        <v>1.0818453000937569</v>
      </c>
      <c r="L79" s="804" t="str">
        <f t="shared" si="13"/>
        <v>-</v>
      </c>
    </row>
    <row r="80" spans="1:12" ht="15.6" x14ac:dyDescent="0.3">
      <c r="A80" s="692" t="s">
        <v>220</v>
      </c>
      <c r="B80" s="1188" t="s">
        <v>756</v>
      </c>
      <c r="C80" s="1187">
        <v>2665809</v>
      </c>
      <c r="D80" s="1193">
        <f t="shared" si="11"/>
        <v>2665809</v>
      </c>
      <c r="E80" s="1195">
        <f t="shared" si="12"/>
        <v>2665809</v>
      </c>
      <c r="F80" s="1201">
        <f t="shared" si="7"/>
        <v>4244.9187898089176</v>
      </c>
      <c r="G80" s="1206">
        <f t="shared" si="8"/>
        <v>4243.9187898089176</v>
      </c>
      <c r="H80" s="661">
        <f t="shared" si="9"/>
        <v>27.016897440178369</v>
      </c>
      <c r="I80" s="486">
        <f>'MASTER CHART'!$AB$7</f>
        <v>0.15</v>
      </c>
      <c r="J80" s="487">
        <f t="shared" si="10"/>
        <v>4.0525346160267555</v>
      </c>
      <c r="L80" s="804" t="str">
        <f t="shared" si="13"/>
        <v>-</v>
      </c>
    </row>
    <row r="81" spans="1:12" ht="15.6" x14ac:dyDescent="0.3">
      <c r="A81" s="691" t="s">
        <v>165</v>
      </c>
      <c r="B81" s="1188" t="s">
        <v>757</v>
      </c>
      <c r="C81" s="1187">
        <v>4102311</v>
      </c>
      <c r="D81" s="1193">
        <f t="shared" si="11"/>
        <v>4102311</v>
      </c>
      <c r="E81" s="1195">
        <f t="shared" si="12"/>
        <v>4102311</v>
      </c>
      <c r="F81" s="1201">
        <f t="shared" si="7"/>
        <v>6532.3423566878982</v>
      </c>
      <c r="G81" s="1206">
        <f t="shared" si="8"/>
        <v>6531.3423566878982</v>
      </c>
      <c r="H81" s="661">
        <f t="shared" si="9"/>
        <v>41.578695384337166</v>
      </c>
      <c r="I81" s="486">
        <f>'MASTER CHART'!$AB$7</f>
        <v>0.15</v>
      </c>
      <c r="J81" s="487">
        <f t="shared" si="10"/>
        <v>6.2368043076505746</v>
      </c>
      <c r="L81" s="804" t="str">
        <f t="shared" si="13"/>
        <v>-</v>
      </c>
    </row>
    <row r="82" spans="1:12" ht="15.6" x14ac:dyDescent="0.3">
      <c r="A82" s="692" t="s">
        <v>66</v>
      </c>
      <c r="B82" s="1089"/>
      <c r="C82" s="1189"/>
      <c r="D82" s="1193">
        <f t="shared" si="11"/>
        <v>0.01</v>
      </c>
      <c r="E82" s="1195">
        <f t="shared" si="12"/>
        <v>0.01</v>
      </c>
      <c r="F82" s="1201">
        <f t="shared" si="7"/>
        <v>1.5923566878980894E-5</v>
      </c>
      <c r="G82" s="1206">
        <f t="shared" si="8"/>
        <v>-0.99998407643312104</v>
      </c>
      <c r="H82" s="661">
        <f t="shared" si="9"/>
        <v>-100</v>
      </c>
      <c r="I82" s="486">
        <f>'MASTER CHART'!$AB$7</f>
        <v>0.15</v>
      </c>
      <c r="J82" s="487">
        <f t="shared" si="10"/>
        <v>-15</v>
      </c>
      <c r="L82" s="804" t="str">
        <f t="shared" si="13"/>
        <v>-</v>
      </c>
    </row>
    <row r="83" spans="1:12" ht="15.6" x14ac:dyDescent="0.3">
      <c r="A83" s="691" t="s">
        <v>67</v>
      </c>
      <c r="B83" s="1186" t="s">
        <v>707</v>
      </c>
      <c r="C83" s="1190">
        <v>300</v>
      </c>
      <c r="D83" s="1193">
        <f t="shared" si="11"/>
        <v>300</v>
      </c>
      <c r="E83" s="1195">
        <f t="shared" si="12"/>
        <v>300</v>
      </c>
      <c r="F83" s="1201">
        <f t="shared" si="7"/>
        <v>0.47770700636942676</v>
      </c>
      <c r="G83" s="1206">
        <f t="shared" si="8"/>
        <v>-0.52229299363057324</v>
      </c>
      <c r="H83" s="661">
        <f t="shared" si="9"/>
        <v>-52.230131053042243</v>
      </c>
      <c r="I83" s="486">
        <f>'MASTER CHART'!$AB$7</f>
        <v>0.15</v>
      </c>
      <c r="J83" s="487">
        <f t="shared" si="10"/>
        <v>-7.8345196579563359</v>
      </c>
      <c r="L83" s="804" t="str">
        <f t="shared" si="13"/>
        <v>-</v>
      </c>
    </row>
    <row r="84" spans="1:12" ht="15.6" x14ac:dyDescent="0.3">
      <c r="A84" s="692" t="s">
        <v>68</v>
      </c>
      <c r="B84" s="1186" t="s">
        <v>708</v>
      </c>
      <c r="C84" s="1187">
        <v>100514</v>
      </c>
      <c r="D84" s="1193">
        <f t="shared" si="11"/>
        <v>100514</v>
      </c>
      <c r="E84" s="1195">
        <f t="shared" si="12"/>
        <v>100514</v>
      </c>
      <c r="F84" s="1201">
        <f t="shared" si="7"/>
        <v>160.05414012738854</v>
      </c>
      <c r="G84" s="1206">
        <f t="shared" si="8"/>
        <v>159.05414012738854</v>
      </c>
      <c r="H84" s="661">
        <f t="shared" si="9"/>
        <v>1.0125427945455321</v>
      </c>
      <c r="I84" s="486">
        <f>'MASTER CHART'!$AB$7</f>
        <v>0.15</v>
      </c>
      <c r="J84" s="487">
        <f t="shared" si="10"/>
        <v>0.15188141918182982</v>
      </c>
      <c r="L84" s="804" t="str">
        <f t="shared" si="13"/>
        <v>-</v>
      </c>
    </row>
    <row r="85" spans="1:12" ht="15.6" x14ac:dyDescent="0.3">
      <c r="A85" s="691" t="s">
        <v>69</v>
      </c>
      <c r="B85" s="1089"/>
      <c r="C85" s="1189"/>
      <c r="D85" s="1193">
        <f t="shared" si="11"/>
        <v>0.01</v>
      </c>
      <c r="E85" s="1195">
        <f t="shared" si="12"/>
        <v>0.01</v>
      </c>
      <c r="F85" s="1201">
        <f t="shared" si="7"/>
        <v>1.5923566878980894E-5</v>
      </c>
      <c r="G85" s="1206">
        <f t="shared" si="8"/>
        <v>-0.99998407643312104</v>
      </c>
      <c r="H85" s="661">
        <f t="shared" si="9"/>
        <v>-100</v>
      </c>
      <c r="I85" s="486">
        <f>'MASTER CHART'!$AB$7</f>
        <v>0.15</v>
      </c>
      <c r="J85" s="487">
        <f t="shared" si="10"/>
        <v>-15</v>
      </c>
      <c r="L85" s="804" t="str">
        <f t="shared" si="13"/>
        <v>-</v>
      </c>
    </row>
    <row r="86" spans="1:12" ht="15.6" x14ac:dyDescent="0.3">
      <c r="A86" s="692" t="s">
        <v>70</v>
      </c>
      <c r="B86" s="1186" t="s">
        <v>709</v>
      </c>
      <c r="C86" s="1187">
        <v>4333</v>
      </c>
      <c r="D86" s="1193">
        <f t="shared" si="11"/>
        <v>4333</v>
      </c>
      <c r="E86" s="1195">
        <f t="shared" si="12"/>
        <v>4333</v>
      </c>
      <c r="F86" s="1201">
        <f t="shared" si="7"/>
        <v>6.8996815286624207</v>
      </c>
      <c r="G86" s="1206">
        <f t="shared" si="8"/>
        <v>5.8996815286624207</v>
      </c>
      <c r="H86" s="661">
        <f t="shared" si="9"/>
        <v>3.7557526117686126E-2</v>
      </c>
      <c r="I86" s="486">
        <f>'MASTER CHART'!$AB$7</f>
        <v>0.15</v>
      </c>
      <c r="J86" s="487">
        <f t="shared" si="10"/>
        <v>5.6336289176529188E-3</v>
      </c>
      <c r="L86" s="804" t="str">
        <f t="shared" si="13"/>
        <v>-</v>
      </c>
    </row>
    <row r="87" spans="1:12" ht="15.6" x14ac:dyDescent="0.3">
      <c r="A87" s="691" t="s">
        <v>71</v>
      </c>
      <c r="B87" s="1089"/>
      <c r="C87" s="1189"/>
      <c r="D87" s="1193">
        <f t="shared" si="11"/>
        <v>0.01</v>
      </c>
      <c r="E87" s="1195">
        <f t="shared" si="12"/>
        <v>0.01</v>
      </c>
      <c r="F87" s="1201">
        <f t="shared" si="7"/>
        <v>1.5923566878980894E-5</v>
      </c>
      <c r="G87" s="1206">
        <f t="shared" si="8"/>
        <v>-0.99998407643312104</v>
      </c>
      <c r="H87" s="661">
        <f t="shared" si="9"/>
        <v>-100</v>
      </c>
      <c r="I87" s="486">
        <f>'MASTER CHART'!$AB$7</f>
        <v>0.15</v>
      </c>
      <c r="J87" s="487">
        <f t="shared" si="10"/>
        <v>-15</v>
      </c>
      <c r="L87" s="804" t="str">
        <f t="shared" si="13"/>
        <v>-</v>
      </c>
    </row>
    <row r="88" spans="1:12" ht="15.6" x14ac:dyDescent="0.3">
      <c r="A88" s="692" t="s">
        <v>166</v>
      </c>
      <c r="B88" s="1186" t="s">
        <v>710</v>
      </c>
      <c r="C88" s="1187">
        <v>1756705</v>
      </c>
      <c r="D88" s="1193">
        <f t="shared" si="11"/>
        <v>1756705</v>
      </c>
      <c r="E88" s="1195">
        <f t="shared" si="12"/>
        <v>1756705</v>
      </c>
      <c r="F88" s="1201">
        <f t="shared" si="7"/>
        <v>2797.3009554140126</v>
      </c>
      <c r="G88" s="1206">
        <f t="shared" si="8"/>
        <v>2796.3009554140126</v>
      </c>
      <c r="H88" s="661">
        <f t="shared" si="9"/>
        <v>17.801324640261242</v>
      </c>
      <c r="I88" s="486">
        <f>'MASTER CHART'!$AB$7</f>
        <v>0.15</v>
      </c>
      <c r="J88" s="487">
        <f t="shared" si="10"/>
        <v>2.6701986960391864</v>
      </c>
      <c r="L88" s="804" t="str">
        <f t="shared" si="13"/>
        <v>-</v>
      </c>
    </row>
    <row r="89" spans="1:12" ht="15.6" x14ac:dyDescent="0.3">
      <c r="A89" s="691" t="s">
        <v>167</v>
      </c>
      <c r="B89" s="1089"/>
      <c r="C89" s="1189"/>
      <c r="D89" s="1193">
        <f t="shared" si="11"/>
        <v>0.01</v>
      </c>
      <c r="E89" s="1195">
        <f t="shared" si="12"/>
        <v>0.01</v>
      </c>
      <c r="F89" s="1201">
        <f t="shared" si="7"/>
        <v>1.5923566878980894E-5</v>
      </c>
      <c r="G89" s="1206">
        <f t="shared" si="8"/>
        <v>-0.99998407643312104</v>
      </c>
      <c r="H89" s="661">
        <f t="shared" si="9"/>
        <v>-100</v>
      </c>
      <c r="I89" s="486">
        <f>'MASTER CHART'!$AB$7</f>
        <v>0.15</v>
      </c>
      <c r="J89" s="487">
        <f t="shared" si="10"/>
        <v>-15</v>
      </c>
      <c r="L89" s="804" t="str">
        <f t="shared" si="13"/>
        <v>-</v>
      </c>
    </row>
    <row r="90" spans="1:12" ht="15.6" x14ac:dyDescent="0.3">
      <c r="A90" s="691" t="s">
        <v>72</v>
      </c>
      <c r="B90" s="1188" t="s">
        <v>758</v>
      </c>
      <c r="C90" s="1187">
        <v>2625145</v>
      </c>
      <c r="D90" s="1193">
        <f t="shared" si="11"/>
        <v>2625145</v>
      </c>
      <c r="E90" s="1195">
        <f t="shared" si="12"/>
        <v>2625145</v>
      </c>
      <c r="F90" s="1201">
        <f t="shared" si="7"/>
        <v>4180.1671974522296</v>
      </c>
      <c r="G90" s="1206">
        <f t="shared" si="8"/>
        <v>4179.1671974522296</v>
      </c>
      <c r="H90" s="661">
        <f t="shared" si="9"/>
        <v>26.604687118437585</v>
      </c>
      <c r="I90" s="486">
        <f>'MASTER CHART'!$AB$7</f>
        <v>0.15</v>
      </c>
      <c r="J90" s="487">
        <f t="shared" si="10"/>
        <v>3.9907030677656374</v>
      </c>
      <c r="L90" s="804" t="str">
        <f t="shared" si="13"/>
        <v>-</v>
      </c>
    </row>
    <row r="91" spans="1:12" ht="15.6" x14ac:dyDescent="0.3">
      <c r="A91" s="692" t="s">
        <v>168</v>
      </c>
      <c r="B91" s="1186" t="s">
        <v>711</v>
      </c>
      <c r="C91" s="1187">
        <v>1000</v>
      </c>
      <c r="D91" s="1193">
        <f t="shared" si="11"/>
        <v>1000</v>
      </c>
      <c r="E91" s="1195">
        <f t="shared" si="12"/>
        <v>1000</v>
      </c>
      <c r="F91" s="1201">
        <f t="shared" si="7"/>
        <v>1.5923566878980893</v>
      </c>
      <c r="G91" s="1206">
        <f t="shared" si="8"/>
        <v>0.59235668789808926</v>
      </c>
      <c r="H91" s="661">
        <f t="shared" si="9"/>
        <v>3.7709580879296202E-3</v>
      </c>
      <c r="I91" s="486">
        <f>'MASTER CHART'!$AB$7</f>
        <v>0.15</v>
      </c>
      <c r="J91" s="487">
        <f t="shared" si="10"/>
        <v>5.6564371318944305E-4</v>
      </c>
      <c r="L91" s="804" t="str">
        <f t="shared" si="13"/>
        <v>-</v>
      </c>
    </row>
    <row r="92" spans="1:12" ht="15.6" x14ac:dyDescent="0.3">
      <c r="A92" s="692" t="s">
        <v>223</v>
      </c>
      <c r="B92" s="1089"/>
      <c r="C92" s="1189"/>
      <c r="D92" s="1193">
        <f t="shared" si="11"/>
        <v>0.01</v>
      </c>
      <c r="E92" s="1195">
        <f t="shared" si="12"/>
        <v>0.01</v>
      </c>
      <c r="F92" s="1201">
        <f t="shared" si="7"/>
        <v>1.5923566878980894E-5</v>
      </c>
      <c r="G92" s="1206">
        <f t="shared" si="8"/>
        <v>-0.99998407643312104</v>
      </c>
      <c r="H92" s="661">
        <f t="shared" si="9"/>
        <v>-100</v>
      </c>
      <c r="I92" s="486">
        <f>'MASTER CHART'!$AB$7</f>
        <v>0.15</v>
      </c>
      <c r="J92" s="487">
        <f t="shared" si="10"/>
        <v>-15</v>
      </c>
      <c r="L92" s="804" t="str">
        <f t="shared" si="13"/>
        <v>-</v>
      </c>
    </row>
    <row r="93" spans="1:12" ht="15.6" x14ac:dyDescent="0.3">
      <c r="A93" s="691" t="s">
        <v>169</v>
      </c>
      <c r="B93" s="1089"/>
      <c r="C93" s="1189"/>
      <c r="D93" s="1193">
        <f t="shared" si="11"/>
        <v>0.01</v>
      </c>
      <c r="E93" s="1195">
        <f t="shared" si="12"/>
        <v>0.01</v>
      </c>
      <c r="F93" s="1201">
        <f t="shared" si="7"/>
        <v>1.5923566878980894E-5</v>
      </c>
      <c r="G93" s="1206">
        <f t="shared" si="8"/>
        <v>-0.99998407643312104</v>
      </c>
      <c r="H93" s="661">
        <f t="shared" si="9"/>
        <v>-100</v>
      </c>
      <c r="I93" s="486">
        <f>'MASTER CHART'!$AB$7</f>
        <v>0.15</v>
      </c>
      <c r="J93" s="487">
        <f t="shared" si="10"/>
        <v>-15</v>
      </c>
      <c r="L93" s="804" t="str">
        <f t="shared" si="13"/>
        <v>-</v>
      </c>
    </row>
    <row r="94" spans="1:12" ht="15.6" x14ac:dyDescent="0.3">
      <c r="A94" s="692" t="s">
        <v>73</v>
      </c>
      <c r="B94" s="1089"/>
      <c r="C94" s="1189"/>
      <c r="D94" s="1193">
        <f t="shared" si="11"/>
        <v>0.01</v>
      </c>
      <c r="E94" s="1195">
        <f t="shared" si="12"/>
        <v>0.01</v>
      </c>
      <c r="F94" s="1201">
        <f t="shared" si="7"/>
        <v>1.5923566878980894E-5</v>
      </c>
      <c r="G94" s="1206">
        <f t="shared" si="8"/>
        <v>-0.99998407643312104</v>
      </c>
      <c r="H94" s="661">
        <f t="shared" si="9"/>
        <v>-100</v>
      </c>
      <c r="I94" s="486">
        <f>'MASTER CHART'!$AB$7</f>
        <v>0.15</v>
      </c>
      <c r="J94" s="487">
        <f t="shared" si="10"/>
        <v>-15</v>
      </c>
      <c r="L94" s="804" t="str">
        <f t="shared" si="13"/>
        <v>-</v>
      </c>
    </row>
    <row r="95" spans="1:12" ht="15.6" x14ac:dyDescent="0.3">
      <c r="A95" s="692" t="s">
        <v>170</v>
      </c>
      <c r="B95" s="1089"/>
      <c r="C95" s="1189"/>
      <c r="D95" s="1193">
        <f t="shared" si="11"/>
        <v>0.01</v>
      </c>
      <c r="E95" s="1195">
        <f t="shared" si="12"/>
        <v>0.01</v>
      </c>
      <c r="F95" s="1201">
        <f t="shared" si="7"/>
        <v>1.5923566878980894E-5</v>
      </c>
      <c r="G95" s="1206">
        <f t="shared" si="8"/>
        <v>-0.99998407643312104</v>
      </c>
      <c r="H95" s="661">
        <f t="shared" si="9"/>
        <v>-100</v>
      </c>
      <c r="I95" s="486">
        <f>'MASTER CHART'!$AB$7</f>
        <v>0.15</v>
      </c>
      <c r="J95" s="487">
        <f t="shared" si="10"/>
        <v>-15</v>
      </c>
      <c r="L95" s="804" t="str">
        <f t="shared" si="13"/>
        <v>-</v>
      </c>
    </row>
    <row r="96" spans="1:12" ht="15.6" x14ac:dyDescent="0.3">
      <c r="A96" s="691" t="s">
        <v>74</v>
      </c>
      <c r="B96" s="1188" t="s">
        <v>759</v>
      </c>
      <c r="C96" s="1187">
        <v>408074</v>
      </c>
      <c r="D96" s="1193">
        <f t="shared" si="11"/>
        <v>408074</v>
      </c>
      <c r="E96" s="1195">
        <f t="shared" si="12"/>
        <v>408074</v>
      </c>
      <c r="F96" s="1201">
        <f t="shared" si="7"/>
        <v>649.79936305732485</v>
      </c>
      <c r="G96" s="1206">
        <f t="shared" si="8"/>
        <v>648.79936305732485</v>
      </c>
      <c r="H96" s="661">
        <f t="shared" si="9"/>
        <v>4.1302736265983109</v>
      </c>
      <c r="I96" s="486">
        <f>'MASTER CHART'!$AB$7</f>
        <v>0.15</v>
      </c>
      <c r="J96" s="487">
        <f t="shared" si="10"/>
        <v>0.61954104398974663</v>
      </c>
      <c r="L96" s="804" t="str">
        <f t="shared" si="13"/>
        <v>-</v>
      </c>
    </row>
    <row r="97" spans="1:12" ht="15.6" x14ac:dyDescent="0.3">
      <c r="A97" s="692" t="s">
        <v>171</v>
      </c>
      <c r="B97" s="1186" t="s">
        <v>712</v>
      </c>
      <c r="C97" s="1187">
        <v>2000</v>
      </c>
      <c r="D97" s="1193">
        <f t="shared" si="11"/>
        <v>2000</v>
      </c>
      <c r="E97" s="1195">
        <f t="shared" si="12"/>
        <v>2000</v>
      </c>
      <c r="F97" s="1201">
        <f t="shared" si="7"/>
        <v>3.1847133757961785</v>
      </c>
      <c r="G97" s="1206">
        <f t="shared" si="8"/>
        <v>2.1847133757961785</v>
      </c>
      <c r="H97" s="661">
        <f t="shared" si="9"/>
        <v>1.3907942195267307E-2</v>
      </c>
      <c r="I97" s="486">
        <f>'MASTER CHART'!$AB$7</f>
        <v>0.15</v>
      </c>
      <c r="J97" s="487">
        <f t="shared" si="10"/>
        <v>2.0861913292900959E-3</v>
      </c>
      <c r="L97" s="804" t="str">
        <f t="shared" si="13"/>
        <v>-</v>
      </c>
    </row>
    <row r="98" spans="1:12" ht="15.6" x14ac:dyDescent="0.3">
      <c r="A98" s="691" t="s">
        <v>172</v>
      </c>
      <c r="B98" s="1089"/>
      <c r="C98" s="1189"/>
      <c r="D98" s="1193">
        <f t="shared" si="11"/>
        <v>0.01</v>
      </c>
      <c r="E98" s="1195">
        <f t="shared" si="12"/>
        <v>0.01</v>
      </c>
      <c r="F98" s="1201">
        <f t="shared" si="7"/>
        <v>1.5923566878980894E-5</v>
      </c>
      <c r="G98" s="1206">
        <f t="shared" si="8"/>
        <v>-0.99998407643312104</v>
      </c>
      <c r="H98" s="661">
        <f t="shared" si="9"/>
        <v>-100</v>
      </c>
      <c r="I98" s="486">
        <f>'MASTER CHART'!$AB$7</f>
        <v>0.15</v>
      </c>
      <c r="J98" s="487">
        <f t="shared" si="10"/>
        <v>-15</v>
      </c>
      <c r="L98" s="804" t="str">
        <f t="shared" si="13"/>
        <v>-</v>
      </c>
    </row>
    <row r="99" spans="1:12" ht="15.6" x14ac:dyDescent="0.3">
      <c r="A99" s="692" t="s">
        <v>173</v>
      </c>
      <c r="B99" s="1089"/>
      <c r="C99" s="1189"/>
      <c r="D99" s="1193">
        <f t="shared" si="11"/>
        <v>0.01</v>
      </c>
      <c r="E99" s="1195">
        <f t="shared" si="12"/>
        <v>0.01</v>
      </c>
      <c r="F99" s="1201">
        <f t="shared" si="7"/>
        <v>1.5923566878980894E-5</v>
      </c>
      <c r="G99" s="1206">
        <f t="shared" si="8"/>
        <v>-0.99998407643312104</v>
      </c>
      <c r="H99" s="661">
        <f t="shared" si="9"/>
        <v>-100</v>
      </c>
      <c r="I99" s="486">
        <f>'MASTER CHART'!$AB$7</f>
        <v>0.15</v>
      </c>
      <c r="J99" s="487">
        <f t="shared" si="10"/>
        <v>-15</v>
      </c>
      <c r="L99" s="804" t="str">
        <f t="shared" si="13"/>
        <v>-</v>
      </c>
    </row>
    <row r="100" spans="1:12" ht="15.6" x14ac:dyDescent="0.3">
      <c r="A100" s="691" t="s">
        <v>174</v>
      </c>
      <c r="B100" s="1089"/>
      <c r="C100" s="1189"/>
      <c r="D100" s="1193">
        <f t="shared" si="11"/>
        <v>0.01</v>
      </c>
      <c r="E100" s="1195">
        <f t="shared" si="12"/>
        <v>0.01</v>
      </c>
      <c r="F100" s="1201">
        <f t="shared" si="7"/>
        <v>1.5923566878980894E-5</v>
      </c>
      <c r="G100" s="1206">
        <f t="shared" si="8"/>
        <v>-0.99998407643312104</v>
      </c>
      <c r="H100" s="661">
        <f t="shared" si="9"/>
        <v>-100</v>
      </c>
      <c r="I100" s="486">
        <f>'MASTER CHART'!$AB$7</f>
        <v>0.15</v>
      </c>
      <c r="J100" s="487">
        <f t="shared" si="10"/>
        <v>-15</v>
      </c>
      <c r="L100" s="804" t="str">
        <f t="shared" si="13"/>
        <v>-</v>
      </c>
    </row>
    <row r="101" spans="1:12" ht="15.6" x14ac:dyDescent="0.3">
      <c r="A101" s="692" t="s">
        <v>175</v>
      </c>
      <c r="B101" s="1089"/>
      <c r="C101" s="1189"/>
      <c r="D101" s="1193">
        <f t="shared" si="11"/>
        <v>0.01</v>
      </c>
      <c r="E101" s="1195">
        <f t="shared" si="12"/>
        <v>0.01</v>
      </c>
      <c r="F101" s="1201">
        <f t="shared" si="7"/>
        <v>1.5923566878980894E-5</v>
      </c>
      <c r="G101" s="1206">
        <f t="shared" si="8"/>
        <v>-0.99998407643312104</v>
      </c>
      <c r="H101" s="661">
        <f t="shared" si="9"/>
        <v>-100</v>
      </c>
      <c r="I101" s="486">
        <f>'MASTER CHART'!$AB$7</f>
        <v>0.15</v>
      </c>
      <c r="J101" s="487">
        <f t="shared" si="10"/>
        <v>-15</v>
      </c>
      <c r="L101" s="804" t="str">
        <f t="shared" si="13"/>
        <v>-</v>
      </c>
    </row>
    <row r="102" spans="1:12" ht="15.6" x14ac:dyDescent="0.3">
      <c r="A102" s="691" t="s">
        <v>75</v>
      </c>
      <c r="B102" s="1186" t="s">
        <v>713</v>
      </c>
      <c r="C102" s="1187">
        <v>541017</v>
      </c>
      <c r="D102" s="1193">
        <f t="shared" si="11"/>
        <v>541017</v>
      </c>
      <c r="E102" s="1195">
        <f t="shared" si="12"/>
        <v>541017</v>
      </c>
      <c r="F102" s="1201">
        <f t="shared" si="7"/>
        <v>861.49203821656056</v>
      </c>
      <c r="G102" s="1206">
        <f t="shared" si="8"/>
        <v>860.49203821656056</v>
      </c>
      <c r="H102" s="661">
        <f t="shared" si="9"/>
        <v>5.4779147047801056</v>
      </c>
      <c r="I102" s="486">
        <f>'MASTER CHART'!$AB$7</f>
        <v>0.15</v>
      </c>
      <c r="J102" s="487">
        <f t="shared" si="10"/>
        <v>0.82168720571701581</v>
      </c>
      <c r="L102" s="804" t="str">
        <f t="shared" si="13"/>
        <v>-</v>
      </c>
    </row>
    <row r="103" spans="1:12" ht="15.6" x14ac:dyDescent="0.3">
      <c r="A103" s="691" t="s">
        <v>176</v>
      </c>
      <c r="B103" s="1089"/>
      <c r="C103" s="1189"/>
      <c r="D103" s="1193">
        <f t="shared" si="11"/>
        <v>0.01</v>
      </c>
      <c r="E103" s="1195">
        <f t="shared" si="12"/>
        <v>0.01</v>
      </c>
      <c r="F103" s="1201">
        <f t="shared" si="7"/>
        <v>1.5923566878980894E-5</v>
      </c>
      <c r="G103" s="1206">
        <f t="shared" si="8"/>
        <v>-0.99998407643312104</v>
      </c>
      <c r="H103" s="661">
        <f t="shared" si="9"/>
        <v>-100</v>
      </c>
      <c r="I103" s="486">
        <f>'MASTER CHART'!$AB$7</f>
        <v>0.15</v>
      </c>
      <c r="J103" s="487">
        <f t="shared" si="10"/>
        <v>-15</v>
      </c>
      <c r="L103" s="804" t="str">
        <f t="shared" si="13"/>
        <v>-</v>
      </c>
    </row>
    <row r="104" spans="1:12" ht="15.6" x14ac:dyDescent="0.3">
      <c r="A104" s="692" t="s">
        <v>177</v>
      </c>
      <c r="B104" s="1089"/>
      <c r="C104" s="1189"/>
      <c r="D104" s="1193">
        <f t="shared" si="11"/>
        <v>0.01</v>
      </c>
      <c r="E104" s="1195">
        <f t="shared" si="12"/>
        <v>0.01</v>
      </c>
      <c r="F104" s="1201">
        <f t="shared" si="7"/>
        <v>1.5923566878980894E-5</v>
      </c>
      <c r="G104" s="1206">
        <f t="shared" si="8"/>
        <v>-0.99998407643312104</v>
      </c>
      <c r="H104" s="661">
        <f t="shared" si="9"/>
        <v>-100</v>
      </c>
      <c r="I104" s="486">
        <f>'MASTER CHART'!$AB$7</f>
        <v>0.15</v>
      </c>
      <c r="J104" s="487">
        <f t="shared" si="10"/>
        <v>-15</v>
      </c>
      <c r="L104" s="804" t="str">
        <f t="shared" si="13"/>
        <v>-</v>
      </c>
    </row>
    <row r="105" spans="1:12" ht="15.6" x14ac:dyDescent="0.3">
      <c r="A105" s="691" t="s">
        <v>178</v>
      </c>
      <c r="B105" s="1089"/>
      <c r="C105" s="1189"/>
      <c r="D105" s="1193">
        <f t="shared" si="11"/>
        <v>0.01</v>
      </c>
      <c r="E105" s="1195">
        <f t="shared" si="12"/>
        <v>0.01</v>
      </c>
      <c r="F105" s="1201">
        <f t="shared" si="7"/>
        <v>1.5923566878980894E-5</v>
      </c>
      <c r="G105" s="1206">
        <f t="shared" si="8"/>
        <v>-0.99998407643312104</v>
      </c>
      <c r="H105" s="661">
        <f t="shared" si="9"/>
        <v>-100</v>
      </c>
      <c r="I105" s="486">
        <f>'MASTER CHART'!$AB$7</f>
        <v>0.15</v>
      </c>
      <c r="J105" s="487">
        <f t="shared" si="10"/>
        <v>-15</v>
      </c>
      <c r="L105" s="804" t="str">
        <f t="shared" si="13"/>
        <v>-</v>
      </c>
    </row>
    <row r="106" spans="1:12" ht="15.6" x14ac:dyDescent="0.3">
      <c r="A106" s="692" t="s">
        <v>179</v>
      </c>
      <c r="B106" s="1089"/>
      <c r="C106" s="1189"/>
      <c r="D106" s="1193">
        <f t="shared" si="11"/>
        <v>0.01</v>
      </c>
      <c r="E106" s="1195">
        <f t="shared" si="12"/>
        <v>0.01</v>
      </c>
      <c r="F106" s="1201">
        <f t="shared" si="7"/>
        <v>1.5923566878980894E-5</v>
      </c>
      <c r="G106" s="1206">
        <f t="shared" si="8"/>
        <v>-0.99998407643312104</v>
      </c>
      <c r="H106" s="661">
        <f t="shared" si="9"/>
        <v>-100</v>
      </c>
      <c r="I106" s="486">
        <f>'MASTER CHART'!$AB$7</f>
        <v>0.15</v>
      </c>
      <c r="J106" s="487">
        <f t="shared" si="10"/>
        <v>-15</v>
      </c>
      <c r="L106" s="804" t="str">
        <f t="shared" si="13"/>
        <v>-</v>
      </c>
    </row>
    <row r="107" spans="1:12" ht="15.6" x14ac:dyDescent="0.3">
      <c r="A107" s="691" t="s">
        <v>119</v>
      </c>
      <c r="B107" s="1089"/>
      <c r="C107" s="1189"/>
      <c r="D107" s="1193">
        <f t="shared" si="11"/>
        <v>0.01</v>
      </c>
      <c r="E107" s="1195">
        <f t="shared" si="12"/>
        <v>0.01</v>
      </c>
      <c r="F107" s="1201">
        <f t="shared" si="7"/>
        <v>1.5923566878980894E-5</v>
      </c>
      <c r="G107" s="1206">
        <f t="shared" si="8"/>
        <v>-0.99998407643312104</v>
      </c>
      <c r="H107" s="661">
        <f t="shared" si="9"/>
        <v>-100</v>
      </c>
      <c r="I107" s="486">
        <f>'MASTER CHART'!$AB$7</f>
        <v>0.15</v>
      </c>
      <c r="J107" s="487">
        <f t="shared" si="10"/>
        <v>-15</v>
      </c>
      <c r="L107" s="804" t="str">
        <f t="shared" si="13"/>
        <v>-</v>
      </c>
    </row>
    <row r="108" spans="1:12" ht="15.6" x14ac:dyDescent="0.3">
      <c r="A108" s="691" t="s">
        <v>76</v>
      </c>
      <c r="B108" s="1186" t="s">
        <v>714</v>
      </c>
      <c r="C108" s="1187">
        <v>1710303</v>
      </c>
      <c r="D108" s="1193">
        <f t="shared" si="11"/>
        <v>1710303</v>
      </c>
      <c r="E108" s="1195">
        <f t="shared" si="12"/>
        <v>1710303</v>
      </c>
      <c r="F108" s="1201">
        <f t="shared" si="7"/>
        <v>2723.4124203821657</v>
      </c>
      <c r="G108" s="1206">
        <f t="shared" si="8"/>
        <v>2722.4124203821657</v>
      </c>
      <c r="H108" s="661">
        <f t="shared" si="9"/>
        <v>17.33094830371256</v>
      </c>
      <c r="I108" s="486">
        <f>'MASTER CHART'!$AB$7</f>
        <v>0.15</v>
      </c>
      <c r="J108" s="487">
        <f t="shared" si="10"/>
        <v>2.5996422455568839</v>
      </c>
      <c r="L108" s="804" t="str">
        <f t="shared" si="13"/>
        <v>-</v>
      </c>
    </row>
    <row r="109" spans="1:12" ht="15.6" x14ac:dyDescent="0.3">
      <c r="A109" s="691" t="s">
        <v>180</v>
      </c>
      <c r="B109" s="1186" t="s">
        <v>715</v>
      </c>
      <c r="C109" s="1187">
        <v>17582</v>
      </c>
      <c r="D109" s="1193">
        <f t="shared" si="11"/>
        <v>17582</v>
      </c>
      <c r="E109" s="1195">
        <f t="shared" si="12"/>
        <v>17582</v>
      </c>
      <c r="F109" s="1201">
        <f t="shared" si="7"/>
        <v>27.996815286624205</v>
      </c>
      <c r="G109" s="1206">
        <f t="shared" si="8"/>
        <v>26.996815286624205</v>
      </c>
      <c r="H109" s="661">
        <f t="shared" si="9"/>
        <v>0.17186242855580314</v>
      </c>
      <c r="I109" s="486">
        <f>'MASTER CHART'!$AB$7</f>
        <v>0.15</v>
      </c>
      <c r="J109" s="487">
        <f t="shared" si="10"/>
        <v>2.5779364283370469E-2</v>
      </c>
      <c r="L109" s="804" t="str">
        <f t="shared" si="13"/>
        <v>-</v>
      </c>
    </row>
    <row r="110" spans="1:12" ht="15.6" x14ac:dyDescent="0.3">
      <c r="A110" s="692" t="s">
        <v>181</v>
      </c>
      <c r="B110" s="1089"/>
      <c r="C110" s="1189"/>
      <c r="D110" s="1193">
        <f t="shared" si="11"/>
        <v>0.01</v>
      </c>
      <c r="E110" s="1195">
        <f t="shared" si="12"/>
        <v>0.01</v>
      </c>
      <c r="F110" s="1201">
        <f t="shared" si="7"/>
        <v>1.5923566878980894E-5</v>
      </c>
      <c r="G110" s="1206">
        <f t="shared" si="8"/>
        <v>-0.99998407643312104</v>
      </c>
      <c r="H110" s="661">
        <f t="shared" si="9"/>
        <v>-100</v>
      </c>
      <c r="I110" s="486">
        <f>'MASTER CHART'!$AB$7</f>
        <v>0.15</v>
      </c>
      <c r="J110" s="487">
        <f t="shared" si="10"/>
        <v>-15</v>
      </c>
      <c r="L110" s="804" t="str">
        <f t="shared" si="13"/>
        <v>-</v>
      </c>
    </row>
    <row r="111" spans="1:12" ht="15.6" x14ac:dyDescent="0.3">
      <c r="A111" s="692" t="s">
        <v>77</v>
      </c>
      <c r="B111" s="1186" t="s">
        <v>716</v>
      </c>
      <c r="C111" s="1190">
        <v>160</v>
      </c>
      <c r="D111" s="1193">
        <f t="shared" si="11"/>
        <v>160</v>
      </c>
      <c r="E111" s="1195">
        <f t="shared" si="12"/>
        <v>160</v>
      </c>
      <c r="F111" s="1201">
        <f t="shared" si="7"/>
        <v>0.25477707006369427</v>
      </c>
      <c r="G111" s="1206">
        <f t="shared" si="8"/>
        <v>-0.74522292993630579</v>
      </c>
      <c r="H111" s="661">
        <f t="shared" si="9"/>
        <v>-74.523479673243216</v>
      </c>
      <c r="I111" s="486">
        <f>'MASTER CHART'!$AB$7</f>
        <v>0.15</v>
      </c>
      <c r="J111" s="487">
        <f t="shared" si="10"/>
        <v>-11.178521950986482</v>
      </c>
      <c r="L111" s="804" t="str">
        <f t="shared" si="13"/>
        <v>-</v>
      </c>
    </row>
    <row r="112" spans="1:12" ht="15.6" x14ac:dyDescent="0.3">
      <c r="A112" s="691" t="s">
        <v>182</v>
      </c>
      <c r="B112" s="1089"/>
      <c r="C112" s="1189"/>
      <c r="D112" s="1193">
        <f t="shared" si="11"/>
        <v>0.01</v>
      </c>
      <c r="E112" s="1195">
        <f t="shared" si="12"/>
        <v>0.01</v>
      </c>
      <c r="F112" s="1201">
        <f t="shared" si="7"/>
        <v>1.5923566878980894E-5</v>
      </c>
      <c r="G112" s="1206">
        <f t="shared" si="8"/>
        <v>-0.99998407643312104</v>
      </c>
      <c r="H112" s="661">
        <f t="shared" si="9"/>
        <v>-100</v>
      </c>
      <c r="I112" s="486">
        <f>'MASTER CHART'!$AB$7</f>
        <v>0.15</v>
      </c>
      <c r="J112" s="487">
        <f t="shared" si="10"/>
        <v>-15</v>
      </c>
      <c r="L112" s="804" t="str">
        <f t="shared" si="13"/>
        <v>-</v>
      </c>
    </row>
    <row r="113" spans="1:12" ht="15.6" x14ac:dyDescent="0.3">
      <c r="A113" s="692" t="s">
        <v>183</v>
      </c>
      <c r="B113" s="1186" t="s">
        <v>717</v>
      </c>
      <c r="C113" s="1187">
        <v>8833</v>
      </c>
      <c r="D113" s="1193">
        <f t="shared" si="11"/>
        <v>8833</v>
      </c>
      <c r="E113" s="1195">
        <f t="shared" si="12"/>
        <v>8833</v>
      </c>
      <c r="F113" s="1201">
        <f t="shared" si="7"/>
        <v>14.065286624203821</v>
      </c>
      <c r="G113" s="1206">
        <f t="shared" si="8"/>
        <v>13.065286624203821</v>
      </c>
      <c r="H113" s="661">
        <f t="shared" si="9"/>
        <v>8.3173954600705716E-2</v>
      </c>
      <c r="I113" s="486">
        <f>'MASTER CHART'!$AB$7</f>
        <v>0.15</v>
      </c>
      <c r="J113" s="487">
        <f t="shared" si="10"/>
        <v>1.2476093190105857E-2</v>
      </c>
      <c r="L113" s="804" t="str">
        <f t="shared" si="13"/>
        <v>-</v>
      </c>
    </row>
    <row r="114" spans="1:12" ht="15.6" x14ac:dyDescent="0.3">
      <c r="A114" s="691" t="s">
        <v>184</v>
      </c>
      <c r="B114" s="1089"/>
      <c r="C114" s="1189"/>
      <c r="D114" s="1193">
        <f t="shared" si="11"/>
        <v>0.01</v>
      </c>
      <c r="E114" s="1195">
        <f t="shared" si="12"/>
        <v>0.01</v>
      </c>
      <c r="F114" s="1201">
        <f t="shared" si="7"/>
        <v>1.5923566878980894E-5</v>
      </c>
      <c r="G114" s="1206">
        <f t="shared" si="8"/>
        <v>-0.99998407643312104</v>
      </c>
      <c r="H114" s="661">
        <f t="shared" si="9"/>
        <v>-100</v>
      </c>
      <c r="I114" s="486">
        <f>'MASTER CHART'!$AB$7</f>
        <v>0.15</v>
      </c>
      <c r="J114" s="487">
        <f t="shared" si="10"/>
        <v>-15</v>
      </c>
      <c r="L114" s="804" t="str">
        <f t="shared" si="13"/>
        <v>-</v>
      </c>
    </row>
    <row r="115" spans="1:12" ht="15.6" x14ac:dyDescent="0.3">
      <c r="A115" s="691" t="s">
        <v>185</v>
      </c>
      <c r="B115" s="1089"/>
      <c r="C115" s="1189"/>
      <c r="D115" s="1193">
        <f t="shared" si="11"/>
        <v>0.01</v>
      </c>
      <c r="E115" s="1195">
        <f t="shared" si="12"/>
        <v>0.01</v>
      </c>
      <c r="F115" s="1201">
        <f t="shared" si="7"/>
        <v>1.5923566878980894E-5</v>
      </c>
      <c r="G115" s="1206">
        <f t="shared" si="8"/>
        <v>-0.99998407643312104</v>
      </c>
      <c r="H115" s="661">
        <f t="shared" si="9"/>
        <v>-100</v>
      </c>
      <c r="I115" s="486">
        <f>'MASTER CHART'!$AB$7</f>
        <v>0.15</v>
      </c>
      <c r="J115" s="487">
        <f t="shared" si="10"/>
        <v>-15</v>
      </c>
      <c r="L115" s="804" t="str">
        <f t="shared" si="13"/>
        <v>-</v>
      </c>
    </row>
    <row r="116" spans="1:12" ht="15.6" x14ac:dyDescent="0.3">
      <c r="A116" s="693" t="s">
        <v>186</v>
      </c>
      <c r="B116" s="1089"/>
      <c r="C116" s="1189"/>
      <c r="D116" s="1193">
        <f t="shared" si="11"/>
        <v>0.01</v>
      </c>
      <c r="E116" s="1195">
        <f t="shared" si="12"/>
        <v>0.01</v>
      </c>
      <c r="F116" s="1201">
        <f t="shared" si="7"/>
        <v>1.5923566878980894E-5</v>
      </c>
      <c r="G116" s="1206">
        <f t="shared" si="8"/>
        <v>-0.99998407643312104</v>
      </c>
      <c r="H116" s="661">
        <f t="shared" si="9"/>
        <v>-100</v>
      </c>
      <c r="I116" s="486">
        <f>'MASTER CHART'!$AB$7</f>
        <v>0.15</v>
      </c>
      <c r="J116" s="487">
        <f t="shared" si="10"/>
        <v>-15</v>
      </c>
      <c r="L116" s="804" t="str">
        <f t="shared" si="13"/>
        <v>-</v>
      </c>
    </row>
    <row r="117" spans="1:12" ht="15.6" x14ac:dyDescent="0.3">
      <c r="A117" s="691" t="s">
        <v>78</v>
      </c>
      <c r="B117" s="1186" t="s">
        <v>718</v>
      </c>
      <c r="C117" s="1187">
        <v>14579</v>
      </c>
      <c r="D117" s="1193">
        <f t="shared" si="11"/>
        <v>14579</v>
      </c>
      <c r="E117" s="1195">
        <f t="shared" si="12"/>
        <v>14579</v>
      </c>
      <c r="F117" s="1201">
        <f t="shared" si="7"/>
        <v>23.214968152866241</v>
      </c>
      <c r="G117" s="1206">
        <f t="shared" si="8"/>
        <v>22.214968152866241</v>
      </c>
      <c r="H117" s="661">
        <f t="shared" si="9"/>
        <v>0.14142106528146806</v>
      </c>
      <c r="I117" s="486">
        <f>'MASTER CHART'!$AB$7</f>
        <v>0.15</v>
      </c>
      <c r="J117" s="487">
        <f t="shared" si="10"/>
        <v>2.1213159792220208E-2</v>
      </c>
      <c r="L117" s="804" t="str">
        <f t="shared" si="13"/>
        <v>-</v>
      </c>
    </row>
    <row r="118" spans="1:12" ht="15.6" x14ac:dyDescent="0.3">
      <c r="A118" s="691" t="s">
        <v>187</v>
      </c>
      <c r="B118" s="1089"/>
      <c r="C118" s="1189"/>
      <c r="D118" s="1193">
        <f t="shared" si="11"/>
        <v>0.01</v>
      </c>
      <c r="E118" s="1195">
        <f t="shared" si="12"/>
        <v>0.01</v>
      </c>
      <c r="F118" s="1201">
        <f t="shared" si="7"/>
        <v>1.5923566878980894E-5</v>
      </c>
      <c r="G118" s="1206">
        <f t="shared" si="8"/>
        <v>-0.99998407643312104</v>
      </c>
      <c r="H118" s="661">
        <f t="shared" si="9"/>
        <v>-100</v>
      </c>
      <c r="I118" s="486">
        <f>'MASTER CHART'!$AB$7</f>
        <v>0.15</v>
      </c>
      <c r="J118" s="487">
        <f t="shared" si="10"/>
        <v>-15</v>
      </c>
      <c r="L118" s="804" t="str">
        <f t="shared" si="13"/>
        <v>-</v>
      </c>
    </row>
    <row r="119" spans="1:12" ht="15.6" x14ac:dyDescent="0.3">
      <c r="A119" s="692" t="s">
        <v>79</v>
      </c>
      <c r="B119" s="1186" t="s">
        <v>719</v>
      </c>
      <c r="C119" s="1187">
        <v>18579</v>
      </c>
      <c r="D119" s="1193">
        <f t="shared" si="11"/>
        <v>18579</v>
      </c>
      <c r="E119" s="1195">
        <f t="shared" si="12"/>
        <v>18579</v>
      </c>
      <c r="F119" s="1201">
        <f t="shared" si="7"/>
        <v>29.584394904458598</v>
      </c>
      <c r="G119" s="1206">
        <f t="shared" si="8"/>
        <v>28.584394904458598</v>
      </c>
      <c r="H119" s="661">
        <f t="shared" si="9"/>
        <v>0.18196900171081881</v>
      </c>
      <c r="I119" s="486">
        <f>'MASTER CHART'!$AB$7</f>
        <v>0.15</v>
      </c>
      <c r="J119" s="487">
        <f t="shared" si="10"/>
        <v>2.729535025662282E-2</v>
      </c>
      <c r="L119" s="804" t="str">
        <f t="shared" si="13"/>
        <v>-</v>
      </c>
    </row>
    <row r="120" spans="1:12" ht="15.6" x14ac:dyDescent="0.3">
      <c r="A120" s="691" t="s">
        <v>35</v>
      </c>
      <c r="B120" s="1089"/>
      <c r="C120" s="1189"/>
      <c r="D120" s="1193">
        <f t="shared" si="11"/>
        <v>0.01</v>
      </c>
      <c r="E120" s="1195">
        <f t="shared" si="12"/>
        <v>0.01</v>
      </c>
      <c r="F120" s="1201">
        <f t="shared" si="7"/>
        <v>1.5923566878980894E-5</v>
      </c>
      <c r="G120" s="1206">
        <f t="shared" si="8"/>
        <v>-0.99998407643312104</v>
      </c>
      <c r="H120" s="661">
        <f t="shared" si="9"/>
        <v>-100</v>
      </c>
      <c r="I120" s="486">
        <f>'MASTER CHART'!$AB$7</f>
        <v>0.15</v>
      </c>
      <c r="J120" s="487">
        <f t="shared" si="10"/>
        <v>-15</v>
      </c>
      <c r="L120" s="804" t="str">
        <f t="shared" si="13"/>
        <v>-</v>
      </c>
    </row>
    <row r="121" spans="1:12" ht="15.6" x14ac:dyDescent="0.3">
      <c r="A121" s="692" t="s">
        <v>188</v>
      </c>
      <c r="B121" s="1186" t="s">
        <v>720</v>
      </c>
      <c r="C121" s="1187">
        <v>9497</v>
      </c>
      <c r="D121" s="1193">
        <f t="shared" si="11"/>
        <v>9497</v>
      </c>
      <c r="E121" s="1195">
        <f t="shared" si="12"/>
        <v>9497</v>
      </c>
      <c r="F121" s="1201">
        <f t="shared" si="7"/>
        <v>15.122611464968152</v>
      </c>
      <c r="G121" s="1206">
        <f t="shared" si="8"/>
        <v>14.122611464968152</v>
      </c>
      <c r="H121" s="661">
        <f t="shared" si="9"/>
        <v>8.9904912047977931E-2</v>
      </c>
      <c r="I121" s="486">
        <f>'MASTER CHART'!$AB$7</f>
        <v>0.15</v>
      </c>
      <c r="J121" s="487">
        <f t="shared" si="10"/>
        <v>1.348573680719669E-2</v>
      </c>
      <c r="L121" s="804" t="str">
        <f t="shared" si="13"/>
        <v>-</v>
      </c>
    </row>
    <row r="122" spans="1:12" ht="15.6" x14ac:dyDescent="0.3">
      <c r="A122" s="691" t="s">
        <v>189</v>
      </c>
      <c r="B122" s="1188" t="s">
        <v>760</v>
      </c>
      <c r="C122" s="1187">
        <v>1775940</v>
      </c>
      <c r="D122" s="1193">
        <f t="shared" si="11"/>
        <v>1775940</v>
      </c>
      <c r="E122" s="1195">
        <f t="shared" si="12"/>
        <v>1775940</v>
      </c>
      <c r="F122" s="1201">
        <f t="shared" si="7"/>
        <v>2827.9299363057326</v>
      </c>
      <c r="G122" s="1206">
        <f t="shared" si="8"/>
        <v>2826.9299363057326</v>
      </c>
      <c r="H122" s="661">
        <f t="shared" si="9"/>
        <v>17.996309529565885</v>
      </c>
      <c r="I122" s="486">
        <f>'MASTER CHART'!$AB$7</f>
        <v>0.15</v>
      </c>
      <c r="J122" s="487">
        <f t="shared" si="10"/>
        <v>2.6994464294348828</v>
      </c>
      <c r="L122" s="804" t="str">
        <f t="shared" si="13"/>
        <v>-</v>
      </c>
    </row>
    <row r="123" spans="1:12" ht="15.6" x14ac:dyDescent="0.3">
      <c r="A123" s="691" t="s">
        <v>190</v>
      </c>
      <c r="B123" s="1186" t="s">
        <v>721</v>
      </c>
      <c r="C123" s="1187">
        <v>1712937</v>
      </c>
      <c r="D123" s="1193">
        <f t="shared" si="11"/>
        <v>1712937</v>
      </c>
      <c r="E123" s="1195">
        <f t="shared" si="12"/>
        <v>1712937</v>
      </c>
      <c r="F123" s="1201">
        <f t="shared" si="7"/>
        <v>2727.6066878980891</v>
      </c>
      <c r="G123" s="1206">
        <f t="shared" si="8"/>
        <v>2726.6066878980891</v>
      </c>
      <c r="H123" s="661">
        <f t="shared" si="9"/>
        <v>17.357649119851288</v>
      </c>
      <c r="I123" s="486">
        <f>'MASTER CHART'!$AB$7</f>
        <v>0.15</v>
      </c>
      <c r="J123" s="487">
        <f t="shared" si="10"/>
        <v>2.6036473679776932</v>
      </c>
      <c r="L123" s="804" t="str">
        <f t="shared" si="13"/>
        <v>-</v>
      </c>
    </row>
    <row r="124" spans="1:12" ht="15.6" x14ac:dyDescent="0.3">
      <c r="A124" s="691" t="s">
        <v>36</v>
      </c>
      <c r="B124" s="1186" t="s">
        <v>722</v>
      </c>
      <c r="C124" s="1187">
        <v>948967</v>
      </c>
      <c r="D124" s="1193">
        <f t="shared" si="11"/>
        <v>948967</v>
      </c>
      <c r="E124" s="1195">
        <f t="shared" si="12"/>
        <v>948967</v>
      </c>
      <c r="F124" s="1201">
        <f t="shared" si="7"/>
        <v>1511.093949044586</v>
      </c>
      <c r="G124" s="1206">
        <f t="shared" si="8"/>
        <v>1510.093949044586</v>
      </c>
      <c r="H124" s="661">
        <f t="shared" si="9"/>
        <v>9.6132973713685157</v>
      </c>
      <c r="I124" s="486">
        <f>'MASTER CHART'!$AB$7</f>
        <v>0.15</v>
      </c>
      <c r="J124" s="487">
        <f t="shared" si="10"/>
        <v>1.4419946057052773</v>
      </c>
      <c r="L124" s="804" t="str">
        <f t="shared" si="13"/>
        <v>-</v>
      </c>
    </row>
    <row r="125" spans="1:12" ht="15.6" x14ac:dyDescent="0.3">
      <c r="A125" s="692" t="s">
        <v>80</v>
      </c>
      <c r="B125" s="1186" t="s">
        <v>723</v>
      </c>
      <c r="C125" s="1187">
        <v>79112</v>
      </c>
      <c r="D125" s="1193">
        <f t="shared" si="11"/>
        <v>79112</v>
      </c>
      <c r="E125" s="1195">
        <f t="shared" si="12"/>
        <v>79112</v>
      </c>
      <c r="F125" s="1201">
        <f t="shared" si="7"/>
        <v>125.97452229299363</v>
      </c>
      <c r="G125" s="1206">
        <f t="shared" si="8"/>
        <v>124.97452229299363</v>
      </c>
      <c r="H125" s="661">
        <f t="shared" si="9"/>
        <v>0.79559106068029095</v>
      </c>
      <c r="I125" s="486">
        <f>'MASTER CHART'!$AB$7</f>
        <v>0.15</v>
      </c>
      <c r="J125" s="487">
        <f t="shared" si="10"/>
        <v>0.11933865910204364</v>
      </c>
      <c r="L125" s="804" t="str">
        <f t="shared" si="13"/>
        <v>-</v>
      </c>
    </row>
    <row r="126" spans="1:12" ht="15.6" x14ac:dyDescent="0.3">
      <c r="A126" s="691" t="s">
        <v>81</v>
      </c>
      <c r="B126" s="1089"/>
      <c r="C126" s="1189"/>
      <c r="D126" s="1193">
        <f t="shared" si="11"/>
        <v>0.01</v>
      </c>
      <c r="E126" s="1195">
        <f t="shared" si="12"/>
        <v>0.01</v>
      </c>
      <c r="F126" s="1201">
        <f t="shared" si="7"/>
        <v>1.5923566878980894E-5</v>
      </c>
      <c r="G126" s="1206">
        <f t="shared" si="8"/>
        <v>-0.99998407643312104</v>
      </c>
      <c r="H126" s="661">
        <f t="shared" si="9"/>
        <v>-100</v>
      </c>
      <c r="I126" s="486">
        <f>'MASTER CHART'!$AB$7</f>
        <v>0.15</v>
      </c>
      <c r="J126" s="487">
        <f t="shared" si="10"/>
        <v>-15</v>
      </c>
      <c r="L126" s="804" t="str">
        <f t="shared" si="13"/>
        <v>-</v>
      </c>
    </row>
    <row r="127" spans="1:12" ht="15.6" x14ac:dyDescent="0.3">
      <c r="A127" s="692" t="s">
        <v>191</v>
      </c>
      <c r="B127" s="1186" t="s">
        <v>724</v>
      </c>
      <c r="C127" s="1187">
        <v>40249</v>
      </c>
      <c r="D127" s="1193">
        <f t="shared" si="11"/>
        <v>40249</v>
      </c>
      <c r="E127" s="1195">
        <f t="shared" si="12"/>
        <v>40249</v>
      </c>
      <c r="F127" s="1201">
        <f t="shared" si="7"/>
        <v>64.090764331210195</v>
      </c>
      <c r="G127" s="1206">
        <f t="shared" si="8"/>
        <v>63.090764331210195</v>
      </c>
      <c r="H127" s="661">
        <f t="shared" si="9"/>
        <v>0.40163744731682655</v>
      </c>
      <c r="I127" s="486">
        <f>'MASTER CHART'!$AB$7</f>
        <v>0.15</v>
      </c>
      <c r="J127" s="487">
        <f t="shared" si="10"/>
        <v>6.0245617097523976E-2</v>
      </c>
      <c r="L127" s="804" t="str">
        <f t="shared" si="13"/>
        <v>-</v>
      </c>
    </row>
    <row r="128" spans="1:12" ht="15.6" x14ac:dyDescent="0.3">
      <c r="A128" s="691" t="s">
        <v>82</v>
      </c>
      <c r="B128" s="1089"/>
      <c r="C128" s="1189"/>
      <c r="D128" s="1193">
        <f t="shared" si="11"/>
        <v>0.01</v>
      </c>
      <c r="E128" s="1195">
        <f t="shared" si="12"/>
        <v>0.01</v>
      </c>
      <c r="F128" s="1201">
        <f t="shared" si="7"/>
        <v>1.5923566878980894E-5</v>
      </c>
      <c r="G128" s="1206">
        <f t="shared" si="8"/>
        <v>-0.99998407643312104</v>
      </c>
      <c r="H128" s="661">
        <f t="shared" si="9"/>
        <v>-100</v>
      </c>
      <c r="I128" s="486">
        <f>'MASTER CHART'!$AB$7</f>
        <v>0.15</v>
      </c>
      <c r="J128" s="487">
        <f t="shared" si="10"/>
        <v>-15</v>
      </c>
      <c r="L128" s="804" t="str">
        <f t="shared" si="13"/>
        <v>-</v>
      </c>
    </row>
    <row r="129" spans="1:12" ht="15.6" x14ac:dyDescent="0.3">
      <c r="A129" s="692" t="s">
        <v>83</v>
      </c>
      <c r="B129" s="1186" t="s">
        <v>725</v>
      </c>
      <c r="C129" s="1187">
        <v>40386</v>
      </c>
      <c r="D129" s="1193">
        <f t="shared" si="11"/>
        <v>40386</v>
      </c>
      <c r="E129" s="1195">
        <f t="shared" si="12"/>
        <v>40386</v>
      </c>
      <c r="F129" s="1201">
        <f t="shared" si="7"/>
        <v>64.308917197452232</v>
      </c>
      <c r="G129" s="1206">
        <f t="shared" si="8"/>
        <v>63.308917197452232</v>
      </c>
      <c r="H129" s="661">
        <f t="shared" si="9"/>
        <v>0.40302621413953177</v>
      </c>
      <c r="I129" s="486">
        <f>'MASTER CHART'!$AB$7</f>
        <v>0.15</v>
      </c>
      <c r="J129" s="487">
        <f t="shared" si="10"/>
        <v>6.0453932120929761E-2</v>
      </c>
      <c r="L129" s="804" t="str">
        <f t="shared" si="13"/>
        <v>-</v>
      </c>
    </row>
    <row r="130" spans="1:12" ht="15.6" x14ac:dyDescent="0.3">
      <c r="A130" s="691" t="s">
        <v>84</v>
      </c>
      <c r="B130" s="1186" t="s">
        <v>726</v>
      </c>
      <c r="C130" s="1187">
        <v>12249</v>
      </c>
      <c r="D130" s="1193">
        <f t="shared" si="11"/>
        <v>12249</v>
      </c>
      <c r="E130" s="1195">
        <f t="shared" si="12"/>
        <v>12249</v>
      </c>
      <c r="F130" s="1201">
        <f t="shared" si="7"/>
        <v>19.504777070063696</v>
      </c>
      <c r="G130" s="1206">
        <f t="shared" si="8"/>
        <v>18.504777070063696</v>
      </c>
      <c r="H130" s="661">
        <f t="shared" si="9"/>
        <v>0.11780189231137127</v>
      </c>
      <c r="I130" s="486">
        <f>'MASTER CHART'!$AB$7</f>
        <v>0.15</v>
      </c>
      <c r="J130" s="487">
        <f t="shared" si="10"/>
        <v>1.767028384670569E-2</v>
      </c>
      <c r="L130" s="804" t="str">
        <f t="shared" si="13"/>
        <v>-</v>
      </c>
    </row>
    <row r="131" spans="1:12" ht="15.6" x14ac:dyDescent="0.3">
      <c r="A131" s="691" t="s">
        <v>85</v>
      </c>
      <c r="B131" s="1186" t="s">
        <v>727</v>
      </c>
      <c r="C131" s="1187">
        <v>18765</v>
      </c>
      <c r="D131" s="1193">
        <f t="shared" si="11"/>
        <v>18765</v>
      </c>
      <c r="E131" s="1195">
        <f t="shared" si="12"/>
        <v>18765</v>
      </c>
      <c r="F131" s="1201">
        <f t="shared" si="7"/>
        <v>29.880573248407643</v>
      </c>
      <c r="G131" s="1206">
        <f t="shared" si="8"/>
        <v>28.880573248407643</v>
      </c>
      <c r="H131" s="661">
        <f t="shared" si="9"/>
        <v>0.18385448075478361</v>
      </c>
      <c r="I131" s="486">
        <f>'MASTER CHART'!$AB$7</f>
        <v>0.15</v>
      </c>
      <c r="J131" s="487">
        <f t="shared" si="10"/>
        <v>2.7578172113217541E-2</v>
      </c>
      <c r="L131" s="804" t="str">
        <f t="shared" si="13"/>
        <v>-</v>
      </c>
    </row>
    <row r="132" spans="1:12" ht="15.6" x14ac:dyDescent="0.3">
      <c r="A132" s="692" t="s">
        <v>86</v>
      </c>
      <c r="B132" s="1089"/>
      <c r="C132" s="1189"/>
      <c r="D132" s="1193">
        <f t="shared" si="11"/>
        <v>0.01</v>
      </c>
      <c r="E132" s="1195">
        <f t="shared" si="12"/>
        <v>0.01</v>
      </c>
      <c r="F132" s="1201">
        <f t="shared" ref="F132:F174" si="14">E132/$E$182</f>
        <v>1.5923566878980894E-5</v>
      </c>
      <c r="G132" s="1206">
        <f t="shared" ref="G132:G176" si="15">F132-1</f>
        <v>-0.99998407643312104</v>
      </c>
      <c r="H132" s="661">
        <f t="shared" ref="H132:H176" si="16">(IF(G132&lt;0,G132/$G$182*-100,G132/$G$181*100))</f>
        <v>-100</v>
      </c>
      <c r="I132" s="486">
        <f>'MASTER CHART'!$AB$7</f>
        <v>0.15</v>
      </c>
      <c r="J132" s="487">
        <f t="shared" ref="J132:J177" si="17">(H132*I132)</f>
        <v>-15</v>
      </c>
      <c r="L132" s="804" t="str">
        <f t="shared" si="13"/>
        <v>-</v>
      </c>
    </row>
    <row r="133" spans="1:12" ht="15.6" x14ac:dyDescent="0.3">
      <c r="A133" s="694" t="s">
        <v>226</v>
      </c>
      <c r="B133" s="1089"/>
      <c r="C133" s="1189"/>
      <c r="D133" s="1193">
        <f t="shared" ref="D133:D177" si="18">IF(C133=0,0.01,C133)</f>
        <v>0.01</v>
      </c>
      <c r="E133" s="1195">
        <f t="shared" ref="E133:E177" si="19">D133</f>
        <v>0.01</v>
      </c>
      <c r="F133" s="1201">
        <f t="shared" si="14"/>
        <v>1.5923566878980894E-5</v>
      </c>
      <c r="G133" s="1206">
        <f t="shared" si="15"/>
        <v>-0.99998407643312104</v>
      </c>
      <c r="H133" s="661">
        <f t="shared" si="16"/>
        <v>-100</v>
      </c>
      <c r="I133" s="486">
        <f>'MASTER CHART'!$AB$7</f>
        <v>0.15</v>
      </c>
      <c r="J133" s="490">
        <f t="shared" si="17"/>
        <v>-15</v>
      </c>
      <c r="L133" s="804" t="str">
        <f t="shared" ref="L133:L177" si="20">IF(E133=1,"yes","-")</f>
        <v>-</v>
      </c>
    </row>
    <row r="134" spans="1:12" ht="15.6" x14ac:dyDescent="0.3">
      <c r="A134" s="691" t="s">
        <v>87</v>
      </c>
      <c r="B134" s="1186" t="s">
        <v>728</v>
      </c>
      <c r="C134" s="1187">
        <v>1530000</v>
      </c>
      <c r="D134" s="1193">
        <f t="shared" si="18"/>
        <v>1530000</v>
      </c>
      <c r="E134" s="1195">
        <f t="shared" si="19"/>
        <v>1530000</v>
      </c>
      <c r="F134" s="1201">
        <f t="shared" si="14"/>
        <v>2436.3057324840765</v>
      </c>
      <c r="G134" s="1206">
        <f t="shared" si="15"/>
        <v>2435.3057324840765</v>
      </c>
      <c r="H134" s="661">
        <f t="shared" si="16"/>
        <v>15.503219658207254</v>
      </c>
      <c r="I134" s="486">
        <f>'MASTER CHART'!$AB$7</f>
        <v>0.15</v>
      </c>
      <c r="J134" s="487">
        <f t="shared" si="17"/>
        <v>2.325482948731088</v>
      </c>
      <c r="L134" s="804" t="str">
        <f t="shared" si="20"/>
        <v>-</v>
      </c>
    </row>
    <row r="135" spans="1:12" ht="15.6" x14ac:dyDescent="0.3">
      <c r="A135" s="692" t="s">
        <v>192</v>
      </c>
      <c r="B135" s="1089"/>
      <c r="C135" s="1189"/>
      <c r="D135" s="1193">
        <f t="shared" si="18"/>
        <v>0.01</v>
      </c>
      <c r="E135" s="1195">
        <f t="shared" si="19"/>
        <v>0.01</v>
      </c>
      <c r="F135" s="1201">
        <f t="shared" si="14"/>
        <v>1.5923566878980894E-5</v>
      </c>
      <c r="G135" s="1206">
        <f t="shared" si="15"/>
        <v>-0.99998407643312104</v>
      </c>
      <c r="H135" s="661">
        <f t="shared" si="16"/>
        <v>-100</v>
      </c>
      <c r="I135" s="486">
        <f>'MASTER CHART'!$AB$7</f>
        <v>0.15</v>
      </c>
      <c r="J135" s="487">
        <f t="shared" si="17"/>
        <v>-15</v>
      </c>
      <c r="L135" s="804" t="str">
        <f t="shared" si="20"/>
        <v>-</v>
      </c>
    </row>
    <row r="136" spans="1:12" ht="15.6" x14ac:dyDescent="0.3">
      <c r="A136" s="693" t="s">
        <v>193</v>
      </c>
      <c r="B136" s="1089"/>
      <c r="C136" s="1189"/>
      <c r="D136" s="1193">
        <f t="shared" si="18"/>
        <v>0.01</v>
      </c>
      <c r="E136" s="1195">
        <f t="shared" si="19"/>
        <v>0.01</v>
      </c>
      <c r="F136" s="1201">
        <f t="shared" si="14"/>
        <v>1.5923566878980894E-5</v>
      </c>
      <c r="G136" s="1206">
        <f t="shared" si="15"/>
        <v>-0.99998407643312104</v>
      </c>
      <c r="H136" s="661">
        <f t="shared" si="16"/>
        <v>-100</v>
      </c>
      <c r="I136" s="486">
        <f>'MASTER CHART'!$AB$7</f>
        <v>0.15</v>
      </c>
      <c r="J136" s="487">
        <f t="shared" si="17"/>
        <v>-15</v>
      </c>
      <c r="L136" s="804" t="str">
        <f t="shared" si="20"/>
        <v>-</v>
      </c>
    </row>
    <row r="137" spans="1:12" ht="15.6" x14ac:dyDescent="0.3">
      <c r="A137" s="692" t="s">
        <v>88</v>
      </c>
      <c r="B137" s="1186" t="s">
        <v>730</v>
      </c>
      <c r="C137" s="1187">
        <v>67574</v>
      </c>
      <c r="D137" s="1193">
        <f t="shared" si="18"/>
        <v>67574</v>
      </c>
      <c r="E137" s="1195">
        <f t="shared" si="19"/>
        <v>67574</v>
      </c>
      <c r="F137" s="1201">
        <f t="shared" si="14"/>
        <v>107.60191082802548</v>
      </c>
      <c r="G137" s="1206">
        <f t="shared" si="15"/>
        <v>106.60191082802548</v>
      </c>
      <c r="H137" s="661">
        <f t="shared" si="16"/>
        <v>0.67863053804982876</v>
      </c>
      <c r="I137" s="486">
        <f>'MASTER CHART'!$AB$7</f>
        <v>0.15</v>
      </c>
      <c r="J137" s="487">
        <f t="shared" si="17"/>
        <v>0.10179458070747431</v>
      </c>
      <c r="L137" s="804" t="str">
        <f t="shared" si="20"/>
        <v>-</v>
      </c>
    </row>
    <row r="138" spans="1:12" ht="15.6" x14ac:dyDescent="0.3">
      <c r="A138" s="691" t="s">
        <v>194</v>
      </c>
      <c r="B138" s="1186" t="s">
        <v>731</v>
      </c>
      <c r="C138" s="1187">
        <v>9865495</v>
      </c>
      <c r="D138" s="1193">
        <f t="shared" si="18"/>
        <v>9865495</v>
      </c>
      <c r="E138" s="1195">
        <f t="shared" si="19"/>
        <v>9865495</v>
      </c>
      <c r="F138" s="1201">
        <f t="shared" si="14"/>
        <v>15709.386942675159</v>
      </c>
      <c r="G138" s="1206">
        <f t="shared" si="15"/>
        <v>15708.386942675159</v>
      </c>
      <c r="H138" s="661">
        <f t="shared" si="16"/>
        <v>100</v>
      </c>
      <c r="I138" s="486">
        <f>'MASTER CHART'!$AB$7</f>
        <v>0.15</v>
      </c>
      <c r="J138" s="487">
        <f t="shared" si="17"/>
        <v>15</v>
      </c>
      <c r="L138" s="804" t="str">
        <f t="shared" si="20"/>
        <v>-</v>
      </c>
    </row>
    <row r="139" spans="1:12" ht="15.6" x14ac:dyDescent="0.3">
      <c r="A139" s="692" t="s">
        <v>195</v>
      </c>
      <c r="B139" s="1089"/>
      <c r="C139" s="1189"/>
      <c r="D139" s="1193">
        <f t="shared" si="18"/>
        <v>0.01</v>
      </c>
      <c r="E139" s="1195">
        <f t="shared" si="19"/>
        <v>0.01</v>
      </c>
      <c r="F139" s="1201">
        <f t="shared" si="14"/>
        <v>1.5923566878980894E-5</v>
      </c>
      <c r="G139" s="1206">
        <f t="shared" si="15"/>
        <v>-0.99998407643312104</v>
      </c>
      <c r="H139" s="661">
        <f t="shared" si="16"/>
        <v>-100</v>
      </c>
      <c r="I139" s="486">
        <f>'MASTER CHART'!$AB$7</f>
        <v>0.15</v>
      </c>
      <c r="J139" s="487">
        <f t="shared" si="17"/>
        <v>-15</v>
      </c>
      <c r="L139" s="804" t="str">
        <f t="shared" si="20"/>
        <v>-</v>
      </c>
    </row>
    <row r="140" spans="1:12" ht="15.6" x14ac:dyDescent="0.3">
      <c r="A140" s="692" t="s">
        <v>196</v>
      </c>
      <c r="B140" s="1089"/>
      <c r="C140" s="1189"/>
      <c r="D140" s="1193">
        <f t="shared" si="18"/>
        <v>0.01</v>
      </c>
      <c r="E140" s="1195">
        <f t="shared" si="19"/>
        <v>0.01</v>
      </c>
      <c r="F140" s="1201">
        <f t="shared" si="14"/>
        <v>1.5923566878980894E-5</v>
      </c>
      <c r="G140" s="1206">
        <f t="shared" si="15"/>
        <v>-0.99998407643312104</v>
      </c>
      <c r="H140" s="661">
        <f t="shared" si="16"/>
        <v>-100</v>
      </c>
      <c r="I140" s="486">
        <f>'MASTER CHART'!$AB$7</f>
        <v>0.15</v>
      </c>
      <c r="J140" s="487">
        <f t="shared" si="17"/>
        <v>-15</v>
      </c>
      <c r="L140" s="804" t="str">
        <f t="shared" si="20"/>
        <v>-</v>
      </c>
    </row>
    <row r="141" spans="1:12" ht="15.6" x14ac:dyDescent="0.3">
      <c r="A141" s="691" t="s">
        <v>197</v>
      </c>
      <c r="B141" s="1089"/>
      <c r="C141" s="1189"/>
      <c r="D141" s="1193">
        <f t="shared" si="18"/>
        <v>0.01</v>
      </c>
      <c r="E141" s="1195">
        <f t="shared" si="19"/>
        <v>0.01</v>
      </c>
      <c r="F141" s="1201">
        <f t="shared" si="14"/>
        <v>1.5923566878980894E-5</v>
      </c>
      <c r="G141" s="1206">
        <f t="shared" si="15"/>
        <v>-0.99998407643312104</v>
      </c>
      <c r="H141" s="661">
        <f t="shared" si="16"/>
        <v>-100</v>
      </c>
      <c r="I141" s="486">
        <f>'MASTER CHART'!$AB$7</f>
        <v>0.15</v>
      </c>
      <c r="J141" s="487">
        <f t="shared" si="17"/>
        <v>-15</v>
      </c>
      <c r="L141" s="804" t="str">
        <f t="shared" si="20"/>
        <v>-</v>
      </c>
    </row>
    <row r="142" spans="1:12" ht="15.6" x14ac:dyDescent="0.3">
      <c r="A142" s="692" t="s">
        <v>233</v>
      </c>
      <c r="B142" s="1186"/>
      <c r="C142" s="1190"/>
      <c r="D142" s="1193">
        <f t="shared" si="18"/>
        <v>0.01</v>
      </c>
      <c r="E142" s="1195">
        <f t="shared" si="19"/>
        <v>0.01</v>
      </c>
      <c r="F142" s="1201">
        <f t="shared" si="14"/>
        <v>1.5923566878980894E-5</v>
      </c>
      <c r="G142" s="1206">
        <f t="shared" si="15"/>
        <v>-0.99998407643312104</v>
      </c>
      <c r="H142" s="661">
        <f t="shared" si="16"/>
        <v>-100</v>
      </c>
      <c r="I142" s="486">
        <f>'MASTER CHART'!$AB$7</f>
        <v>0.15</v>
      </c>
      <c r="J142" s="487">
        <f t="shared" si="17"/>
        <v>-15</v>
      </c>
      <c r="L142" s="804" t="str">
        <f t="shared" si="20"/>
        <v>-</v>
      </c>
    </row>
    <row r="143" spans="1:12" ht="15.6" x14ac:dyDescent="0.3">
      <c r="A143" s="691" t="s">
        <v>90</v>
      </c>
      <c r="B143" s="1188" t="s">
        <v>761</v>
      </c>
      <c r="C143" s="1187">
        <v>9264921</v>
      </c>
      <c r="D143" s="1193">
        <f t="shared" si="18"/>
        <v>9264921</v>
      </c>
      <c r="E143" s="1195">
        <f t="shared" si="19"/>
        <v>9264921</v>
      </c>
      <c r="F143" s="1201">
        <f t="shared" si="14"/>
        <v>14753.058917197452</v>
      </c>
      <c r="G143" s="1206">
        <f t="shared" si="15"/>
        <v>14752.058917197452</v>
      </c>
      <c r="H143" s="661">
        <f t="shared" si="16"/>
        <v>93.91199090671978</v>
      </c>
      <c r="I143" s="486">
        <f>'MASTER CHART'!$AB$7</f>
        <v>0.15</v>
      </c>
      <c r="J143" s="487">
        <f t="shared" si="17"/>
        <v>14.086798636007966</v>
      </c>
      <c r="L143" s="804" t="str">
        <f t="shared" si="20"/>
        <v>-</v>
      </c>
    </row>
    <row r="144" spans="1:12" ht="15.6" x14ac:dyDescent="0.3">
      <c r="A144" s="692" t="s">
        <v>199</v>
      </c>
      <c r="B144" s="1089"/>
      <c r="C144" s="1189"/>
      <c r="D144" s="1193">
        <f t="shared" si="18"/>
        <v>0.01</v>
      </c>
      <c r="E144" s="1195">
        <f t="shared" si="19"/>
        <v>0.01</v>
      </c>
      <c r="F144" s="1201">
        <f t="shared" si="14"/>
        <v>1.5923566878980894E-5</v>
      </c>
      <c r="G144" s="1206">
        <f t="shared" si="15"/>
        <v>-0.99998407643312104</v>
      </c>
      <c r="H144" s="661">
        <f t="shared" si="16"/>
        <v>-100</v>
      </c>
      <c r="I144" s="486">
        <f>'MASTER CHART'!$AB$7</f>
        <v>0.15</v>
      </c>
      <c r="J144" s="487">
        <f t="shared" si="17"/>
        <v>-15</v>
      </c>
      <c r="L144" s="804" t="str">
        <f t="shared" si="20"/>
        <v>-</v>
      </c>
    </row>
    <row r="145" spans="1:12" ht="15.6" x14ac:dyDescent="0.3">
      <c r="A145" s="691" t="s">
        <v>200</v>
      </c>
      <c r="B145" s="1186" t="s">
        <v>732</v>
      </c>
      <c r="C145" s="1187">
        <v>15249</v>
      </c>
      <c r="D145" s="1193">
        <f t="shared" si="18"/>
        <v>15249</v>
      </c>
      <c r="E145" s="1195">
        <f t="shared" si="19"/>
        <v>15249</v>
      </c>
      <c r="F145" s="1201">
        <f t="shared" si="14"/>
        <v>24.28184713375796</v>
      </c>
      <c r="G145" s="1206">
        <f t="shared" si="15"/>
        <v>23.28184713375796</v>
      </c>
      <c r="H145" s="661">
        <f t="shared" si="16"/>
        <v>0.1482128446333843</v>
      </c>
      <c r="I145" s="486">
        <f>'MASTER CHART'!$AB$7</f>
        <v>0.15</v>
      </c>
      <c r="J145" s="487">
        <f t="shared" si="17"/>
        <v>2.2231926695007644E-2</v>
      </c>
      <c r="L145" s="804" t="str">
        <f t="shared" si="20"/>
        <v>-</v>
      </c>
    </row>
    <row r="146" spans="1:12" ht="15.6" x14ac:dyDescent="0.3">
      <c r="A146" s="692" t="s">
        <v>91</v>
      </c>
      <c r="B146" s="1089"/>
      <c r="C146" s="1189"/>
      <c r="D146" s="1193">
        <f t="shared" si="18"/>
        <v>0.01</v>
      </c>
      <c r="E146" s="1195">
        <f t="shared" si="19"/>
        <v>0.01</v>
      </c>
      <c r="F146" s="1201">
        <f t="shared" si="14"/>
        <v>1.5923566878980894E-5</v>
      </c>
      <c r="G146" s="1206">
        <f t="shared" si="15"/>
        <v>-0.99998407643312104</v>
      </c>
      <c r="H146" s="661">
        <f t="shared" si="16"/>
        <v>-100</v>
      </c>
      <c r="I146" s="486">
        <f>'MASTER CHART'!$AB$7</f>
        <v>0.15</v>
      </c>
      <c r="J146" s="487">
        <f t="shared" si="17"/>
        <v>-15</v>
      </c>
      <c r="L146" s="804" t="str">
        <f t="shared" si="20"/>
        <v>-</v>
      </c>
    </row>
    <row r="147" spans="1:12" ht="15.6" x14ac:dyDescent="0.3">
      <c r="A147" s="691" t="s">
        <v>92</v>
      </c>
      <c r="B147" s="1186" t="s">
        <v>733</v>
      </c>
      <c r="C147" s="1190">
        <v>200</v>
      </c>
      <c r="D147" s="1193">
        <f t="shared" si="18"/>
        <v>200</v>
      </c>
      <c r="E147" s="1195">
        <f t="shared" si="19"/>
        <v>200</v>
      </c>
      <c r="F147" s="1201">
        <f t="shared" si="14"/>
        <v>0.31847133757961782</v>
      </c>
      <c r="G147" s="1206">
        <f t="shared" si="15"/>
        <v>-0.68152866242038224</v>
      </c>
      <c r="H147" s="661">
        <f t="shared" si="16"/>
        <v>-68.153951496042936</v>
      </c>
      <c r="I147" s="486">
        <f>'MASTER CHART'!$AB$7</f>
        <v>0.15</v>
      </c>
      <c r="J147" s="487">
        <f t="shared" si="17"/>
        <v>-10.22309272440644</v>
      </c>
      <c r="L147" s="804" t="str">
        <f t="shared" si="20"/>
        <v>-</v>
      </c>
    </row>
    <row r="148" spans="1:12" ht="15.6" x14ac:dyDescent="0.3">
      <c r="A148" s="692" t="s">
        <v>93</v>
      </c>
      <c r="B148" s="1089"/>
      <c r="C148" s="1189"/>
      <c r="D148" s="1193">
        <f t="shared" si="18"/>
        <v>0.01</v>
      </c>
      <c r="E148" s="1195">
        <f t="shared" si="19"/>
        <v>0.01</v>
      </c>
      <c r="F148" s="1201">
        <f t="shared" si="14"/>
        <v>1.5923566878980894E-5</v>
      </c>
      <c r="G148" s="1206">
        <f t="shared" si="15"/>
        <v>-0.99998407643312104</v>
      </c>
      <c r="H148" s="661">
        <f t="shared" si="16"/>
        <v>-100</v>
      </c>
      <c r="I148" s="486">
        <f>'MASTER CHART'!$AB$7</f>
        <v>0.15</v>
      </c>
      <c r="J148" s="487">
        <f t="shared" si="17"/>
        <v>-15</v>
      </c>
      <c r="L148" s="804" t="str">
        <f t="shared" si="20"/>
        <v>-</v>
      </c>
    </row>
    <row r="149" spans="1:12" ht="15.6" x14ac:dyDescent="0.3">
      <c r="A149" s="691" t="s">
        <v>94</v>
      </c>
      <c r="B149" s="1186" t="s">
        <v>734</v>
      </c>
      <c r="C149" s="1187">
        <v>1000</v>
      </c>
      <c r="D149" s="1193">
        <f t="shared" si="18"/>
        <v>1000</v>
      </c>
      <c r="E149" s="1195">
        <f t="shared" si="19"/>
        <v>1000</v>
      </c>
      <c r="F149" s="1201">
        <f t="shared" si="14"/>
        <v>1.5923566878980893</v>
      </c>
      <c r="G149" s="1206">
        <f t="shared" si="15"/>
        <v>0.59235668789808926</v>
      </c>
      <c r="H149" s="661">
        <f t="shared" si="16"/>
        <v>3.7709580879296202E-3</v>
      </c>
      <c r="I149" s="486">
        <f>'MASTER CHART'!$AB$7</f>
        <v>0.15</v>
      </c>
      <c r="J149" s="487">
        <f t="shared" si="17"/>
        <v>5.6564371318944305E-4</v>
      </c>
      <c r="L149" s="804" t="str">
        <f t="shared" si="20"/>
        <v>-</v>
      </c>
    </row>
    <row r="150" spans="1:12" ht="15.6" x14ac:dyDescent="0.3">
      <c r="A150" s="692" t="s">
        <v>95</v>
      </c>
      <c r="B150" s="1186" t="s">
        <v>735</v>
      </c>
      <c r="C150" s="1190">
        <v>628</v>
      </c>
      <c r="D150" s="1193">
        <f t="shared" si="18"/>
        <v>628</v>
      </c>
      <c r="E150" s="1195">
        <f t="shared" si="19"/>
        <v>628</v>
      </c>
      <c r="F150" s="1201">
        <f t="shared" si="14"/>
        <v>1</v>
      </c>
      <c r="G150" s="1206">
        <f t="shared" si="15"/>
        <v>0</v>
      </c>
      <c r="H150" s="661">
        <f t="shared" si="16"/>
        <v>0</v>
      </c>
      <c r="I150" s="486">
        <f>'MASTER CHART'!$AB$7</f>
        <v>0.15</v>
      </c>
      <c r="J150" s="487">
        <f t="shared" si="17"/>
        <v>0</v>
      </c>
      <c r="L150" s="804" t="str">
        <f t="shared" si="20"/>
        <v>-</v>
      </c>
    </row>
    <row r="151" spans="1:12" ht="15.6" x14ac:dyDescent="0.3">
      <c r="A151" s="691" t="s">
        <v>201</v>
      </c>
      <c r="B151" s="1089"/>
      <c r="C151" s="1189"/>
      <c r="D151" s="1193">
        <f t="shared" si="18"/>
        <v>0.01</v>
      </c>
      <c r="E151" s="1195">
        <f t="shared" si="19"/>
        <v>0.01</v>
      </c>
      <c r="F151" s="1201">
        <f t="shared" si="14"/>
        <v>1.5923566878980894E-5</v>
      </c>
      <c r="G151" s="1206">
        <f t="shared" si="15"/>
        <v>-0.99998407643312104</v>
      </c>
      <c r="H151" s="661">
        <f t="shared" si="16"/>
        <v>-100</v>
      </c>
      <c r="I151" s="486">
        <f>'MASTER CHART'!$AB$7</f>
        <v>0.15</v>
      </c>
      <c r="J151" s="487">
        <f t="shared" si="17"/>
        <v>-15</v>
      </c>
      <c r="L151" s="804" t="str">
        <f t="shared" si="20"/>
        <v>-</v>
      </c>
    </row>
    <row r="152" spans="1:12" ht="15.6" x14ac:dyDescent="0.3">
      <c r="A152" s="691" t="s">
        <v>202</v>
      </c>
      <c r="B152" s="1186" t="s">
        <v>736</v>
      </c>
      <c r="C152" s="1187">
        <v>64740</v>
      </c>
      <c r="D152" s="1193">
        <f t="shared" si="18"/>
        <v>64740</v>
      </c>
      <c r="E152" s="1195">
        <f t="shared" si="19"/>
        <v>64740</v>
      </c>
      <c r="F152" s="1201">
        <f t="shared" si="14"/>
        <v>103.08917197452229</v>
      </c>
      <c r="G152" s="1206">
        <f t="shared" si="15"/>
        <v>102.08917197452229</v>
      </c>
      <c r="H152" s="661">
        <f t="shared" si="16"/>
        <v>0.64990232508963375</v>
      </c>
      <c r="I152" s="486">
        <f>'MASTER CHART'!$AB$7</f>
        <v>0.15</v>
      </c>
      <c r="J152" s="487">
        <f t="shared" si="17"/>
        <v>9.7485348763445057E-2</v>
      </c>
      <c r="L152" s="804" t="str">
        <f t="shared" si="20"/>
        <v>-</v>
      </c>
    </row>
    <row r="153" spans="1:12" ht="15.6" x14ac:dyDescent="0.3">
      <c r="A153" s="692" t="s">
        <v>203</v>
      </c>
      <c r="B153" s="1186" t="s">
        <v>737</v>
      </c>
      <c r="C153" s="1187">
        <v>14915</v>
      </c>
      <c r="D153" s="1193">
        <f t="shared" si="18"/>
        <v>14915</v>
      </c>
      <c r="E153" s="1195">
        <f t="shared" si="19"/>
        <v>14915</v>
      </c>
      <c r="F153" s="1201">
        <f t="shared" si="14"/>
        <v>23.75</v>
      </c>
      <c r="G153" s="1206">
        <f t="shared" si="15"/>
        <v>22.75</v>
      </c>
      <c r="H153" s="661">
        <f t="shared" si="16"/>
        <v>0.14482709194153354</v>
      </c>
      <c r="I153" s="486">
        <f>'MASTER CHART'!$AB$7</f>
        <v>0.15</v>
      </c>
      <c r="J153" s="487">
        <f t="shared" si="17"/>
        <v>2.1724063791230031E-2</v>
      </c>
      <c r="L153" s="804" t="str">
        <f t="shared" si="20"/>
        <v>-</v>
      </c>
    </row>
    <row r="154" spans="1:12" ht="15.6" x14ac:dyDescent="0.3">
      <c r="A154" s="692" t="s">
        <v>204</v>
      </c>
      <c r="B154" s="1089"/>
      <c r="C154" s="1189"/>
      <c r="D154" s="1193">
        <f t="shared" si="18"/>
        <v>0.01</v>
      </c>
      <c r="E154" s="1195">
        <f t="shared" si="19"/>
        <v>0.01</v>
      </c>
      <c r="F154" s="1201">
        <f t="shared" si="14"/>
        <v>1.5923566878980894E-5</v>
      </c>
      <c r="G154" s="1206">
        <f t="shared" si="15"/>
        <v>-0.99998407643312104</v>
      </c>
      <c r="H154" s="661">
        <f t="shared" si="16"/>
        <v>-100</v>
      </c>
      <c r="I154" s="486">
        <f>'MASTER CHART'!$AB$7</f>
        <v>0.15</v>
      </c>
      <c r="J154" s="487">
        <f t="shared" si="17"/>
        <v>-15</v>
      </c>
      <c r="L154" s="804" t="str">
        <f t="shared" si="20"/>
        <v>-</v>
      </c>
    </row>
    <row r="155" spans="1:12" ht="15.6" x14ac:dyDescent="0.3">
      <c r="A155" s="691" t="s">
        <v>96</v>
      </c>
      <c r="B155" s="1089"/>
      <c r="C155" s="1189"/>
      <c r="D155" s="1193">
        <f t="shared" si="18"/>
        <v>0.01</v>
      </c>
      <c r="E155" s="1195">
        <f t="shared" si="19"/>
        <v>0.01</v>
      </c>
      <c r="F155" s="1201">
        <f t="shared" si="14"/>
        <v>1.5923566878980894E-5</v>
      </c>
      <c r="G155" s="1206">
        <f t="shared" si="15"/>
        <v>-0.99998407643312104</v>
      </c>
      <c r="H155" s="661">
        <f t="shared" si="16"/>
        <v>-100</v>
      </c>
      <c r="I155" s="486">
        <f>'MASTER CHART'!$AB$7</f>
        <v>0.15</v>
      </c>
      <c r="J155" s="487">
        <f t="shared" si="17"/>
        <v>-15</v>
      </c>
      <c r="L155" s="804" t="str">
        <f t="shared" si="20"/>
        <v>-</v>
      </c>
    </row>
    <row r="156" spans="1:12" ht="15.6" x14ac:dyDescent="0.3">
      <c r="A156" s="692" t="s">
        <v>121</v>
      </c>
      <c r="B156" s="1186" t="s">
        <v>738</v>
      </c>
      <c r="C156" s="1187">
        <v>35000</v>
      </c>
      <c r="D156" s="1193">
        <f t="shared" si="18"/>
        <v>35000</v>
      </c>
      <c r="E156" s="1195">
        <f t="shared" si="19"/>
        <v>35000</v>
      </c>
      <c r="F156" s="1201">
        <f t="shared" si="14"/>
        <v>55.732484076433124</v>
      </c>
      <c r="G156" s="1206">
        <f t="shared" si="15"/>
        <v>54.732484076433124</v>
      </c>
      <c r="H156" s="661">
        <f t="shared" si="16"/>
        <v>0.34842841773741101</v>
      </c>
      <c r="I156" s="486">
        <f>'MASTER CHART'!$AB$7</f>
        <v>0.15</v>
      </c>
      <c r="J156" s="487">
        <f t="shared" si="17"/>
        <v>5.2264262660611648E-2</v>
      </c>
      <c r="L156" s="804" t="str">
        <f t="shared" si="20"/>
        <v>-</v>
      </c>
    </row>
    <row r="157" spans="1:12" ht="15.6" x14ac:dyDescent="0.3">
      <c r="A157" s="691" t="s">
        <v>205</v>
      </c>
      <c r="B157" s="1186" t="s">
        <v>739</v>
      </c>
      <c r="C157" s="1190">
        <v>180</v>
      </c>
      <c r="D157" s="1193">
        <f t="shared" si="18"/>
        <v>180</v>
      </c>
      <c r="E157" s="1195">
        <f t="shared" si="19"/>
        <v>180</v>
      </c>
      <c r="F157" s="1201">
        <f t="shared" si="14"/>
        <v>0.28662420382165604</v>
      </c>
      <c r="G157" s="1206">
        <f t="shared" si="15"/>
        <v>-0.71337579617834401</v>
      </c>
      <c r="H157" s="661">
        <f t="shared" si="16"/>
        <v>-71.338715584643069</v>
      </c>
      <c r="I157" s="486">
        <f>'MASTER CHART'!$AB$7</f>
        <v>0.15</v>
      </c>
      <c r="J157" s="487">
        <f t="shared" si="17"/>
        <v>-10.70080733769646</v>
      </c>
      <c r="L157" s="804" t="str">
        <f t="shared" si="20"/>
        <v>-</v>
      </c>
    </row>
    <row r="158" spans="1:12" ht="15.6" x14ac:dyDescent="0.3">
      <c r="A158" s="692" t="s">
        <v>98</v>
      </c>
      <c r="B158" s="1186" t="s">
        <v>740</v>
      </c>
      <c r="C158" s="1187">
        <v>202117</v>
      </c>
      <c r="D158" s="1193">
        <f t="shared" si="18"/>
        <v>202117</v>
      </c>
      <c r="E158" s="1195">
        <f t="shared" si="19"/>
        <v>202117</v>
      </c>
      <c r="F158" s="1201">
        <f t="shared" si="14"/>
        <v>321.84235668789808</v>
      </c>
      <c r="G158" s="1206">
        <f t="shared" si="15"/>
        <v>320.84235668789808</v>
      </c>
      <c r="H158" s="661">
        <f t="shared" si="16"/>
        <v>2.0424907908033632</v>
      </c>
      <c r="I158" s="486">
        <f>'MASTER CHART'!$AB$7</f>
        <v>0.15</v>
      </c>
      <c r="J158" s="487">
        <f t="shared" si="17"/>
        <v>0.30637361862050444</v>
      </c>
      <c r="L158" s="804" t="str">
        <f t="shared" si="20"/>
        <v>-</v>
      </c>
    </row>
    <row r="159" spans="1:12" ht="15.6" x14ac:dyDescent="0.3">
      <c r="A159" s="691" t="s">
        <v>206</v>
      </c>
      <c r="B159" s="1089"/>
      <c r="C159" s="1189"/>
      <c r="D159" s="1193">
        <f t="shared" si="18"/>
        <v>0.01</v>
      </c>
      <c r="E159" s="1195">
        <f t="shared" si="19"/>
        <v>0.01</v>
      </c>
      <c r="F159" s="1201">
        <f t="shared" si="14"/>
        <v>1.5923566878980894E-5</v>
      </c>
      <c r="G159" s="1206">
        <f t="shared" si="15"/>
        <v>-0.99998407643312104</v>
      </c>
      <c r="H159" s="661">
        <f t="shared" si="16"/>
        <v>-100</v>
      </c>
      <c r="I159" s="486">
        <f>'MASTER CHART'!$AB$7</f>
        <v>0.15</v>
      </c>
      <c r="J159" s="487">
        <f t="shared" si="17"/>
        <v>-15</v>
      </c>
      <c r="L159" s="804" t="str">
        <f t="shared" si="20"/>
        <v>-</v>
      </c>
    </row>
    <row r="160" spans="1:12" ht="15.6" x14ac:dyDescent="0.3">
      <c r="A160" s="692" t="s">
        <v>122</v>
      </c>
      <c r="B160" s="1186" t="s">
        <v>741</v>
      </c>
      <c r="C160" s="1187">
        <v>56556</v>
      </c>
      <c r="D160" s="1193">
        <f t="shared" si="18"/>
        <v>56556</v>
      </c>
      <c r="E160" s="1195">
        <f t="shared" si="19"/>
        <v>56556</v>
      </c>
      <c r="F160" s="1201">
        <f t="shared" si="14"/>
        <v>90.057324840764338</v>
      </c>
      <c r="G160" s="1206">
        <f t="shared" si="15"/>
        <v>89.057324840764338</v>
      </c>
      <c r="H160" s="661">
        <f t="shared" si="16"/>
        <v>0.56694124715518213</v>
      </c>
      <c r="I160" s="486">
        <f>'MASTER CHART'!$AB$7</f>
        <v>0.15</v>
      </c>
      <c r="J160" s="487">
        <f t="shared" si="17"/>
        <v>8.5041187073277319E-2</v>
      </c>
      <c r="L160" s="804" t="str">
        <f t="shared" si="20"/>
        <v>-</v>
      </c>
    </row>
    <row r="161" spans="1:12" ht="15.6" x14ac:dyDescent="0.3">
      <c r="A161" s="691" t="s">
        <v>99</v>
      </c>
      <c r="B161" s="1186" t="s">
        <v>742</v>
      </c>
      <c r="C161" s="1187">
        <v>30738</v>
      </c>
      <c r="D161" s="1193">
        <f t="shared" si="18"/>
        <v>30738</v>
      </c>
      <c r="E161" s="1195">
        <f t="shared" si="19"/>
        <v>30738</v>
      </c>
      <c r="F161" s="1201">
        <f t="shared" si="14"/>
        <v>48.945859872611464</v>
      </c>
      <c r="G161" s="1206">
        <f t="shared" si="15"/>
        <v>47.945859872611464</v>
      </c>
      <c r="H161" s="661">
        <f t="shared" si="16"/>
        <v>0.30522459147193776</v>
      </c>
      <c r="I161" s="486">
        <f>'MASTER CHART'!$AB$7</f>
        <v>0.15</v>
      </c>
      <c r="J161" s="487">
        <f t="shared" si="17"/>
        <v>4.5783688720790659E-2</v>
      </c>
      <c r="L161" s="804" t="str">
        <f t="shared" si="20"/>
        <v>-</v>
      </c>
    </row>
    <row r="162" spans="1:12" ht="15.6" x14ac:dyDescent="0.3">
      <c r="A162" s="692" t="s">
        <v>100</v>
      </c>
      <c r="B162" s="1186" t="s">
        <v>743</v>
      </c>
      <c r="C162" s="1187">
        <v>61757</v>
      </c>
      <c r="D162" s="1193">
        <f t="shared" si="18"/>
        <v>61757</v>
      </c>
      <c r="E162" s="1195">
        <f t="shared" si="19"/>
        <v>61757</v>
      </c>
      <c r="F162" s="1201">
        <f t="shared" si="14"/>
        <v>98.339171974522287</v>
      </c>
      <c r="G162" s="1206">
        <f t="shared" si="15"/>
        <v>97.339171974522287</v>
      </c>
      <c r="H162" s="661">
        <f t="shared" si="16"/>
        <v>0.61966370149744543</v>
      </c>
      <c r="I162" s="486">
        <f>'MASTER CHART'!$AB$7</f>
        <v>0.15</v>
      </c>
      <c r="J162" s="487">
        <f t="shared" si="17"/>
        <v>9.2949555224616814E-2</v>
      </c>
      <c r="L162" s="804" t="str">
        <f t="shared" si="20"/>
        <v>-</v>
      </c>
    </row>
    <row r="163" spans="1:12" ht="15.6" x14ac:dyDescent="0.3">
      <c r="A163" s="691" t="s">
        <v>207</v>
      </c>
      <c r="B163" s="1186" t="s">
        <v>744</v>
      </c>
      <c r="C163" s="1187">
        <v>184579</v>
      </c>
      <c r="D163" s="1193">
        <f t="shared" si="18"/>
        <v>184579</v>
      </c>
      <c r="E163" s="1195">
        <f t="shared" si="19"/>
        <v>184579</v>
      </c>
      <c r="F163" s="1201">
        <f t="shared" si="14"/>
        <v>293.91560509554142</v>
      </c>
      <c r="G163" s="1206">
        <f t="shared" si="15"/>
        <v>292.91560509554142</v>
      </c>
      <c r="H163" s="661">
        <f t="shared" si="16"/>
        <v>1.864708363528875</v>
      </c>
      <c r="I163" s="486">
        <f>'MASTER CHART'!$AB$7</f>
        <v>0.15</v>
      </c>
      <c r="J163" s="487">
        <f t="shared" si="17"/>
        <v>0.27970625452933123</v>
      </c>
      <c r="L163" s="804" t="str">
        <f t="shared" si="20"/>
        <v>-</v>
      </c>
    </row>
    <row r="164" spans="1:12" ht="15.6" x14ac:dyDescent="0.3">
      <c r="A164" s="692" t="s">
        <v>208</v>
      </c>
      <c r="B164" s="1089"/>
      <c r="C164" s="1189"/>
      <c r="D164" s="1193">
        <f t="shared" si="18"/>
        <v>0.01</v>
      </c>
      <c r="E164" s="1195">
        <f t="shared" si="19"/>
        <v>0.01</v>
      </c>
      <c r="F164" s="1201">
        <f t="shared" si="14"/>
        <v>1.5923566878980894E-5</v>
      </c>
      <c r="G164" s="1206">
        <f t="shared" si="15"/>
        <v>-0.99998407643312104</v>
      </c>
      <c r="H164" s="661">
        <f t="shared" si="16"/>
        <v>-100</v>
      </c>
      <c r="I164" s="486">
        <f>'MASTER CHART'!$AB$7</f>
        <v>0.15</v>
      </c>
      <c r="J164" s="487">
        <f t="shared" si="17"/>
        <v>-15</v>
      </c>
      <c r="L164" s="804" t="str">
        <f t="shared" si="20"/>
        <v>-</v>
      </c>
    </row>
    <row r="165" spans="1:12" ht="15.6" x14ac:dyDescent="0.3">
      <c r="A165" s="692" t="s">
        <v>209</v>
      </c>
      <c r="B165" s="1089"/>
      <c r="C165" s="1189"/>
      <c r="D165" s="1193">
        <f t="shared" si="18"/>
        <v>0.01</v>
      </c>
      <c r="E165" s="1195">
        <f t="shared" si="19"/>
        <v>0.01</v>
      </c>
      <c r="F165" s="1201">
        <f t="shared" si="14"/>
        <v>1.5923566878980894E-5</v>
      </c>
      <c r="G165" s="1206">
        <f t="shared" si="15"/>
        <v>-0.99998407643312104</v>
      </c>
      <c r="H165" s="661">
        <f t="shared" si="16"/>
        <v>-100</v>
      </c>
      <c r="I165" s="486">
        <f>'MASTER CHART'!$AB$7</f>
        <v>0.15</v>
      </c>
      <c r="J165" s="487">
        <f t="shared" si="17"/>
        <v>-15</v>
      </c>
      <c r="L165" s="804" t="str">
        <f t="shared" si="20"/>
        <v>-</v>
      </c>
    </row>
    <row r="166" spans="1:12" ht="15.6" x14ac:dyDescent="0.3">
      <c r="A166" s="691" t="s">
        <v>101</v>
      </c>
      <c r="B166" s="1186" t="s">
        <v>745</v>
      </c>
      <c r="C166" s="1187">
        <v>33577</v>
      </c>
      <c r="D166" s="1193">
        <f t="shared" si="18"/>
        <v>33577</v>
      </c>
      <c r="E166" s="1195">
        <f t="shared" si="19"/>
        <v>33577</v>
      </c>
      <c r="F166" s="1201">
        <f t="shared" si="14"/>
        <v>53.466560509554142</v>
      </c>
      <c r="G166" s="1206">
        <f t="shared" si="15"/>
        <v>52.466560509554142</v>
      </c>
      <c r="H166" s="661">
        <f t="shared" si="16"/>
        <v>0.33400348935266944</v>
      </c>
      <c r="I166" s="486">
        <f>'MASTER CHART'!$AB$7</f>
        <v>0.15</v>
      </c>
      <c r="J166" s="487">
        <f t="shared" si="17"/>
        <v>5.0100523402900415E-2</v>
      </c>
      <c r="L166" s="804" t="str">
        <f t="shared" si="20"/>
        <v>-</v>
      </c>
    </row>
    <row r="167" spans="1:12" ht="15.6" x14ac:dyDescent="0.3">
      <c r="A167" s="692" t="s">
        <v>123</v>
      </c>
      <c r="B167" s="1188" t="s">
        <v>763</v>
      </c>
      <c r="C167" s="1187">
        <v>3138249</v>
      </c>
      <c r="D167" s="1193">
        <f t="shared" si="18"/>
        <v>3138249</v>
      </c>
      <c r="E167" s="1195">
        <f t="shared" si="19"/>
        <v>3138249</v>
      </c>
      <c r="F167" s="1201">
        <f t="shared" si="14"/>
        <v>4997.2117834394903</v>
      </c>
      <c r="G167" s="1206">
        <f t="shared" si="15"/>
        <v>4996.2117834394903</v>
      </c>
      <c r="H167" s="661">
        <f t="shared" si="16"/>
        <v>31.806014211848975</v>
      </c>
      <c r="I167" s="486">
        <f>'MASTER CHART'!$AB$7</f>
        <v>0.15</v>
      </c>
      <c r="J167" s="487">
        <f t="shared" si="17"/>
        <v>4.7709021317773459</v>
      </c>
      <c r="L167" s="804" t="str">
        <f t="shared" si="20"/>
        <v>-</v>
      </c>
    </row>
    <row r="168" spans="1:12" ht="15.6" x14ac:dyDescent="0.3">
      <c r="A168" s="691" t="s">
        <v>102</v>
      </c>
      <c r="B168" s="1186" t="s">
        <v>746</v>
      </c>
      <c r="C168" s="1187">
        <v>947208</v>
      </c>
      <c r="D168" s="1193">
        <f t="shared" si="18"/>
        <v>947208</v>
      </c>
      <c r="E168" s="1195">
        <f t="shared" si="19"/>
        <v>947208</v>
      </c>
      <c r="F168" s="1201">
        <f t="shared" si="14"/>
        <v>1508.2929936305732</v>
      </c>
      <c r="G168" s="1206">
        <f t="shared" si="15"/>
        <v>1507.2929936305732</v>
      </c>
      <c r="H168" s="661">
        <f t="shared" si="16"/>
        <v>9.595466416323708</v>
      </c>
      <c r="I168" s="486">
        <f>'MASTER CHART'!$AB$7</f>
        <v>0.15</v>
      </c>
      <c r="J168" s="487">
        <f t="shared" si="17"/>
        <v>1.4393199624485562</v>
      </c>
      <c r="L168" s="804" t="str">
        <f t="shared" si="20"/>
        <v>-</v>
      </c>
    </row>
    <row r="169" spans="1:12" ht="16.8" customHeight="1" x14ac:dyDescent="0.3">
      <c r="A169" s="692" t="s">
        <v>234</v>
      </c>
      <c r="B169" s="1089"/>
      <c r="C169" s="1189"/>
      <c r="D169" s="1193">
        <f t="shared" si="18"/>
        <v>0.01</v>
      </c>
      <c r="E169" s="1195">
        <f t="shared" si="19"/>
        <v>0.01</v>
      </c>
      <c r="F169" s="1201">
        <f t="shared" si="14"/>
        <v>1.5923566878980894E-5</v>
      </c>
      <c r="G169" s="1206">
        <f t="shared" si="15"/>
        <v>-0.99998407643312104</v>
      </c>
      <c r="H169" s="661">
        <f t="shared" si="16"/>
        <v>-100</v>
      </c>
      <c r="I169" s="486">
        <f>'MASTER CHART'!$AB$7</f>
        <v>0.15</v>
      </c>
      <c r="J169" s="487">
        <f t="shared" si="17"/>
        <v>-15</v>
      </c>
      <c r="L169" s="804" t="str">
        <f t="shared" si="20"/>
        <v>-</v>
      </c>
    </row>
    <row r="170" spans="1:12" s="459" customFormat="1" ht="17.399999999999999" customHeight="1" x14ac:dyDescent="0.3">
      <c r="A170" s="459" t="s">
        <v>765</v>
      </c>
      <c r="L170" s="1136" t="str">
        <f>IF(E200=1,"yes","-")</f>
        <v>-</v>
      </c>
    </row>
    <row r="171" spans="1:12" ht="15.6" x14ac:dyDescent="0.3">
      <c r="A171" s="691" t="s">
        <v>103</v>
      </c>
      <c r="B171" s="1089"/>
      <c r="C171" s="1189"/>
      <c r="D171" s="1193">
        <f t="shared" si="18"/>
        <v>0.01</v>
      </c>
      <c r="E171" s="1195">
        <f t="shared" si="19"/>
        <v>0.01</v>
      </c>
      <c r="F171" s="1201">
        <f t="shared" si="14"/>
        <v>1.5923566878980894E-5</v>
      </c>
      <c r="G171" s="1206">
        <f t="shared" si="15"/>
        <v>-0.99998407643312104</v>
      </c>
      <c r="H171" s="661">
        <f t="shared" si="16"/>
        <v>-100</v>
      </c>
      <c r="I171" s="486">
        <f>'MASTER CHART'!$AB$7</f>
        <v>0.15</v>
      </c>
      <c r="J171" s="487">
        <f t="shared" si="17"/>
        <v>-15</v>
      </c>
      <c r="L171" s="804" t="str">
        <f t="shared" si="20"/>
        <v>-</v>
      </c>
    </row>
    <row r="172" spans="1:12" ht="15.6" x14ac:dyDescent="0.3">
      <c r="A172" s="692" t="s">
        <v>210</v>
      </c>
      <c r="B172" s="1186" t="s">
        <v>748</v>
      </c>
      <c r="C172" s="1187">
        <v>37997</v>
      </c>
      <c r="D172" s="1193">
        <f t="shared" si="18"/>
        <v>37997</v>
      </c>
      <c r="E172" s="1195">
        <f t="shared" si="19"/>
        <v>37997</v>
      </c>
      <c r="F172" s="1201">
        <f t="shared" si="14"/>
        <v>60.504777070063696</v>
      </c>
      <c r="G172" s="1206">
        <f t="shared" si="15"/>
        <v>59.504777070063696</v>
      </c>
      <c r="H172" s="661">
        <f t="shared" si="16"/>
        <v>0.37880895910710205</v>
      </c>
      <c r="I172" s="486">
        <f>'MASTER CHART'!$AB$7</f>
        <v>0.15</v>
      </c>
      <c r="J172" s="487">
        <f t="shared" si="17"/>
        <v>5.6821343866065306E-2</v>
      </c>
      <c r="L172" s="804" t="str">
        <f t="shared" si="20"/>
        <v>-</v>
      </c>
    </row>
    <row r="173" spans="1:12" ht="15.6" x14ac:dyDescent="0.3">
      <c r="A173" s="692" t="s">
        <v>105</v>
      </c>
      <c r="B173" s="1188" t="s">
        <v>762</v>
      </c>
      <c r="C173" s="1187">
        <v>527063</v>
      </c>
      <c r="D173" s="1193">
        <f t="shared" si="18"/>
        <v>527063</v>
      </c>
      <c r="E173" s="1195">
        <f t="shared" si="19"/>
        <v>527063</v>
      </c>
      <c r="F173" s="1201">
        <f t="shared" si="14"/>
        <v>839.27229299363057</v>
      </c>
      <c r="G173" s="1206">
        <f t="shared" si="15"/>
        <v>838.27229299363057</v>
      </c>
      <c r="H173" s="661">
        <f t="shared" si="16"/>
        <v>5.3364632285463145</v>
      </c>
      <c r="I173" s="486">
        <f>'MASTER CHART'!$AB$7</f>
        <v>0.15</v>
      </c>
      <c r="J173" s="487">
        <f t="shared" si="17"/>
        <v>0.8004694842819472</v>
      </c>
      <c r="L173" s="804" t="str">
        <f t="shared" si="20"/>
        <v>-</v>
      </c>
    </row>
    <row r="174" spans="1:12" ht="15.6" x14ac:dyDescent="0.3">
      <c r="A174" s="691" t="s">
        <v>211</v>
      </c>
      <c r="B174" s="1186" t="s">
        <v>749</v>
      </c>
      <c r="C174" s="1187">
        <v>193264</v>
      </c>
      <c r="D174" s="1193">
        <f t="shared" si="18"/>
        <v>193264</v>
      </c>
      <c r="E174" s="1195">
        <f t="shared" si="19"/>
        <v>193264</v>
      </c>
      <c r="F174" s="1201">
        <f t="shared" si="14"/>
        <v>307.74522292993629</v>
      </c>
      <c r="G174" s="1206">
        <f t="shared" si="15"/>
        <v>306.74522292993629</v>
      </c>
      <c r="H174" s="661">
        <f t="shared" si="16"/>
        <v>1.9527480705011024</v>
      </c>
      <c r="I174" s="486">
        <f>'MASTER CHART'!$AB$7</f>
        <v>0.15</v>
      </c>
      <c r="J174" s="487">
        <f t="shared" si="17"/>
        <v>0.29291221057516537</v>
      </c>
      <c r="L174" s="804" t="str">
        <f t="shared" si="20"/>
        <v>-</v>
      </c>
    </row>
    <row r="175" spans="1:12" ht="15.6" x14ac:dyDescent="0.3">
      <c r="A175" s="692" t="s">
        <v>107</v>
      </c>
      <c r="B175" s="1186" t="s">
        <v>750</v>
      </c>
      <c r="C175" s="1187">
        <v>66000</v>
      </c>
      <c r="D175" s="1193">
        <f t="shared" si="18"/>
        <v>66000</v>
      </c>
      <c r="E175" s="1195">
        <f t="shared" si="19"/>
        <v>66000</v>
      </c>
      <c r="F175" s="1201">
        <f>E175/$E$182</f>
        <v>105.09554140127389</v>
      </c>
      <c r="G175" s="1206">
        <f t="shared" si="15"/>
        <v>104.09554140127389</v>
      </c>
      <c r="H175" s="661">
        <f t="shared" si="16"/>
        <v>0.66267492506487924</v>
      </c>
      <c r="I175" s="486">
        <f>'MASTER CHART'!$AB$7</f>
        <v>0.15</v>
      </c>
      <c r="J175" s="487">
        <f t="shared" si="17"/>
        <v>9.9401238759731878E-2</v>
      </c>
      <c r="L175" s="804" t="str">
        <f t="shared" si="20"/>
        <v>-</v>
      </c>
    </row>
    <row r="176" spans="1:12" ht="15.6" x14ac:dyDescent="0.3">
      <c r="A176" s="691" t="s">
        <v>212</v>
      </c>
      <c r="B176" s="1089"/>
      <c r="C176" s="1189"/>
      <c r="D176" s="1193">
        <f t="shared" si="18"/>
        <v>0.01</v>
      </c>
      <c r="E176" s="1195">
        <f t="shared" si="19"/>
        <v>0.01</v>
      </c>
      <c r="F176" s="1201">
        <f t="shared" ref="F176:F177" si="21">E176/$E$182</f>
        <v>1.5923566878980894E-5</v>
      </c>
      <c r="G176" s="1206">
        <f t="shared" si="15"/>
        <v>-0.99998407643312104</v>
      </c>
      <c r="H176" s="661">
        <f t="shared" si="16"/>
        <v>-100</v>
      </c>
      <c r="I176" s="486">
        <f>'MASTER CHART'!$AB$7</f>
        <v>0.15</v>
      </c>
      <c r="J176" s="487">
        <f t="shared" si="17"/>
        <v>-15</v>
      </c>
      <c r="L176" s="804" t="str">
        <f t="shared" si="20"/>
        <v>-</v>
      </c>
    </row>
    <row r="177" spans="1:12" ht="16.2" thickBot="1" x14ac:dyDescent="0.35">
      <c r="A177" s="695" t="s">
        <v>213</v>
      </c>
      <c r="B177" s="1191"/>
      <c r="C177" s="1192"/>
      <c r="D177" s="1193">
        <f t="shared" si="18"/>
        <v>0.01</v>
      </c>
      <c r="E177" s="1228">
        <f t="shared" si="19"/>
        <v>0.01</v>
      </c>
      <c r="F177" s="1229">
        <f t="shared" si="21"/>
        <v>1.5923566878980894E-5</v>
      </c>
      <c r="G177" s="1207">
        <f>F177-1</f>
        <v>-0.99998407643312104</v>
      </c>
      <c r="H177" s="662">
        <f>(IF(G177&lt;0,G177/$G$182*-100,G177/$G$181*100))</f>
        <v>-100</v>
      </c>
      <c r="I177" s="493">
        <f>'MASTER CHART'!$AB$7</f>
        <v>0.15</v>
      </c>
      <c r="J177" s="494">
        <f t="shared" si="17"/>
        <v>-15</v>
      </c>
      <c r="L177" s="804" t="str">
        <f t="shared" si="20"/>
        <v>-</v>
      </c>
    </row>
    <row r="178" spans="1:12" ht="16.2" thickTop="1" x14ac:dyDescent="0.3">
      <c r="A178" s="563"/>
      <c r="B178" s="1181"/>
      <c r="C178" s="1182"/>
      <c r="D178" s="1176"/>
      <c r="E178" s="1198"/>
      <c r="H178" s="598"/>
      <c r="L178" s="563"/>
    </row>
    <row r="179" spans="1:12" x14ac:dyDescent="0.3">
      <c r="A179" s="563"/>
      <c r="E179" s="1199"/>
      <c r="H179" s="598"/>
      <c r="L179" s="563"/>
    </row>
    <row r="180" spans="1:12" x14ac:dyDescent="0.3">
      <c r="A180" s="563"/>
      <c r="E180" s="1199"/>
      <c r="H180" s="598"/>
      <c r="L180" s="563"/>
    </row>
    <row r="181" spans="1:12" ht="15" thickBot="1" x14ac:dyDescent="0.35">
      <c r="A181" s="563"/>
      <c r="E181" s="1199"/>
      <c r="F181" s="988" t="s">
        <v>609</v>
      </c>
      <c r="G181" s="1208">
        <f>MAX(G2:G177)</f>
        <v>15708.386942675159</v>
      </c>
      <c r="H181" s="598"/>
      <c r="L181" s="563"/>
    </row>
    <row r="182" spans="1:12" ht="17.399999999999999" thickTop="1" thickBot="1" x14ac:dyDescent="0.35">
      <c r="A182" s="724" t="s">
        <v>326</v>
      </c>
      <c r="E182" s="1196">
        <f>MEDIAN(E4:E177)</f>
        <v>628</v>
      </c>
      <c r="F182" s="985" t="s">
        <v>610</v>
      </c>
      <c r="G182" s="1209">
        <f>MIN(G3:G177)</f>
        <v>-0.99998407643312104</v>
      </c>
      <c r="H182" s="598">
        <f>G173/G181*100</f>
        <v>5.3364632285463145</v>
      </c>
      <c r="I182" s="65"/>
      <c r="J182" s="33"/>
      <c r="L182" s="563"/>
    </row>
    <row r="183" spans="1:12" ht="17.399999999999999" thickTop="1" thickBot="1" x14ac:dyDescent="0.35">
      <c r="A183" s="723"/>
      <c r="H183" s="296"/>
      <c r="I183" s="65"/>
      <c r="J183" s="33"/>
      <c r="L183" s="563"/>
    </row>
    <row r="184" spans="1:12" ht="16.8" thickTop="1" x14ac:dyDescent="0.3">
      <c r="A184" s="563"/>
      <c r="H184" s="989"/>
      <c r="I184" s="73"/>
      <c r="J184" s="33"/>
      <c r="L184" s="563"/>
    </row>
    <row r="185" spans="1:12" ht="15" thickBot="1" x14ac:dyDescent="0.35">
      <c r="A185" s="563"/>
      <c r="B185" s="984"/>
      <c r="C185" s="990"/>
      <c r="D185" s="1177"/>
      <c r="E185" s="1199"/>
      <c r="H185" s="296"/>
      <c r="L185" s="563"/>
    </row>
    <row r="186" spans="1:12" x14ac:dyDescent="0.3">
      <c r="A186" s="563"/>
      <c r="E186" s="1199">
        <f>SUM(E4:E177)</f>
        <v>64524926.800000004</v>
      </c>
      <c r="F186" s="1202" t="s">
        <v>408</v>
      </c>
      <c r="G186" s="1210"/>
      <c r="H186" s="296"/>
      <c r="L186" s="563"/>
    </row>
    <row r="187" spans="1:12" x14ac:dyDescent="0.3">
      <c r="A187" s="563"/>
      <c r="E187" s="1199">
        <v>174</v>
      </c>
      <c r="F187" s="1203" t="s">
        <v>409</v>
      </c>
      <c r="G187" s="1211"/>
      <c r="H187" s="296"/>
      <c r="L187" s="563"/>
    </row>
    <row r="188" spans="1:12" ht="15" thickBot="1" x14ac:dyDescent="0.35">
      <c r="A188" s="563"/>
      <c r="E188" s="1199">
        <f>E186/E187</f>
        <v>370832.9126436782</v>
      </c>
      <c r="F188" s="1204" t="s">
        <v>410</v>
      </c>
      <c r="G188" s="1211"/>
      <c r="H188" s="296"/>
      <c r="L188" s="563"/>
    </row>
    <row r="189" spans="1:12" x14ac:dyDescent="0.3">
      <c r="A189" s="748"/>
      <c r="E189" s="1199"/>
      <c r="F189" s="1152"/>
      <c r="G189" s="1212"/>
      <c r="H189" s="296"/>
      <c r="L189" s="563"/>
    </row>
    <row r="190" spans="1:12" x14ac:dyDescent="0.3">
      <c r="A190" s="748"/>
      <c r="E190" s="1199"/>
      <c r="F190" s="1152"/>
      <c r="G190" s="1212"/>
      <c r="H190" s="296"/>
      <c r="L190" s="563"/>
    </row>
    <row r="191" spans="1:12" x14ac:dyDescent="0.3">
      <c r="A191" s="563"/>
      <c r="E191" s="1199"/>
      <c r="H191" s="563"/>
      <c r="L191" s="563"/>
    </row>
    <row r="192" spans="1:12" x14ac:dyDescent="0.3">
      <c r="A192" s="920"/>
      <c r="E192" s="1199"/>
      <c r="H192" s="563"/>
      <c r="L192" s="563"/>
    </row>
    <row r="193" spans="1:12" x14ac:dyDescent="0.3">
      <c r="A193" s="563" t="s">
        <v>453</v>
      </c>
      <c r="E193" s="1199"/>
      <c r="H193" s="563"/>
      <c r="L193" s="563"/>
    </row>
    <row r="194" spans="1:12" x14ac:dyDescent="0.3">
      <c r="A194" s="563"/>
      <c r="E194" s="1199"/>
      <c r="H194" s="563"/>
      <c r="L194" s="563"/>
    </row>
    <row r="195" spans="1:12" x14ac:dyDescent="0.3">
      <c r="A195" s="563"/>
      <c r="E195" s="1199"/>
      <c r="H195" s="563"/>
      <c r="L195" s="563"/>
    </row>
    <row r="196" spans="1:12" x14ac:dyDescent="0.3">
      <c r="A196" s="563"/>
      <c r="E196" s="1199"/>
      <c r="H196" s="563"/>
      <c r="L196" s="563"/>
    </row>
    <row r="197" spans="1:12" x14ac:dyDescent="0.3">
      <c r="A197" s="920" t="s">
        <v>665</v>
      </c>
      <c r="E197" s="1199"/>
      <c r="H197" s="563"/>
      <c r="L197" s="563"/>
    </row>
    <row r="198" spans="1:12" x14ac:dyDescent="0.3">
      <c r="A198" s="563"/>
      <c r="E198" s="1199"/>
      <c r="H198" s="563"/>
      <c r="L198" s="563"/>
    </row>
    <row r="199" spans="1:12" x14ac:dyDescent="0.3">
      <c r="A199" s="563"/>
      <c r="E199" s="1199"/>
      <c r="H199" s="563"/>
      <c r="L199" s="563"/>
    </row>
    <row r="200" spans="1:12" ht="15.6" x14ac:dyDescent="0.3">
      <c r="A200" s="1221" t="s">
        <v>104</v>
      </c>
      <c r="B200" s="1186" t="s">
        <v>747</v>
      </c>
      <c r="C200" s="1187">
        <v>11307560</v>
      </c>
      <c r="D200" s="1193">
        <f>IF(C200=0,0.01,C200)</f>
        <v>11307560</v>
      </c>
      <c r="E200" s="1222">
        <f>D200</f>
        <v>11307560</v>
      </c>
      <c r="F200" s="1223">
        <f>E200/$E$182</f>
        <v>18005.668789808919</v>
      </c>
      <c r="G200" s="1224">
        <f>F200-1</f>
        <v>18004.668789808919</v>
      </c>
      <c r="H200" s="1225">
        <f>(IF(G200&lt;0,G200/$G$182*-100,G200/$G$181*100))</f>
        <v>114.61818998674794</v>
      </c>
      <c r="I200" s="1226">
        <f>'MASTER CHART'!$AB$7</f>
        <v>0.15</v>
      </c>
      <c r="J200" s="1227">
        <f>(H200*I200)</f>
        <v>17.19272849801219</v>
      </c>
      <c r="L200" s="563"/>
    </row>
    <row r="201" spans="1:12" x14ac:dyDescent="0.3">
      <c r="A201" s="563"/>
      <c r="E201" s="1199"/>
      <c r="H201" s="563"/>
      <c r="L201" s="563"/>
    </row>
    <row r="202" spans="1:12" x14ac:dyDescent="0.3">
      <c r="A202" s="563"/>
      <c r="E202" s="1199"/>
      <c r="H202" s="563"/>
      <c r="L202" s="563"/>
    </row>
    <row r="203" spans="1:12" x14ac:dyDescent="0.3">
      <c r="A203" s="563"/>
      <c r="E203" s="1199"/>
      <c r="H203" s="563"/>
      <c r="L203" s="563"/>
    </row>
    <row r="204" spans="1:12" x14ac:dyDescent="0.3">
      <c r="A204" s="563"/>
      <c r="E204" s="1199"/>
      <c r="H204" s="563"/>
      <c r="L204" s="563"/>
    </row>
    <row r="205" spans="1:12" x14ac:dyDescent="0.3">
      <c r="A205" s="563"/>
      <c r="E205" s="1199"/>
      <c r="H205" s="563"/>
      <c r="L205" s="563"/>
    </row>
    <row r="206" spans="1:12" x14ac:dyDescent="0.3">
      <c r="A206" s="563"/>
      <c r="E206" s="1199"/>
      <c r="H206" s="563"/>
      <c r="L206" s="563"/>
    </row>
    <row r="207" spans="1:12" x14ac:dyDescent="0.3">
      <c r="A207" s="563"/>
      <c r="E207" s="1199"/>
      <c r="H207" s="563"/>
      <c r="L207" s="563"/>
    </row>
    <row r="208" spans="1:12" x14ac:dyDescent="0.3">
      <c r="A208" s="563"/>
      <c r="E208" s="1199"/>
      <c r="H208" s="563"/>
      <c r="L208" s="563"/>
    </row>
    <row r="209" spans="1:12" x14ac:dyDescent="0.3">
      <c r="A209" s="563"/>
      <c r="E209" s="1199"/>
      <c r="H209" s="563"/>
      <c r="L209" s="563"/>
    </row>
    <row r="210" spans="1:12" x14ac:dyDescent="0.3">
      <c r="A210" s="563"/>
      <c r="E210" s="1199"/>
      <c r="H210" s="563"/>
      <c r="L210" s="563"/>
    </row>
    <row r="211" spans="1:12" x14ac:dyDescent="0.3">
      <c r="A211" s="563"/>
      <c r="B211" s="563"/>
      <c r="C211" s="986"/>
      <c r="D211" s="986"/>
      <c r="E211" s="1199"/>
      <c r="H211" s="563"/>
      <c r="L211" s="563"/>
    </row>
    <row r="212" spans="1:12" x14ac:dyDescent="0.3">
      <c r="A212" s="563"/>
      <c r="B212" s="563"/>
      <c r="C212" s="986"/>
      <c r="D212" s="986"/>
      <c r="E212" s="1199"/>
      <c r="H212" s="563"/>
      <c r="L212" s="563"/>
    </row>
    <row r="213" spans="1:12" x14ac:dyDescent="0.3">
      <c r="A213" s="563"/>
      <c r="B213" s="563"/>
      <c r="C213" s="986"/>
      <c r="D213" s="986"/>
      <c r="E213" s="1199"/>
      <c r="H213" s="563"/>
      <c r="L213" s="563"/>
    </row>
    <row r="214" spans="1:12" x14ac:dyDescent="0.3">
      <c r="A214" s="563"/>
      <c r="B214" s="563"/>
      <c r="C214" s="986"/>
      <c r="D214" s="986"/>
      <c r="E214" s="1199"/>
      <c r="H214" s="563"/>
      <c r="L214" s="563"/>
    </row>
    <row r="215" spans="1:12" x14ac:dyDescent="0.3">
      <c r="E215" s="1199"/>
      <c r="F215" s="1153"/>
      <c r="G215" s="1210"/>
      <c r="L215" s="563"/>
    </row>
    <row r="216" spans="1:12" x14ac:dyDescent="0.3">
      <c r="E216" s="1199"/>
      <c r="F216" s="1153"/>
      <c r="G216" s="1210"/>
      <c r="L216" s="563"/>
    </row>
    <row r="217" spans="1:12" x14ac:dyDescent="0.3">
      <c r="E217" s="1199"/>
      <c r="F217" s="1153"/>
      <c r="G217" s="1210"/>
      <c r="L217" s="563"/>
    </row>
    <row r="218" spans="1:12" x14ac:dyDescent="0.3">
      <c r="E218" s="1199"/>
      <c r="F218" s="1153"/>
      <c r="G218" s="1210"/>
      <c r="L218" s="563"/>
    </row>
    <row r="219" spans="1:12" x14ac:dyDescent="0.3">
      <c r="E219" s="1199"/>
      <c r="F219" s="1153"/>
      <c r="G219" s="1210"/>
      <c r="L219" s="563"/>
    </row>
    <row r="220" spans="1:12" x14ac:dyDescent="0.3">
      <c r="E220" s="1199"/>
      <c r="F220" s="1153"/>
      <c r="G220" s="1210"/>
      <c r="L220" s="563"/>
    </row>
    <row r="221" spans="1:12" x14ac:dyDescent="0.3">
      <c r="E221" s="1199"/>
      <c r="F221" s="1153"/>
      <c r="G221" s="1210"/>
      <c r="L221" s="563"/>
    </row>
    <row r="222" spans="1:12" x14ac:dyDescent="0.3">
      <c r="E222" s="1199"/>
      <c r="F222" s="1153"/>
      <c r="G222" s="1210"/>
      <c r="L222" s="563"/>
    </row>
    <row r="223" spans="1:12" x14ac:dyDescent="0.3">
      <c r="E223" s="1199"/>
      <c r="F223" s="1153"/>
      <c r="G223" s="1210"/>
      <c r="L223" s="563"/>
    </row>
    <row r="224" spans="1:12" x14ac:dyDescent="0.3">
      <c r="E224" s="1199"/>
      <c r="F224" s="1153"/>
      <c r="G224" s="1210"/>
      <c r="L224" s="563"/>
    </row>
    <row r="225" spans="5:12" x14ac:dyDescent="0.3">
      <c r="E225" s="1199"/>
      <c r="F225" s="1153"/>
      <c r="G225" s="1210"/>
      <c r="L225" s="563"/>
    </row>
    <row r="226" spans="5:12" x14ac:dyDescent="0.3">
      <c r="E226" s="1199"/>
      <c r="F226" s="1153"/>
      <c r="G226" s="1210"/>
      <c r="L226" s="563"/>
    </row>
    <row r="227" spans="5:12" x14ac:dyDescent="0.3">
      <c r="E227" s="1199"/>
      <c r="F227" s="1153"/>
      <c r="G227" s="1210"/>
      <c r="L227" s="563"/>
    </row>
    <row r="228" spans="5:12" x14ac:dyDescent="0.3">
      <c r="E228" s="1199"/>
      <c r="F228" s="1153"/>
      <c r="G228" s="1210"/>
      <c r="L228" s="563"/>
    </row>
    <row r="229" spans="5:12" x14ac:dyDescent="0.3">
      <c r="E229" s="1199"/>
      <c r="F229" s="1153"/>
      <c r="G229" s="1210"/>
      <c r="L229" s="563"/>
    </row>
    <row r="230" spans="5:12" x14ac:dyDescent="0.3">
      <c r="E230" s="1199"/>
      <c r="F230" s="1153"/>
      <c r="G230" s="1210"/>
      <c r="L230" s="563"/>
    </row>
    <row r="231" spans="5:12" x14ac:dyDescent="0.3">
      <c r="E231" s="1199"/>
      <c r="F231" s="1153"/>
      <c r="G231" s="1210"/>
      <c r="L231" s="563"/>
    </row>
    <row r="232" spans="5:12" x14ac:dyDescent="0.3">
      <c r="E232" s="1199"/>
      <c r="F232" s="1153"/>
      <c r="G232" s="1210"/>
      <c r="L232" s="563"/>
    </row>
    <row r="233" spans="5:12" x14ac:dyDescent="0.3">
      <c r="E233" s="1199"/>
      <c r="F233" s="1153"/>
      <c r="G233" s="1210"/>
      <c r="L233" s="563"/>
    </row>
    <row r="234" spans="5:12" x14ac:dyDescent="0.3">
      <c r="E234" s="1199"/>
      <c r="F234" s="1153"/>
      <c r="G234" s="1210"/>
    </row>
    <row r="235" spans="5:12" x14ac:dyDescent="0.3">
      <c r="E235" s="1199"/>
      <c r="F235" s="1153"/>
      <c r="G235" s="1210"/>
    </row>
    <row r="236" spans="5:12" x14ac:dyDescent="0.3">
      <c r="F236" s="1153"/>
      <c r="G236" s="1210"/>
    </row>
    <row r="237" spans="5:12" x14ac:dyDescent="0.3">
      <c r="F237" s="1153"/>
      <c r="G237" s="1210"/>
    </row>
    <row r="238" spans="5:12" x14ac:dyDescent="0.3">
      <c r="F238" s="1153"/>
      <c r="G238" s="1210"/>
    </row>
    <row r="239" spans="5:12" x14ac:dyDescent="0.3">
      <c r="F239" s="1153"/>
      <c r="G239" s="1210"/>
    </row>
    <row r="240" spans="5:12" x14ac:dyDescent="0.3">
      <c r="F240" s="1153"/>
      <c r="G240" s="1210"/>
    </row>
    <row r="241" spans="6:7" x14ac:dyDescent="0.3">
      <c r="F241" s="1153"/>
      <c r="G241" s="1210"/>
    </row>
  </sheetData>
  <mergeCells count="5">
    <mergeCell ref="A1:A3"/>
    <mergeCell ref="E1:J1"/>
    <mergeCell ref="F2:I2"/>
    <mergeCell ref="J2:J3"/>
    <mergeCell ref="B1:D2"/>
  </mergeCells>
  <hyperlinks>
    <hyperlink ref="X4:Y4" r:id="rId1" display="ISPM 15 Adopted" xr:uid="{00000000-0004-0000-0E00-000000000000}"/>
  </hyperlinks>
  <pageMargins left="0.7" right="0.7" top="0.75" bottom="0.75" header="0.3" footer="0.3"/>
  <pageSetup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249977111117893"/>
  </sheetPr>
  <dimension ref="A1:AV28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" sqref="B1:F1048576"/>
    </sheetView>
  </sheetViews>
  <sheetFormatPr defaultColWidth="9.21875" defaultRowHeight="15.6" x14ac:dyDescent="0.3"/>
  <cols>
    <col min="1" max="1" width="28.6640625" style="505" customWidth="1"/>
    <col min="2" max="2" width="22.44140625" style="700" hidden="1" customWidth="1"/>
    <col min="3" max="3" width="15.33203125" style="1263" hidden="1" customWidth="1"/>
    <col min="4" max="4" width="15.33203125" style="1269" hidden="1" customWidth="1"/>
    <col min="5" max="5" width="16.6640625" style="1269" hidden="1" customWidth="1"/>
    <col min="6" max="6" width="16.6640625" style="1275" hidden="1" customWidth="1"/>
    <col min="7" max="7" width="14.5546875" style="1278" customWidth="1"/>
    <col min="8" max="8" width="12.21875" style="563" customWidth="1"/>
    <col min="9" max="9" width="10.21875" style="563" customWidth="1"/>
    <col min="10" max="10" width="11" style="563" hidden="1" customWidth="1"/>
    <col min="11" max="11" width="12.77734375" style="663" customWidth="1"/>
    <col min="12" max="12" width="14" style="563" customWidth="1"/>
    <col min="13" max="13" width="16.21875" style="563" customWidth="1"/>
    <col min="14" max="15" width="9.21875" style="563"/>
    <col min="16" max="16" width="43.77734375" style="563" customWidth="1"/>
    <col min="17" max="16384" width="9.21875" style="563"/>
  </cols>
  <sheetData>
    <row r="1" spans="1:16" ht="48" customHeight="1" thickTop="1" thickBot="1" x14ac:dyDescent="0.35">
      <c r="A1" s="1571" t="s">
        <v>0</v>
      </c>
      <c r="B1" s="1606" t="s">
        <v>787</v>
      </c>
      <c r="C1" s="1607"/>
      <c r="D1" s="1607"/>
      <c r="E1" s="1607"/>
      <c r="F1" s="1608"/>
      <c r="G1" s="1611" t="s">
        <v>783</v>
      </c>
      <c r="H1" s="1554"/>
      <c r="I1" s="1554"/>
      <c r="J1" s="1554"/>
      <c r="K1" s="1554"/>
      <c r="L1" s="1554"/>
      <c r="M1" s="1555"/>
      <c r="O1" s="1612" t="s">
        <v>415</v>
      </c>
      <c r="P1" s="1613"/>
    </row>
    <row r="2" spans="1:16" ht="46.5" customHeight="1" thickTop="1" thickBot="1" x14ac:dyDescent="0.35">
      <c r="A2" s="1572"/>
      <c r="B2" s="1609"/>
      <c r="C2" s="1610"/>
      <c r="D2" s="1610"/>
      <c r="E2" s="1610"/>
      <c r="F2" s="1549"/>
      <c r="G2" s="1287" t="s">
        <v>18</v>
      </c>
      <c r="H2" s="1558" t="s">
        <v>8</v>
      </c>
      <c r="I2" s="1559"/>
      <c r="J2" s="1559"/>
      <c r="K2" s="1559"/>
      <c r="L2" s="1453"/>
      <c r="M2" s="649" t="s">
        <v>1</v>
      </c>
    </row>
    <row r="3" spans="1:16" ht="66" customHeight="1" thickTop="1" thickBot="1" x14ac:dyDescent="0.35">
      <c r="A3" s="1573"/>
      <c r="B3" s="1264" t="s">
        <v>279</v>
      </c>
      <c r="C3" s="1265" t="s">
        <v>786</v>
      </c>
      <c r="D3" s="1266" t="s">
        <v>788</v>
      </c>
      <c r="E3" s="1266" t="s">
        <v>792</v>
      </c>
      <c r="F3" s="1273" t="s">
        <v>789</v>
      </c>
      <c r="G3" s="1274" t="s">
        <v>785</v>
      </c>
      <c r="H3" s="61" t="s">
        <v>331</v>
      </c>
      <c r="I3" s="52" t="s">
        <v>332</v>
      </c>
      <c r="J3" s="53" t="s">
        <v>10</v>
      </c>
      <c r="K3" s="659" t="s">
        <v>335</v>
      </c>
      <c r="L3" s="40" t="s">
        <v>17</v>
      </c>
      <c r="M3" s="650"/>
    </row>
    <row r="4" spans="1:16" ht="16.2" thickTop="1" x14ac:dyDescent="0.3">
      <c r="A4" s="495" t="s">
        <v>126</v>
      </c>
      <c r="B4" s="459" t="s">
        <v>126</v>
      </c>
      <c r="C4" s="1288">
        <v>1.87</v>
      </c>
      <c r="D4" s="1267">
        <v>31280.518</v>
      </c>
      <c r="E4" s="1271">
        <f>D4/100</f>
        <v>312.80518000000001</v>
      </c>
      <c r="F4" s="1275">
        <f>C4*E4</f>
        <v>584.94568660000004</v>
      </c>
      <c r="G4" s="1276">
        <f t="shared" ref="G4:G67" si="0">IF(F4=0,0.01,F4)</f>
        <v>584.94568660000004</v>
      </c>
      <c r="H4" s="484">
        <f t="shared" ref="H4:H35" si="1">IF(D4=0,1,D4/$G$182)</f>
        <v>66.082272918822682</v>
      </c>
      <c r="I4" s="488">
        <f t="shared" ref="I4:I67" si="2">H4-1</f>
        <v>65.082272918822682</v>
      </c>
      <c r="J4" s="485">
        <f t="shared" ref="J4:J67" si="3">(I4*-1)</f>
        <v>-65.082272918822682</v>
      </c>
      <c r="K4" s="660">
        <f t="shared" ref="K4:K67" si="4">(IF(I4&lt;0,I4/$I$184*-100,I4/$I$183*100))</f>
        <v>2.2110765183773902</v>
      </c>
      <c r="L4" s="486">
        <f>'MASTER CHART'!$AD$7</f>
        <v>0.14999999999999991</v>
      </c>
      <c r="M4" s="487">
        <f t="shared" ref="M4:M67" si="5">(K4*L4)</f>
        <v>0.33166147775660831</v>
      </c>
    </row>
    <row r="5" spans="1:16" x14ac:dyDescent="0.3">
      <c r="A5" s="496" t="s">
        <v>127</v>
      </c>
      <c r="B5" s="459" t="s">
        <v>127</v>
      </c>
      <c r="C5" s="1288">
        <v>18.71</v>
      </c>
      <c r="D5" s="1267">
        <v>3185.413</v>
      </c>
      <c r="E5" s="1271">
        <f t="shared" ref="E5:E68" si="6">D5/100</f>
        <v>31.854130000000001</v>
      </c>
      <c r="F5" s="1275">
        <f t="shared" ref="F5:F68" si="7">C5*E5</f>
        <v>595.9907723</v>
      </c>
      <c r="G5" s="1195">
        <f t="shared" si="0"/>
        <v>595.9907723</v>
      </c>
      <c r="H5" s="484">
        <f t="shared" si="1"/>
        <v>6.7294068220086931</v>
      </c>
      <c r="I5" s="488">
        <f t="shared" si="2"/>
        <v>5.7294068220086931</v>
      </c>
      <c r="J5" s="488">
        <f t="shared" si="3"/>
        <v>-5.7294068220086931</v>
      </c>
      <c r="K5" s="661">
        <f t="shared" si="4"/>
        <v>0.19464834770254075</v>
      </c>
      <c r="L5" s="486">
        <f>'MASTER CHART'!$AD$7</f>
        <v>0.14999999999999991</v>
      </c>
      <c r="M5" s="487">
        <f t="shared" si="5"/>
        <v>2.9197252155381093E-2</v>
      </c>
    </row>
    <row r="6" spans="1:16" x14ac:dyDescent="0.3">
      <c r="A6" s="497" t="s">
        <v>30</v>
      </c>
      <c r="B6" s="459" t="s">
        <v>30</v>
      </c>
      <c r="C6" s="1288">
        <v>5.23</v>
      </c>
      <c r="D6" s="1267">
        <v>39928.947</v>
      </c>
      <c r="E6" s="1271">
        <f t="shared" si="6"/>
        <v>399.28946999999999</v>
      </c>
      <c r="F6" s="1275">
        <f t="shared" si="7"/>
        <v>2088.2839281000001</v>
      </c>
      <c r="G6" s="1195">
        <f t="shared" si="0"/>
        <v>2088.2839281000001</v>
      </c>
      <c r="H6" s="484">
        <f t="shared" si="1"/>
        <v>84.352681532166642</v>
      </c>
      <c r="I6" s="488">
        <f t="shared" si="2"/>
        <v>83.352681532166642</v>
      </c>
      <c r="J6" s="488">
        <f t="shared" si="3"/>
        <v>-83.352681532166642</v>
      </c>
      <c r="K6" s="661">
        <f t="shared" si="4"/>
        <v>2.8317873456792038</v>
      </c>
      <c r="L6" s="486">
        <f>'MASTER CHART'!$AD$7</f>
        <v>0.14999999999999991</v>
      </c>
      <c r="M6" s="487">
        <f t="shared" si="5"/>
        <v>0.4247681018518803</v>
      </c>
    </row>
    <row r="7" spans="1:16" x14ac:dyDescent="0.3">
      <c r="A7" s="497" t="s">
        <v>128</v>
      </c>
      <c r="B7" s="459" t="s">
        <v>128</v>
      </c>
      <c r="C7" s="1288"/>
      <c r="D7" s="1267">
        <v>80.153000000000006</v>
      </c>
      <c r="E7" s="1271">
        <f t="shared" si="6"/>
        <v>0.80153000000000008</v>
      </c>
      <c r="F7" s="1275">
        <f t="shared" si="7"/>
        <v>0</v>
      </c>
      <c r="G7" s="1195">
        <f t="shared" si="0"/>
        <v>0.01</v>
      </c>
      <c r="H7" s="484">
        <f t="shared" si="1"/>
        <v>0.16932879504304868</v>
      </c>
      <c r="I7" s="488">
        <f t="shared" si="2"/>
        <v>-0.83067120495695135</v>
      </c>
      <c r="J7" s="488">
        <f t="shared" si="3"/>
        <v>0.83067120495695135</v>
      </c>
      <c r="K7" s="661">
        <f t="shared" si="4"/>
        <v>-86.640876651498658</v>
      </c>
      <c r="L7" s="486">
        <f>'MASTER CHART'!$AD$7</f>
        <v>0.14999999999999991</v>
      </c>
      <c r="M7" s="487">
        <f t="shared" si="5"/>
        <v>-12.996131497724791</v>
      </c>
    </row>
    <row r="8" spans="1:16" x14ac:dyDescent="0.3">
      <c r="A8" s="496" t="s">
        <v>129</v>
      </c>
      <c r="B8" s="459" t="s">
        <v>129</v>
      </c>
      <c r="C8" s="1288">
        <v>9.44</v>
      </c>
      <c r="D8" s="1267">
        <v>22137.260999999999</v>
      </c>
      <c r="E8" s="1271">
        <f t="shared" si="6"/>
        <v>221.37260999999998</v>
      </c>
      <c r="F8" s="1275">
        <f t="shared" si="7"/>
        <v>2089.7574383999995</v>
      </c>
      <c r="G8" s="1195">
        <f t="shared" si="0"/>
        <v>2089.7574383999995</v>
      </c>
      <c r="H8" s="484">
        <f t="shared" si="1"/>
        <v>46.766505691408611</v>
      </c>
      <c r="I8" s="488">
        <f t="shared" si="2"/>
        <v>45.766505691408611</v>
      </c>
      <c r="J8" s="488">
        <f t="shared" si="3"/>
        <v>-45.766505691408611</v>
      </c>
      <c r="K8" s="661">
        <f t="shared" si="4"/>
        <v>1.5548511372471183</v>
      </c>
      <c r="L8" s="486">
        <f>'MASTER CHART'!$AD$7</f>
        <v>0.14999999999999991</v>
      </c>
      <c r="M8" s="487">
        <f t="shared" si="5"/>
        <v>0.23322767058706761</v>
      </c>
    </row>
    <row r="9" spans="1:16" x14ac:dyDescent="0.3">
      <c r="A9" s="496" t="s">
        <v>110</v>
      </c>
      <c r="B9" s="459" t="s">
        <v>110</v>
      </c>
      <c r="C9" s="1288">
        <v>23.75</v>
      </c>
      <c r="D9" s="1267">
        <v>90.903000000000006</v>
      </c>
      <c r="E9" s="1271">
        <f t="shared" si="6"/>
        <v>0.90903</v>
      </c>
      <c r="F9" s="1275">
        <f t="shared" si="7"/>
        <v>21.5894625</v>
      </c>
      <c r="G9" s="1195">
        <f t="shared" si="0"/>
        <v>21.5894625</v>
      </c>
      <c r="H9" s="484">
        <f t="shared" si="1"/>
        <v>0.19203891876533946</v>
      </c>
      <c r="I9" s="488">
        <f t="shared" si="2"/>
        <v>-0.80796108123466048</v>
      </c>
      <c r="J9" s="488">
        <f t="shared" si="3"/>
        <v>0.80796108123466048</v>
      </c>
      <c r="K9" s="661">
        <f t="shared" si="4"/>
        <v>-84.272159623122491</v>
      </c>
      <c r="L9" s="486">
        <f>'MASTER CHART'!$AD$7</f>
        <v>0.14999999999999991</v>
      </c>
      <c r="M9" s="487">
        <f t="shared" si="5"/>
        <v>-12.640823943468366</v>
      </c>
    </row>
    <row r="10" spans="1:16" x14ac:dyDescent="0.3">
      <c r="A10" s="497" t="s">
        <v>38</v>
      </c>
      <c r="B10" s="459" t="s">
        <v>38</v>
      </c>
      <c r="C10" s="1288">
        <v>13.45</v>
      </c>
      <c r="D10" s="1267">
        <v>41803.125</v>
      </c>
      <c r="E10" s="1271">
        <f t="shared" si="6"/>
        <v>418.03125</v>
      </c>
      <c r="F10" s="1275">
        <f t="shared" si="7"/>
        <v>5622.5203124999998</v>
      </c>
      <c r="G10" s="1195">
        <f t="shared" si="0"/>
        <v>5622.5203124999998</v>
      </c>
      <c r="H10" s="484">
        <f t="shared" si="1"/>
        <v>88.31201309101273</v>
      </c>
      <c r="I10" s="488">
        <f t="shared" si="2"/>
        <v>87.31201309101273</v>
      </c>
      <c r="J10" s="488">
        <f t="shared" si="3"/>
        <v>-87.31201309101273</v>
      </c>
      <c r="K10" s="661">
        <f t="shared" si="4"/>
        <v>2.9662999348316217</v>
      </c>
      <c r="L10" s="486">
        <f>'MASTER CHART'!$AD$7</f>
        <v>0.14999999999999991</v>
      </c>
      <c r="M10" s="487">
        <f t="shared" si="5"/>
        <v>0.44494499022474299</v>
      </c>
    </row>
    <row r="11" spans="1:16" x14ac:dyDescent="0.3">
      <c r="A11" s="496" t="s">
        <v>130</v>
      </c>
      <c r="B11" s="459" t="s">
        <v>130</v>
      </c>
      <c r="C11" s="1288">
        <v>24.24</v>
      </c>
      <c r="D11" s="1267">
        <v>2983.99</v>
      </c>
      <c r="E11" s="1271">
        <f t="shared" si="6"/>
        <v>29.839899999999997</v>
      </c>
      <c r="F11" s="1275">
        <f t="shared" si="7"/>
        <v>723.31917599999986</v>
      </c>
      <c r="G11" s="1195">
        <f t="shared" si="0"/>
        <v>723.31917599999986</v>
      </c>
      <c r="H11" s="484">
        <f t="shared" si="1"/>
        <v>6.3038867056817178</v>
      </c>
      <c r="I11" s="488">
        <f t="shared" si="2"/>
        <v>5.3038867056817178</v>
      </c>
      <c r="J11" s="488">
        <f t="shared" si="3"/>
        <v>-5.3038867056817178</v>
      </c>
      <c r="K11" s="661">
        <f t="shared" si="4"/>
        <v>0.18019191440493107</v>
      </c>
      <c r="L11" s="486">
        <f>'MASTER CHART'!$AD$7</f>
        <v>0.14999999999999991</v>
      </c>
      <c r="M11" s="487">
        <f t="shared" si="5"/>
        <v>2.7028787160739646E-2</v>
      </c>
    </row>
    <row r="12" spans="1:16" s="144" customFormat="1" x14ac:dyDescent="0.3">
      <c r="A12" s="497" t="s">
        <v>131</v>
      </c>
      <c r="B12" s="459" t="s">
        <v>131</v>
      </c>
      <c r="C12" s="1288">
        <v>14.84</v>
      </c>
      <c r="D12" s="1267">
        <v>103.431</v>
      </c>
      <c r="E12" s="1271">
        <f t="shared" si="6"/>
        <v>1.0343100000000001</v>
      </c>
      <c r="F12" s="1275">
        <f t="shared" si="7"/>
        <v>15.349160400000001</v>
      </c>
      <c r="G12" s="1195">
        <f t="shared" si="0"/>
        <v>15.349160400000001</v>
      </c>
      <c r="H12" s="484">
        <f t="shared" si="1"/>
        <v>0.21850519132281468</v>
      </c>
      <c r="I12" s="488">
        <f t="shared" si="2"/>
        <v>-0.78149480867718535</v>
      </c>
      <c r="J12" s="488">
        <f>(I12*-1)</f>
        <v>0.78149480867718535</v>
      </c>
      <c r="K12" s="661">
        <f t="shared" si="4"/>
        <v>-81.511667815541443</v>
      </c>
      <c r="L12" s="486">
        <f>'MASTER CHART'!$AD$7</f>
        <v>0.14999999999999991</v>
      </c>
      <c r="M12" s="487">
        <f t="shared" si="5"/>
        <v>-12.22675017233121</v>
      </c>
    </row>
    <row r="13" spans="1:16" x14ac:dyDescent="0.3">
      <c r="A13" s="496" t="s">
        <v>39</v>
      </c>
      <c r="B13" s="459" t="s">
        <v>39</v>
      </c>
      <c r="C13" s="1288">
        <v>26.43</v>
      </c>
      <c r="D13" s="1267">
        <v>23630.169000000002</v>
      </c>
      <c r="E13" s="1271">
        <f t="shared" si="6"/>
        <v>236.30169000000001</v>
      </c>
      <c r="F13" s="1275">
        <f t="shared" si="7"/>
        <v>6245.4536667000002</v>
      </c>
      <c r="G13" s="1195">
        <f t="shared" si="0"/>
        <v>6245.4536667000002</v>
      </c>
      <c r="H13" s="484">
        <f t="shared" si="1"/>
        <v>49.920377820338629</v>
      </c>
      <c r="I13" s="488">
        <f t="shared" si="2"/>
        <v>48.920377820338629</v>
      </c>
      <c r="J13" s="488">
        <f t="shared" si="3"/>
        <v>-48.920377820338629</v>
      </c>
      <c r="K13" s="661">
        <f t="shared" si="4"/>
        <v>1.6619994019510889</v>
      </c>
      <c r="L13" s="486">
        <f>'MASTER CHART'!$AD$7</f>
        <v>0.14999999999999991</v>
      </c>
      <c r="M13" s="487">
        <f t="shared" si="5"/>
        <v>0.24929991029266318</v>
      </c>
    </row>
    <row r="14" spans="1:16" x14ac:dyDescent="0.3">
      <c r="A14" s="497" t="s">
        <v>40</v>
      </c>
      <c r="B14" s="459" t="s">
        <v>40</v>
      </c>
      <c r="C14" s="1288">
        <v>11.87</v>
      </c>
      <c r="D14" s="1267">
        <v>8526.4290000000001</v>
      </c>
      <c r="E14" s="1271">
        <f t="shared" si="6"/>
        <v>85.264290000000003</v>
      </c>
      <c r="F14" s="1275">
        <f t="shared" si="7"/>
        <v>1012.0871222999999</v>
      </c>
      <c r="G14" s="1195">
        <f t="shared" si="0"/>
        <v>1012.0871222999999</v>
      </c>
      <c r="H14" s="484">
        <f t="shared" si="1"/>
        <v>18.012675116216567</v>
      </c>
      <c r="I14" s="488">
        <f t="shared" si="2"/>
        <v>17.012675116216567</v>
      </c>
      <c r="J14" s="488">
        <f t="shared" si="3"/>
        <v>-17.012675116216567</v>
      </c>
      <c r="K14" s="661">
        <f t="shared" si="4"/>
        <v>0.57798114259421685</v>
      </c>
      <c r="L14" s="486">
        <f>'MASTER CHART'!$AD$7</f>
        <v>0.14999999999999991</v>
      </c>
      <c r="M14" s="487">
        <f t="shared" si="5"/>
        <v>8.669717138913248E-2</v>
      </c>
    </row>
    <row r="15" spans="1:16" x14ac:dyDescent="0.3">
      <c r="A15" s="496" t="s">
        <v>41</v>
      </c>
      <c r="B15" s="459" t="s">
        <v>41</v>
      </c>
      <c r="C15" s="1288"/>
      <c r="D15" s="1267">
        <v>9514.8870000000006</v>
      </c>
      <c r="E15" s="1271">
        <f t="shared" si="6"/>
        <v>95.148870000000002</v>
      </c>
      <c r="F15" s="1275">
        <f t="shared" si="7"/>
        <v>0</v>
      </c>
      <c r="G15" s="1195">
        <f t="shared" si="0"/>
        <v>0.01</v>
      </c>
      <c r="H15" s="484">
        <f t="shared" si="1"/>
        <v>20.100861485917786</v>
      </c>
      <c r="I15" s="488">
        <f t="shared" si="2"/>
        <v>19.100861485917786</v>
      </c>
      <c r="J15" s="488">
        <f t="shared" si="3"/>
        <v>-19.100861485917786</v>
      </c>
      <c r="K15" s="661">
        <f t="shared" si="4"/>
        <v>0.64892426797954361</v>
      </c>
      <c r="L15" s="486">
        <f>'MASTER CHART'!$AD$7</f>
        <v>0.14999999999999991</v>
      </c>
      <c r="M15" s="487">
        <f t="shared" si="5"/>
        <v>9.7338640196931489E-2</v>
      </c>
    </row>
    <row r="16" spans="1:16" x14ac:dyDescent="0.3">
      <c r="A16" s="497" t="s">
        <v>132</v>
      </c>
      <c r="B16" s="459" t="s">
        <v>214</v>
      </c>
      <c r="C16" s="1288">
        <v>24.38</v>
      </c>
      <c r="D16" s="1267">
        <v>382.57100000000003</v>
      </c>
      <c r="E16" s="1271">
        <f t="shared" si="6"/>
        <v>3.8257100000000004</v>
      </c>
      <c r="F16" s="1275">
        <f t="shared" si="7"/>
        <v>93.270809800000009</v>
      </c>
      <c r="G16" s="1195">
        <f t="shared" si="0"/>
        <v>93.270809800000009</v>
      </c>
      <c r="H16" s="484">
        <f t="shared" si="1"/>
        <v>0.80820788302888447</v>
      </c>
      <c r="I16" s="488">
        <f t="shared" si="2"/>
        <v>-0.19179211697111553</v>
      </c>
      <c r="J16" s="488">
        <f t="shared" si="3"/>
        <v>0.19179211697111553</v>
      </c>
      <c r="K16" s="661">
        <f t="shared" si="4"/>
        <v>-20.004349554990757</v>
      </c>
      <c r="L16" s="486">
        <f>'MASTER CHART'!$AD$7</f>
        <v>0.14999999999999991</v>
      </c>
      <c r="M16" s="487">
        <f t="shared" si="5"/>
        <v>-3.0006524332486118</v>
      </c>
    </row>
    <row r="17" spans="1:13" x14ac:dyDescent="0.3">
      <c r="A17" s="496" t="s">
        <v>42</v>
      </c>
      <c r="B17" s="459" t="s">
        <v>42</v>
      </c>
      <c r="C17" s="1288"/>
      <c r="D17" s="1267">
        <v>1344.1110000000001</v>
      </c>
      <c r="E17" s="1271">
        <f t="shared" si="6"/>
        <v>13.441110000000002</v>
      </c>
      <c r="F17" s="1275">
        <f t="shared" si="7"/>
        <v>0</v>
      </c>
      <c r="G17" s="1195">
        <f t="shared" si="0"/>
        <v>0.01</v>
      </c>
      <c r="H17" s="484">
        <f t="shared" si="1"/>
        <v>2.8395281029294872</v>
      </c>
      <c r="I17" s="488">
        <f t="shared" si="2"/>
        <v>1.8395281029294872</v>
      </c>
      <c r="J17" s="488">
        <f t="shared" si="3"/>
        <v>-1.8395281029294872</v>
      </c>
      <c r="K17" s="661">
        <f t="shared" si="4"/>
        <v>6.2495318784516002E-2</v>
      </c>
      <c r="L17" s="486">
        <f>'MASTER CHART'!$AD$7</f>
        <v>0.14999999999999991</v>
      </c>
      <c r="M17" s="487">
        <f t="shared" si="5"/>
        <v>9.3742978176773947E-3</v>
      </c>
    </row>
    <row r="18" spans="1:13" x14ac:dyDescent="0.3">
      <c r="A18" s="497" t="s">
        <v>43</v>
      </c>
      <c r="B18" s="459" t="s">
        <v>43</v>
      </c>
      <c r="C18" s="1288">
        <v>9</v>
      </c>
      <c r="D18" s="1267">
        <v>158512.57</v>
      </c>
      <c r="E18" s="1271">
        <f t="shared" si="6"/>
        <v>1585.1257000000001</v>
      </c>
      <c r="F18" s="1275">
        <f t="shared" si="7"/>
        <v>14266.131300000001</v>
      </c>
      <c r="G18" s="1195">
        <f t="shared" si="0"/>
        <v>14266.131300000001</v>
      </c>
      <c r="H18" s="484">
        <f t="shared" si="1"/>
        <v>334.86884430123519</v>
      </c>
      <c r="I18" s="488">
        <f t="shared" si="2"/>
        <v>333.86884430123519</v>
      </c>
      <c r="J18" s="488">
        <f t="shared" si="3"/>
        <v>-333.86884430123519</v>
      </c>
      <c r="K18" s="661">
        <f t="shared" si="4"/>
        <v>11.342713288041265</v>
      </c>
      <c r="L18" s="486">
        <f>'MASTER CHART'!$AD$7</f>
        <v>0.14999999999999991</v>
      </c>
      <c r="M18" s="487">
        <f t="shared" si="5"/>
        <v>1.7014069932061888</v>
      </c>
    </row>
    <row r="19" spans="1:13" x14ac:dyDescent="0.3">
      <c r="A19" s="496" t="s">
        <v>112</v>
      </c>
      <c r="B19" s="459" t="s">
        <v>112</v>
      </c>
      <c r="C19" s="1288">
        <v>15.54</v>
      </c>
      <c r="D19" s="1267">
        <v>286.06599999999997</v>
      </c>
      <c r="E19" s="1271">
        <f t="shared" si="6"/>
        <v>2.8606599999999998</v>
      </c>
      <c r="F19" s="1275">
        <f t="shared" si="7"/>
        <v>44.45465639999999</v>
      </c>
      <c r="G19" s="1195">
        <f t="shared" si="0"/>
        <v>44.45465639999999</v>
      </c>
      <c r="H19" s="484">
        <f t="shared" si="1"/>
        <v>0.60433434909217065</v>
      </c>
      <c r="I19" s="488">
        <f t="shared" si="2"/>
        <v>-0.39566565090782935</v>
      </c>
      <c r="J19" s="488">
        <f t="shared" si="3"/>
        <v>0.39566565090782935</v>
      </c>
      <c r="K19" s="661">
        <f t="shared" si="4"/>
        <v>-41.268818096706191</v>
      </c>
      <c r="L19" s="486">
        <f>'MASTER CHART'!$AD$7</f>
        <v>0.14999999999999991</v>
      </c>
      <c r="M19" s="487">
        <f t="shared" si="5"/>
        <v>-6.1903227145059248</v>
      </c>
    </row>
    <row r="20" spans="1:13" x14ac:dyDescent="0.3">
      <c r="A20" s="497" t="s">
        <v>133</v>
      </c>
      <c r="B20" s="459" t="s">
        <v>133</v>
      </c>
      <c r="C20" s="1288"/>
      <c r="D20" s="1267">
        <v>9307.6090000000004</v>
      </c>
      <c r="E20" s="1271">
        <f t="shared" si="6"/>
        <v>93.076090000000008</v>
      </c>
      <c r="F20" s="1275">
        <f t="shared" si="7"/>
        <v>0</v>
      </c>
      <c r="G20" s="1195">
        <f t="shared" si="0"/>
        <v>0.01</v>
      </c>
      <c r="H20" s="484">
        <f t="shared" si="1"/>
        <v>19.662972274298344</v>
      </c>
      <c r="I20" s="488">
        <f t="shared" si="2"/>
        <v>18.662972274298344</v>
      </c>
      <c r="J20" s="488">
        <f t="shared" si="3"/>
        <v>-18.662972274298344</v>
      </c>
      <c r="K20" s="661">
        <f t="shared" si="4"/>
        <v>0.63404761247812647</v>
      </c>
      <c r="L20" s="486">
        <f>'MASTER CHART'!$AD$7</f>
        <v>0.14999999999999991</v>
      </c>
      <c r="M20" s="487">
        <f t="shared" si="5"/>
        <v>9.5107141871718912E-2</v>
      </c>
    </row>
    <row r="21" spans="1:13" x14ac:dyDescent="0.3">
      <c r="A21" s="496" t="s">
        <v>134</v>
      </c>
      <c r="B21" s="459" t="s">
        <v>134</v>
      </c>
      <c r="C21" s="1288">
        <v>29.64</v>
      </c>
      <c r="D21" s="1267">
        <v>11144.42</v>
      </c>
      <c r="E21" s="1271">
        <f t="shared" si="6"/>
        <v>111.4442</v>
      </c>
      <c r="F21" s="1275">
        <f t="shared" si="7"/>
        <v>3303.2060879999999</v>
      </c>
      <c r="G21" s="1195">
        <f t="shared" si="0"/>
        <v>3303.2060879999999</v>
      </c>
      <c r="H21" s="484">
        <f t="shared" si="1"/>
        <v>23.543363443085752</v>
      </c>
      <c r="I21" s="488">
        <f t="shared" si="2"/>
        <v>22.543363443085752</v>
      </c>
      <c r="J21" s="488">
        <f t="shared" si="3"/>
        <v>-22.543363443085752</v>
      </c>
      <c r="K21" s="661">
        <f t="shared" si="4"/>
        <v>0.76587831553495578</v>
      </c>
      <c r="L21" s="486">
        <f>'MASTER CHART'!$AD$7</f>
        <v>0.14999999999999991</v>
      </c>
      <c r="M21" s="487">
        <f t="shared" si="5"/>
        <v>0.1148817473302433</v>
      </c>
    </row>
    <row r="22" spans="1:13" x14ac:dyDescent="0.3">
      <c r="A22" s="497" t="s">
        <v>135</v>
      </c>
      <c r="B22" s="459" t="s">
        <v>135</v>
      </c>
      <c r="C22" s="1288">
        <v>18.59</v>
      </c>
      <c r="D22" s="1267">
        <v>339.75799999999998</v>
      </c>
      <c r="E22" s="1271">
        <f t="shared" si="6"/>
        <v>3.3975799999999996</v>
      </c>
      <c r="F22" s="1275">
        <f t="shared" si="7"/>
        <v>63.161012199999995</v>
      </c>
      <c r="G22" s="1195">
        <f t="shared" si="0"/>
        <v>63.161012199999995</v>
      </c>
      <c r="H22" s="484">
        <f t="shared" si="1"/>
        <v>0.71776243866400657</v>
      </c>
      <c r="I22" s="488">
        <f t="shared" si="2"/>
        <v>-0.28223756133599343</v>
      </c>
      <c r="J22" s="488">
        <f t="shared" si="3"/>
        <v>0.28223756133599343</v>
      </c>
      <c r="K22" s="661">
        <f t="shared" si="4"/>
        <v>-29.438013009490149</v>
      </c>
      <c r="L22" s="486">
        <f>'MASTER CHART'!$AD$7</f>
        <v>0.14999999999999991</v>
      </c>
      <c r="M22" s="487">
        <f t="shared" si="5"/>
        <v>-4.4157019514235198</v>
      </c>
    </row>
    <row r="23" spans="1:13" x14ac:dyDescent="0.3">
      <c r="A23" s="496" t="s">
        <v>136</v>
      </c>
      <c r="B23" s="459" t="s">
        <v>136</v>
      </c>
      <c r="C23" s="1288">
        <v>3.94</v>
      </c>
      <c r="D23" s="1267">
        <v>10599.51</v>
      </c>
      <c r="E23" s="1271">
        <f t="shared" si="6"/>
        <v>105.99510000000001</v>
      </c>
      <c r="F23" s="1275">
        <f t="shared" si="7"/>
        <v>417.62069400000001</v>
      </c>
      <c r="G23" s="1195">
        <f t="shared" si="0"/>
        <v>417.62069400000001</v>
      </c>
      <c r="H23" s="484">
        <f t="shared" si="1"/>
        <v>22.392203115875198</v>
      </c>
      <c r="I23" s="488">
        <f t="shared" si="2"/>
        <v>21.392203115875198</v>
      </c>
      <c r="J23" s="488">
        <f t="shared" si="3"/>
        <v>-21.392203115875198</v>
      </c>
      <c r="K23" s="661">
        <f t="shared" si="4"/>
        <v>0.72676930083355384</v>
      </c>
      <c r="L23" s="486">
        <f>'MASTER CHART'!$AD$7</f>
        <v>0.14999999999999991</v>
      </c>
      <c r="M23" s="487">
        <f t="shared" si="5"/>
        <v>0.10901539512503301</v>
      </c>
    </row>
    <row r="24" spans="1:13" x14ac:dyDescent="0.3">
      <c r="A24" s="497" t="s">
        <v>137</v>
      </c>
      <c r="B24" s="459" t="s">
        <v>137</v>
      </c>
      <c r="C24" s="1288"/>
      <c r="D24" s="1267">
        <v>65.460999999999999</v>
      </c>
      <c r="E24" s="1271">
        <f t="shared" si="6"/>
        <v>0.65461000000000003</v>
      </c>
      <c r="F24" s="1275">
        <f t="shared" si="7"/>
        <v>0</v>
      </c>
      <c r="G24" s="1195">
        <f t="shared" si="0"/>
        <v>0.01</v>
      </c>
      <c r="H24" s="484">
        <f t="shared" si="1"/>
        <v>0.13829092176603505</v>
      </c>
      <c r="I24" s="488">
        <f t="shared" si="2"/>
        <v>-0.86170907823396492</v>
      </c>
      <c r="J24" s="488">
        <f t="shared" si="3"/>
        <v>0.86170907823396492</v>
      </c>
      <c r="K24" s="661">
        <f t="shared" si="4"/>
        <v>-89.878196705536098</v>
      </c>
      <c r="L24" s="486">
        <f>'MASTER CHART'!$AD$7</f>
        <v>0.14999999999999991</v>
      </c>
      <c r="M24" s="487">
        <f t="shared" si="5"/>
        <v>-13.481729505830407</v>
      </c>
    </row>
    <row r="25" spans="1:13" x14ac:dyDescent="0.3">
      <c r="A25" s="497" t="s">
        <v>34</v>
      </c>
      <c r="B25" s="459" t="s">
        <v>34</v>
      </c>
      <c r="C25" s="1288">
        <v>44.85</v>
      </c>
      <c r="D25" s="1267">
        <v>10847.664000000001</v>
      </c>
      <c r="E25" s="1271">
        <f t="shared" si="6"/>
        <v>108.47664</v>
      </c>
      <c r="F25" s="1275">
        <f t="shared" si="7"/>
        <v>4865.1773040000007</v>
      </c>
      <c r="G25" s="1195">
        <f t="shared" si="0"/>
        <v>4865.1773040000007</v>
      </c>
      <c r="H25" s="484">
        <f t="shared" si="1"/>
        <v>22.91644572445021</v>
      </c>
      <c r="I25" s="488">
        <f t="shared" si="2"/>
        <v>21.91644572445021</v>
      </c>
      <c r="J25" s="488">
        <f t="shared" si="3"/>
        <v>-21.91644572445021</v>
      </c>
      <c r="K25" s="661">
        <f t="shared" si="4"/>
        <v>0.74457968866679558</v>
      </c>
      <c r="L25" s="486">
        <f>'MASTER CHART'!$AD$7</f>
        <v>0.14999999999999991</v>
      </c>
      <c r="M25" s="487">
        <f t="shared" si="5"/>
        <v>0.11168695330001926</v>
      </c>
    </row>
    <row r="26" spans="1:13" ht="16.2" customHeight="1" x14ac:dyDescent="0.3">
      <c r="A26" s="496" t="s">
        <v>229</v>
      </c>
      <c r="B26" s="459" t="s">
        <v>138</v>
      </c>
      <c r="C26" s="1288">
        <v>30.01</v>
      </c>
      <c r="D26" s="1267">
        <v>3824.7460000000001</v>
      </c>
      <c r="E26" s="1271">
        <f t="shared" si="6"/>
        <v>38.247460000000004</v>
      </c>
      <c r="F26" s="1275">
        <f t="shared" si="7"/>
        <v>1147.8062746000003</v>
      </c>
      <c r="G26" s="1195">
        <f t="shared" si="0"/>
        <v>1147.8062746000003</v>
      </c>
      <c r="H26" s="484">
        <f t="shared" si="1"/>
        <v>8.080042313147608</v>
      </c>
      <c r="I26" s="488">
        <f t="shared" si="2"/>
        <v>7.080042313147608</v>
      </c>
      <c r="J26" s="488">
        <f t="shared" si="3"/>
        <v>-7.080042313147608</v>
      </c>
      <c r="K26" s="661">
        <f t="shared" si="4"/>
        <v>0.2405342438984106</v>
      </c>
      <c r="L26" s="486">
        <f>'MASTER CHART'!$AD$7</f>
        <v>0.14999999999999991</v>
      </c>
      <c r="M26" s="487">
        <f t="shared" si="5"/>
        <v>3.6080136584761571E-2</v>
      </c>
    </row>
    <row r="27" spans="1:13" x14ac:dyDescent="0.3">
      <c r="A27" s="497" t="s">
        <v>139</v>
      </c>
      <c r="B27" s="459" t="s">
        <v>139</v>
      </c>
      <c r="C27" s="1288">
        <v>9.3699999999999992</v>
      </c>
      <c r="D27" s="1267">
        <v>2038.587</v>
      </c>
      <c r="E27" s="1271">
        <f t="shared" si="6"/>
        <v>20.385870000000001</v>
      </c>
      <c r="F27" s="1275">
        <f t="shared" si="7"/>
        <v>191.01560189999998</v>
      </c>
      <c r="G27" s="1195">
        <f t="shared" si="0"/>
        <v>191.01560189999998</v>
      </c>
      <c r="H27" s="484">
        <f t="shared" si="1"/>
        <v>4.3066570222003344</v>
      </c>
      <c r="I27" s="488">
        <f t="shared" si="2"/>
        <v>3.3066570222003344</v>
      </c>
      <c r="J27" s="488">
        <f t="shared" si="3"/>
        <v>-3.3066570222003344</v>
      </c>
      <c r="K27" s="661">
        <f t="shared" si="4"/>
        <v>0.11233891147646666</v>
      </c>
      <c r="L27" s="486">
        <f>'MASTER CHART'!$AD$7</f>
        <v>0.14999999999999991</v>
      </c>
      <c r="M27" s="487">
        <f t="shared" si="5"/>
        <v>1.6850836721469989E-2</v>
      </c>
    </row>
    <row r="28" spans="1:13" x14ac:dyDescent="0.3">
      <c r="A28" s="496" t="s">
        <v>44</v>
      </c>
      <c r="B28" s="459" t="s">
        <v>44</v>
      </c>
      <c r="C28" s="1288">
        <v>18.7</v>
      </c>
      <c r="D28" s="1267">
        <v>202033.67</v>
      </c>
      <c r="E28" s="1271">
        <f t="shared" si="6"/>
        <v>2020.3367000000001</v>
      </c>
      <c r="F28" s="1275">
        <f t="shared" si="7"/>
        <v>37780.296289999998</v>
      </c>
      <c r="G28" s="1195">
        <f t="shared" si="0"/>
        <v>37780.296289999998</v>
      </c>
      <c r="H28" s="484">
        <f t="shared" si="1"/>
        <v>426.81019923427607</v>
      </c>
      <c r="I28" s="488">
        <f t="shared" si="2"/>
        <v>425.81019923427607</v>
      </c>
      <c r="J28" s="488">
        <f t="shared" si="3"/>
        <v>-425.81019923427607</v>
      </c>
      <c r="K28" s="661">
        <f t="shared" si="4"/>
        <v>14.466288446730196</v>
      </c>
      <c r="L28" s="486">
        <f>'MASTER CHART'!$AD$7</f>
        <v>0.14999999999999991</v>
      </c>
      <c r="M28" s="487">
        <f t="shared" si="5"/>
        <v>2.1699432670095282</v>
      </c>
    </row>
    <row r="29" spans="1:13" x14ac:dyDescent="0.3">
      <c r="A29" s="496" t="s">
        <v>140</v>
      </c>
      <c r="B29" s="459" t="s">
        <v>140</v>
      </c>
      <c r="C29" s="1288"/>
      <c r="D29" s="1267">
        <v>28.562000000000001</v>
      </c>
      <c r="E29" s="1271">
        <f t="shared" si="6"/>
        <v>0.28561999999999999</v>
      </c>
      <c r="F29" s="1275">
        <f t="shared" si="7"/>
        <v>0</v>
      </c>
      <c r="G29" s="1195">
        <f t="shared" si="0"/>
        <v>0.01</v>
      </c>
      <c r="H29" s="484">
        <f t="shared" si="1"/>
        <v>6.0339214302890173E-2</v>
      </c>
      <c r="I29" s="488">
        <f t="shared" si="2"/>
        <v>-0.93966078569710987</v>
      </c>
      <c r="J29" s="488">
        <f t="shared" si="3"/>
        <v>0.93966078569710987</v>
      </c>
      <c r="K29" s="661">
        <f t="shared" si="4"/>
        <v>-98.008735275773461</v>
      </c>
      <c r="L29" s="486">
        <f>'MASTER CHART'!$AD$7</f>
        <v>0.14999999999999991</v>
      </c>
      <c r="M29" s="487">
        <f t="shared" si="5"/>
        <v>-14.70131029136601</v>
      </c>
    </row>
    <row r="30" spans="1:13" x14ac:dyDescent="0.3">
      <c r="A30" s="497" t="s">
        <v>141</v>
      </c>
      <c r="B30" s="459" t="s">
        <v>141</v>
      </c>
      <c r="C30" s="1288">
        <v>17.600000000000001</v>
      </c>
      <c r="D30" s="1267">
        <v>423.20499999999998</v>
      </c>
      <c r="E30" s="1271">
        <f t="shared" si="6"/>
        <v>4.2320500000000001</v>
      </c>
      <c r="F30" s="1275">
        <f t="shared" si="7"/>
        <v>74.484080000000006</v>
      </c>
      <c r="G30" s="1195">
        <f t="shared" si="0"/>
        <v>74.484080000000006</v>
      </c>
      <c r="H30" s="484">
        <f t="shared" si="1"/>
        <v>0.89405003812949491</v>
      </c>
      <c r="I30" s="488">
        <f t="shared" si="2"/>
        <v>-0.10594996187050509</v>
      </c>
      <c r="J30" s="488">
        <f t="shared" si="3"/>
        <v>0.10594996187050509</v>
      </c>
      <c r="K30" s="661">
        <f t="shared" si="4"/>
        <v>-11.050819533498986</v>
      </c>
      <c r="L30" s="486">
        <f>'MASTER CHART'!$AD$7</f>
        <v>0.14999999999999991</v>
      </c>
      <c r="M30" s="487">
        <f t="shared" si="5"/>
        <v>-1.6576229300248468</v>
      </c>
    </row>
    <row r="31" spans="1:13" x14ac:dyDescent="0.3">
      <c r="A31" s="496" t="s">
        <v>45</v>
      </c>
      <c r="B31" s="459" t="s">
        <v>45</v>
      </c>
      <c r="C31" s="1288">
        <v>57.89</v>
      </c>
      <c r="D31" s="1267">
        <v>7167.9979999999996</v>
      </c>
      <c r="E31" s="1271">
        <f t="shared" si="6"/>
        <v>71.67998</v>
      </c>
      <c r="F31" s="1275">
        <f t="shared" si="7"/>
        <v>4149.5540422000004</v>
      </c>
      <c r="G31" s="1195">
        <f t="shared" si="0"/>
        <v>4149.5540422000004</v>
      </c>
      <c r="H31" s="484">
        <f t="shared" si="1"/>
        <v>15.142895015919338</v>
      </c>
      <c r="I31" s="488">
        <f t="shared" si="2"/>
        <v>14.142895015919338</v>
      </c>
      <c r="J31" s="488">
        <f t="shared" si="3"/>
        <v>-14.142895015919338</v>
      </c>
      <c r="K31" s="661">
        <f t="shared" si="4"/>
        <v>0.48048449553352751</v>
      </c>
      <c r="L31" s="486">
        <f>'MASTER CHART'!$AD$7</f>
        <v>0.14999999999999991</v>
      </c>
      <c r="M31" s="487">
        <f t="shared" si="5"/>
        <v>7.2072674330029091E-2</v>
      </c>
    </row>
    <row r="32" spans="1:13" x14ac:dyDescent="0.3">
      <c r="A32" s="497" t="s">
        <v>142</v>
      </c>
      <c r="B32" s="459" t="s">
        <v>142</v>
      </c>
      <c r="C32" s="1288">
        <v>3.08</v>
      </c>
      <c r="D32" s="1267">
        <v>17419.615000000002</v>
      </c>
      <c r="E32" s="1271">
        <f t="shared" si="6"/>
        <v>174.19615000000002</v>
      </c>
      <c r="F32" s="1275">
        <f t="shared" si="7"/>
        <v>536.5241420000001</v>
      </c>
      <c r="G32" s="1195">
        <f t="shared" si="0"/>
        <v>536.5241420000001</v>
      </c>
      <c r="H32" s="484">
        <f t="shared" si="1"/>
        <v>36.800149939039294</v>
      </c>
      <c r="I32" s="488">
        <f t="shared" si="2"/>
        <v>35.800149939039294</v>
      </c>
      <c r="J32" s="488">
        <f t="shared" si="3"/>
        <v>-35.800149939039294</v>
      </c>
      <c r="K32" s="661">
        <f t="shared" si="4"/>
        <v>1.2162585499024003</v>
      </c>
      <c r="L32" s="486">
        <f>'MASTER CHART'!$AD$7</f>
        <v>0.14999999999999991</v>
      </c>
      <c r="M32" s="487">
        <f t="shared" si="5"/>
        <v>0.18243878248535994</v>
      </c>
    </row>
    <row r="33" spans="1:13" x14ac:dyDescent="0.3">
      <c r="A33" s="497" t="s">
        <v>143</v>
      </c>
      <c r="B33" s="459" t="s">
        <v>143</v>
      </c>
      <c r="C33" s="1288">
        <v>8.3000000000000007</v>
      </c>
      <c r="D33" s="1267">
        <v>15408.27</v>
      </c>
      <c r="E33" s="1271">
        <f t="shared" si="6"/>
        <v>154.08270000000002</v>
      </c>
      <c r="F33" s="1275">
        <f t="shared" si="7"/>
        <v>1278.8864100000003</v>
      </c>
      <c r="G33" s="1195">
        <f t="shared" si="0"/>
        <v>1278.8864100000003</v>
      </c>
      <c r="H33" s="484">
        <f t="shared" si="1"/>
        <v>32.551043539205715</v>
      </c>
      <c r="I33" s="488">
        <f t="shared" si="2"/>
        <v>31.551043539205715</v>
      </c>
      <c r="J33" s="488">
        <f t="shared" si="3"/>
        <v>-31.551043539205715</v>
      </c>
      <c r="K33" s="661">
        <f t="shared" si="4"/>
        <v>1.0719012777389398</v>
      </c>
      <c r="L33" s="486">
        <f>'MASTER CHART'!$AD$7</f>
        <v>0.14999999999999991</v>
      </c>
      <c r="M33" s="487">
        <f t="shared" si="5"/>
        <v>0.16078519166084088</v>
      </c>
    </row>
    <row r="34" spans="1:13" x14ac:dyDescent="0.3">
      <c r="A34" s="496" t="s">
        <v>144</v>
      </c>
      <c r="B34" s="459" t="s">
        <v>144</v>
      </c>
      <c r="C34" s="1288"/>
      <c r="D34" s="1267">
        <v>22818.632000000001</v>
      </c>
      <c r="E34" s="1271">
        <f t="shared" si="6"/>
        <v>228.18632000000002</v>
      </c>
      <c r="F34" s="1275">
        <f t="shared" si="7"/>
        <v>0</v>
      </c>
      <c r="G34" s="1195">
        <f t="shared" si="0"/>
        <v>0.01</v>
      </c>
      <c r="H34" s="484">
        <f t="shared" si="1"/>
        <v>48.205949385434756</v>
      </c>
      <c r="I34" s="488">
        <f t="shared" si="2"/>
        <v>47.205949385434756</v>
      </c>
      <c r="J34" s="488">
        <f t="shared" si="3"/>
        <v>-47.205949385434756</v>
      </c>
      <c r="K34" s="661">
        <f t="shared" si="4"/>
        <v>1.6037541642719648</v>
      </c>
      <c r="L34" s="486">
        <f>'MASTER CHART'!$AD$7</f>
        <v>0.14999999999999991</v>
      </c>
      <c r="M34" s="487">
        <f t="shared" si="5"/>
        <v>0.24056312464079457</v>
      </c>
    </row>
    <row r="35" spans="1:13" x14ac:dyDescent="0.3">
      <c r="A35" s="497" t="s">
        <v>46</v>
      </c>
      <c r="B35" s="459" t="s">
        <v>46</v>
      </c>
      <c r="C35" s="1288">
        <v>19.73</v>
      </c>
      <c r="D35" s="1267">
        <v>35524.732000000004</v>
      </c>
      <c r="E35" s="1271">
        <f t="shared" si="6"/>
        <v>355.24732000000006</v>
      </c>
      <c r="F35" s="1275">
        <f t="shared" si="7"/>
        <v>7009.0296236000013</v>
      </c>
      <c r="G35" s="1195">
        <f t="shared" si="0"/>
        <v>7009.0296236000013</v>
      </c>
      <c r="H35" s="484">
        <f t="shared" si="1"/>
        <v>75.048470597323032</v>
      </c>
      <c r="I35" s="488">
        <f t="shared" si="2"/>
        <v>74.048470597323032</v>
      </c>
      <c r="J35" s="488">
        <f t="shared" si="3"/>
        <v>-74.048470597323032</v>
      </c>
      <c r="K35" s="661">
        <f t="shared" si="4"/>
        <v>2.5156901751682299</v>
      </c>
      <c r="L35" s="486">
        <f>'MASTER CHART'!$AD$7</f>
        <v>0.14999999999999991</v>
      </c>
      <c r="M35" s="487">
        <f t="shared" si="5"/>
        <v>0.37735352627523427</v>
      </c>
    </row>
    <row r="36" spans="1:13" x14ac:dyDescent="0.3">
      <c r="A36" s="497" t="s">
        <v>145</v>
      </c>
      <c r="B36" s="459" t="s">
        <v>145</v>
      </c>
      <c r="C36" s="1288"/>
      <c r="D36" s="1267">
        <v>59.225999999999999</v>
      </c>
      <c r="E36" s="1271">
        <f t="shared" si="6"/>
        <v>0.59226000000000001</v>
      </c>
      <c r="F36" s="1275">
        <f t="shared" si="7"/>
        <v>0</v>
      </c>
      <c r="G36" s="1195">
        <f t="shared" si="0"/>
        <v>0.01</v>
      </c>
      <c r="H36" s="484">
        <f t="shared" ref="H36:H67" si="8">IF(D36=0,1,D36/$G$182)</f>
        <v>0.12511905000710641</v>
      </c>
      <c r="I36" s="488">
        <f t="shared" si="2"/>
        <v>-0.87488094999289356</v>
      </c>
      <c r="J36" s="488">
        <f t="shared" si="3"/>
        <v>0.87488094999289356</v>
      </c>
      <c r="K36" s="661">
        <f t="shared" si="4"/>
        <v>-91.252052581994263</v>
      </c>
      <c r="L36" s="486">
        <f>'MASTER CHART'!$AD$7</f>
        <v>0.14999999999999991</v>
      </c>
      <c r="M36" s="487">
        <f t="shared" si="5"/>
        <v>-13.687807887299131</v>
      </c>
    </row>
    <row r="37" spans="1:13" x14ac:dyDescent="0.3">
      <c r="A37" s="496" t="s">
        <v>47</v>
      </c>
      <c r="B37" s="459" t="s">
        <v>47</v>
      </c>
      <c r="C37" s="1288">
        <v>13.05</v>
      </c>
      <c r="D37" s="1267">
        <v>17772.870999999999</v>
      </c>
      <c r="E37" s="1271">
        <f t="shared" si="6"/>
        <v>177.72870999999998</v>
      </c>
      <c r="F37" s="1275">
        <f t="shared" si="7"/>
        <v>2319.3596654999997</v>
      </c>
      <c r="G37" s="1195">
        <f t="shared" si="0"/>
        <v>2319.3596654999997</v>
      </c>
      <c r="H37" s="484">
        <f t="shared" si="8"/>
        <v>37.546427842819895</v>
      </c>
      <c r="I37" s="488">
        <f t="shared" si="2"/>
        <v>36.546427842819895</v>
      </c>
      <c r="J37" s="488">
        <f t="shared" si="3"/>
        <v>-36.546427842819895</v>
      </c>
      <c r="K37" s="661">
        <f t="shared" si="4"/>
        <v>1.2416122672086682</v>
      </c>
      <c r="L37" s="486">
        <f>'MASTER CHART'!$AD$7</f>
        <v>0.14999999999999991</v>
      </c>
      <c r="M37" s="487">
        <f t="shared" si="5"/>
        <v>0.18624184008130013</v>
      </c>
    </row>
    <row r="38" spans="1:13" x14ac:dyDescent="0.3">
      <c r="A38" s="497" t="s">
        <v>48</v>
      </c>
      <c r="B38" s="459" t="s">
        <v>48</v>
      </c>
      <c r="C38" s="1288">
        <v>8.86</v>
      </c>
      <c r="D38" s="1267">
        <v>1393783.8359999999</v>
      </c>
      <c r="E38" s="1271">
        <f t="shared" si="6"/>
        <v>13937.83836</v>
      </c>
      <c r="F38" s="1275">
        <f t="shared" si="7"/>
        <v>123489.24786959999</v>
      </c>
      <c r="G38" s="1195">
        <f t="shared" si="0"/>
        <v>123489.24786959999</v>
      </c>
      <c r="H38" s="484">
        <f t="shared" si="8"/>
        <v>2944.4654286222367</v>
      </c>
      <c r="I38" s="488">
        <f t="shared" si="2"/>
        <v>2943.4654286222367</v>
      </c>
      <c r="J38" s="488">
        <f t="shared" si="3"/>
        <v>-2943.4654286222367</v>
      </c>
      <c r="K38" s="661">
        <f t="shared" si="4"/>
        <v>100</v>
      </c>
      <c r="L38" s="486">
        <f>'MASTER CHART'!$AD$7</f>
        <v>0.14999999999999991</v>
      </c>
      <c r="M38" s="487">
        <f t="shared" si="5"/>
        <v>14.999999999999991</v>
      </c>
    </row>
    <row r="39" spans="1:13" x14ac:dyDescent="0.3">
      <c r="A39" s="496" t="s">
        <v>146</v>
      </c>
      <c r="D39" s="1138"/>
      <c r="E39" s="1271">
        <f t="shared" si="6"/>
        <v>0</v>
      </c>
      <c r="F39" s="1275">
        <f t="shared" si="7"/>
        <v>0</v>
      </c>
      <c r="G39" s="1195">
        <f t="shared" si="0"/>
        <v>0.01</v>
      </c>
      <c r="H39" s="484">
        <f t="shared" si="8"/>
        <v>1</v>
      </c>
      <c r="I39" s="488">
        <f t="shared" si="2"/>
        <v>0</v>
      </c>
      <c r="J39" s="488">
        <f t="shared" si="3"/>
        <v>0</v>
      </c>
      <c r="K39" s="661">
        <f t="shared" si="4"/>
        <v>0</v>
      </c>
      <c r="L39" s="486">
        <f>'MASTER CHART'!$AD$7</f>
        <v>0.14999999999999991</v>
      </c>
      <c r="M39" s="487">
        <f t="shared" si="5"/>
        <v>0</v>
      </c>
    </row>
    <row r="40" spans="1:13" x14ac:dyDescent="0.3">
      <c r="A40" s="497" t="s">
        <v>49</v>
      </c>
      <c r="B40" s="459" t="s">
        <v>49</v>
      </c>
      <c r="C40" s="1288">
        <v>14.48</v>
      </c>
      <c r="D40" s="1267">
        <v>48929.705999999998</v>
      </c>
      <c r="E40" s="1271">
        <f t="shared" si="6"/>
        <v>489.29705999999999</v>
      </c>
      <c r="F40" s="1275">
        <f t="shared" si="7"/>
        <v>7085.0214287999997</v>
      </c>
      <c r="G40" s="1195">
        <f t="shared" si="0"/>
        <v>7085.0214287999997</v>
      </c>
      <c r="H40" s="484">
        <f t="shared" si="8"/>
        <v>103.36741180979661</v>
      </c>
      <c r="I40" s="488">
        <f t="shared" si="2"/>
        <v>102.36741180979661</v>
      </c>
      <c r="J40" s="488">
        <f t="shared" si="3"/>
        <v>-102.36741180979661</v>
      </c>
      <c r="K40" s="661">
        <f t="shared" si="4"/>
        <v>3.4777854298670072</v>
      </c>
      <c r="L40" s="486">
        <f>'MASTER CHART'!$AD$7</f>
        <v>0.14999999999999991</v>
      </c>
      <c r="M40" s="487">
        <f t="shared" si="5"/>
        <v>0.52166781448005073</v>
      </c>
    </row>
    <row r="41" spans="1:13" x14ac:dyDescent="0.3">
      <c r="A41" s="497" t="s">
        <v>147</v>
      </c>
      <c r="B41" s="459" t="s">
        <v>428</v>
      </c>
      <c r="C41" s="1288"/>
      <c r="D41" s="1267">
        <v>4558.5940000000001</v>
      </c>
      <c r="E41" s="1271">
        <f t="shared" si="6"/>
        <v>45.585940000000001</v>
      </c>
      <c r="F41" s="1275">
        <f t="shared" si="7"/>
        <v>0</v>
      </c>
      <c r="G41" s="1195">
        <f t="shared" si="0"/>
        <v>0.01</v>
      </c>
      <c r="H41" s="484">
        <f t="shared" si="8"/>
        <v>9.6303473246225515</v>
      </c>
      <c r="I41" s="488">
        <f t="shared" si="2"/>
        <v>8.6303473246225515</v>
      </c>
      <c r="J41" s="488">
        <f t="shared" si="3"/>
        <v>-8.6303473246225515</v>
      </c>
      <c r="K41" s="661">
        <f t="shared" si="4"/>
        <v>0.29320362456786875</v>
      </c>
      <c r="L41" s="486">
        <f>'MASTER CHART'!$AD$7</f>
        <v>0.14999999999999991</v>
      </c>
      <c r="M41" s="487">
        <f t="shared" si="5"/>
        <v>4.3980543685180284E-2</v>
      </c>
    </row>
    <row r="42" spans="1:13" x14ac:dyDescent="0.3">
      <c r="A42" s="497" t="s">
        <v>50</v>
      </c>
      <c r="B42" s="459" t="s">
        <v>50</v>
      </c>
      <c r="C42" s="1288">
        <v>18.95</v>
      </c>
      <c r="D42" s="1267">
        <v>4937.7550000000001</v>
      </c>
      <c r="E42" s="1271">
        <f t="shared" si="6"/>
        <v>49.377549999999999</v>
      </c>
      <c r="F42" s="1275">
        <f t="shared" si="7"/>
        <v>935.70457249999993</v>
      </c>
      <c r="G42" s="1195">
        <f t="shared" si="0"/>
        <v>935.70457249999993</v>
      </c>
      <c r="H42" s="484">
        <f t="shared" si="8"/>
        <v>10.431351345149761</v>
      </c>
      <c r="I42" s="488">
        <f t="shared" si="2"/>
        <v>9.4313513451497606</v>
      </c>
      <c r="J42" s="488">
        <f t="shared" si="3"/>
        <v>-9.4313513451497606</v>
      </c>
      <c r="K42" s="661">
        <f t="shared" si="4"/>
        <v>0.32041658289713099</v>
      </c>
      <c r="L42" s="486">
        <f>'MASTER CHART'!$AD$7</f>
        <v>0.14999999999999991</v>
      </c>
      <c r="M42" s="487">
        <f t="shared" si="5"/>
        <v>4.8062487434569617E-2</v>
      </c>
    </row>
    <row r="43" spans="1:13" x14ac:dyDescent="0.3">
      <c r="A43" s="496" t="s">
        <v>148</v>
      </c>
      <c r="B43" s="459" t="s">
        <v>219</v>
      </c>
      <c r="C43" s="1288">
        <v>5.0199999999999996</v>
      </c>
      <c r="D43" s="1267">
        <v>20804.774000000001</v>
      </c>
      <c r="E43" s="1271">
        <f t="shared" si="6"/>
        <v>208.04774</v>
      </c>
      <c r="F43" s="1275">
        <f t="shared" si="7"/>
        <v>1044.3996548</v>
      </c>
      <c r="G43" s="1195">
        <f t="shared" si="0"/>
        <v>1044.3996548</v>
      </c>
      <c r="H43" s="484">
        <f t="shared" si="8"/>
        <v>43.951534098074283</v>
      </c>
      <c r="I43" s="488">
        <f t="shared" si="2"/>
        <v>42.951534098074283</v>
      </c>
      <c r="J43" s="488">
        <f t="shared" si="3"/>
        <v>-42.951534098074283</v>
      </c>
      <c r="K43" s="661">
        <f t="shared" si="4"/>
        <v>1.4592165302983984</v>
      </c>
      <c r="L43" s="486">
        <f>'MASTER CHART'!$AD$7</f>
        <v>0.14999999999999991</v>
      </c>
      <c r="M43" s="487">
        <f t="shared" si="5"/>
        <v>0.21888247954475962</v>
      </c>
    </row>
    <row r="44" spans="1:13" x14ac:dyDescent="0.3">
      <c r="A44" s="497" t="s">
        <v>149</v>
      </c>
      <c r="B44" s="459" t="s">
        <v>149</v>
      </c>
      <c r="C44" s="1288">
        <v>28.36</v>
      </c>
      <c r="D44" s="1267">
        <v>4272.0439999999999</v>
      </c>
      <c r="E44" s="1271">
        <f t="shared" si="6"/>
        <v>42.720439999999996</v>
      </c>
      <c r="F44" s="1275">
        <f t="shared" si="7"/>
        <v>1211.5516783999999</v>
      </c>
      <c r="G44" s="1195">
        <f t="shared" si="0"/>
        <v>1211.5516783999999</v>
      </c>
      <c r="H44" s="484">
        <f t="shared" si="8"/>
        <v>9.024990491820466</v>
      </c>
      <c r="I44" s="488">
        <f t="shared" si="2"/>
        <v>8.024990491820466</v>
      </c>
      <c r="J44" s="488">
        <f t="shared" si="3"/>
        <v>-8.024990491820466</v>
      </c>
      <c r="K44" s="661">
        <f t="shared" si="4"/>
        <v>0.27263749775300622</v>
      </c>
      <c r="L44" s="486">
        <f>'MASTER CHART'!$AD$7</f>
        <v>0.14999999999999991</v>
      </c>
      <c r="M44" s="487">
        <f t="shared" si="5"/>
        <v>4.0895624662950908E-2</v>
      </c>
    </row>
    <row r="45" spans="1:13" x14ac:dyDescent="0.3">
      <c r="A45" s="496" t="s">
        <v>150</v>
      </c>
      <c r="B45" s="459" t="s">
        <v>150</v>
      </c>
      <c r="C45" s="1288"/>
      <c r="D45" s="1267">
        <v>11258.597</v>
      </c>
      <c r="E45" s="1271">
        <f t="shared" si="6"/>
        <v>112.58597</v>
      </c>
      <c r="F45" s="1275">
        <f t="shared" si="7"/>
        <v>0</v>
      </c>
      <c r="G45" s="1195">
        <f t="shared" si="0"/>
        <v>0.01</v>
      </c>
      <c r="H45" s="484">
        <f t="shared" si="8"/>
        <v>23.784570307852263</v>
      </c>
      <c r="I45" s="488">
        <f t="shared" si="2"/>
        <v>22.784570307852263</v>
      </c>
      <c r="J45" s="488">
        <f t="shared" si="3"/>
        <v>-22.784570307852263</v>
      </c>
      <c r="K45" s="661">
        <f t="shared" si="4"/>
        <v>0.77407297148100551</v>
      </c>
      <c r="L45" s="486">
        <f>'MASTER CHART'!$AD$7</f>
        <v>0.14999999999999991</v>
      </c>
      <c r="M45" s="487">
        <f t="shared" si="5"/>
        <v>0.11611094572215076</v>
      </c>
    </row>
    <row r="46" spans="1:13" x14ac:dyDescent="0.3">
      <c r="A46" s="497" t="s">
        <v>51</v>
      </c>
      <c r="B46" s="459" t="s">
        <v>51</v>
      </c>
      <c r="C46" s="1288">
        <v>35.76</v>
      </c>
      <c r="D46" s="1267">
        <v>1153.058</v>
      </c>
      <c r="E46" s="1271">
        <f t="shared" si="6"/>
        <v>11.53058</v>
      </c>
      <c r="F46" s="1275">
        <f t="shared" si="7"/>
        <v>412.33354079999998</v>
      </c>
      <c r="G46" s="1195">
        <f t="shared" si="0"/>
        <v>412.33354079999998</v>
      </c>
      <c r="H46" s="484">
        <f t="shared" si="8"/>
        <v>2.435915333858341</v>
      </c>
      <c r="I46" s="488">
        <f t="shared" si="2"/>
        <v>1.435915333858341</v>
      </c>
      <c r="J46" s="488">
        <f t="shared" si="3"/>
        <v>-1.435915333858341</v>
      </c>
      <c r="K46" s="661">
        <f t="shared" si="4"/>
        <v>4.8783156068201466E-2</v>
      </c>
      <c r="L46" s="486">
        <f>'MASTER CHART'!$AD$7</f>
        <v>0.14999999999999991</v>
      </c>
      <c r="M46" s="487">
        <f t="shared" si="5"/>
        <v>7.3174734102302158E-3</v>
      </c>
    </row>
    <row r="47" spans="1:13" x14ac:dyDescent="0.3">
      <c r="A47" s="496" t="s">
        <v>52</v>
      </c>
      <c r="B47" s="459" t="s">
        <v>52</v>
      </c>
      <c r="C47" s="1288">
        <v>20.57</v>
      </c>
      <c r="D47" s="1267">
        <v>10740.468000000001</v>
      </c>
      <c r="E47" s="1271">
        <f t="shared" si="6"/>
        <v>107.40468000000001</v>
      </c>
      <c r="F47" s="1275">
        <f t="shared" si="7"/>
        <v>2209.3142676000002</v>
      </c>
      <c r="G47" s="1195">
        <f t="shared" si="0"/>
        <v>2209.3142676000002</v>
      </c>
      <c r="H47" s="484">
        <f t="shared" si="8"/>
        <v>22.689986708400468</v>
      </c>
      <c r="I47" s="488">
        <f t="shared" si="2"/>
        <v>21.689986708400468</v>
      </c>
      <c r="J47" s="488">
        <f t="shared" si="3"/>
        <v>-21.689986708400468</v>
      </c>
      <c r="K47" s="661">
        <f t="shared" si="4"/>
        <v>0.73688606964726655</v>
      </c>
      <c r="L47" s="486">
        <f>'MASTER CHART'!$AD$7</f>
        <v>0.14999999999999991</v>
      </c>
      <c r="M47" s="487">
        <f t="shared" si="5"/>
        <v>0.11053291044708992</v>
      </c>
    </row>
    <row r="48" spans="1:13" x14ac:dyDescent="0.3">
      <c r="A48" s="497" t="s">
        <v>329</v>
      </c>
      <c r="D48" s="1268">
        <v>25026.588</v>
      </c>
      <c r="E48" s="1271">
        <f t="shared" si="6"/>
        <v>250.26588000000001</v>
      </c>
      <c r="F48" s="1275">
        <f t="shared" si="7"/>
        <v>0</v>
      </c>
      <c r="G48" s="1195">
        <f t="shared" si="0"/>
        <v>0.01</v>
      </c>
      <c r="H48" s="484">
        <f t="shared" si="8"/>
        <v>52.870410216446309</v>
      </c>
      <c r="I48" s="488">
        <f t="shared" si="2"/>
        <v>51.870410216446309</v>
      </c>
      <c r="J48" s="488">
        <f t="shared" si="3"/>
        <v>-51.870410216446309</v>
      </c>
      <c r="K48" s="661">
        <f t="shared" si="4"/>
        <v>1.76222250521643</v>
      </c>
      <c r="L48" s="486">
        <f>'MASTER CHART'!$AD$7</f>
        <v>0.14999999999999991</v>
      </c>
      <c r="M48" s="487">
        <f t="shared" si="5"/>
        <v>0.26433337578246435</v>
      </c>
    </row>
    <row r="49" spans="1:48" x14ac:dyDescent="0.3">
      <c r="A49" s="496" t="s">
        <v>231</v>
      </c>
      <c r="B49" s="459" t="s">
        <v>437</v>
      </c>
      <c r="C49" s="1288"/>
      <c r="D49" s="1268">
        <v>69360.118000000002</v>
      </c>
      <c r="E49" s="1271">
        <f t="shared" si="6"/>
        <v>693.60118</v>
      </c>
      <c r="F49" s="1275">
        <f t="shared" si="7"/>
        <v>0</v>
      </c>
      <c r="G49" s="1195">
        <f t="shared" si="0"/>
        <v>0.01</v>
      </c>
      <c r="H49" s="484">
        <f t="shared" si="8"/>
        <v>146.52808010908726</v>
      </c>
      <c r="I49" s="488">
        <f t="shared" si="2"/>
        <v>145.52808010908726</v>
      </c>
      <c r="J49" s="488">
        <f t="shared" si="3"/>
        <v>-145.52808010908726</v>
      </c>
      <c r="K49" s="661">
        <f t="shared" si="4"/>
        <v>4.944106993544862</v>
      </c>
      <c r="L49" s="486">
        <f>'MASTER CHART'!$AD$7</f>
        <v>0.14999999999999991</v>
      </c>
      <c r="M49" s="487">
        <f t="shared" si="5"/>
        <v>0.74161604903172884</v>
      </c>
    </row>
    <row r="50" spans="1:48" x14ac:dyDescent="0.3">
      <c r="A50" s="497" t="s">
        <v>53</v>
      </c>
      <c r="B50" s="459" t="s">
        <v>53</v>
      </c>
      <c r="C50" s="1288">
        <v>20</v>
      </c>
      <c r="D50" s="1267">
        <v>5640.1840000000002</v>
      </c>
      <c r="E50" s="1271">
        <f t="shared" si="6"/>
        <v>56.40184</v>
      </c>
      <c r="F50" s="1275">
        <f t="shared" si="7"/>
        <v>1128.0368000000001</v>
      </c>
      <c r="G50" s="1195">
        <f t="shared" si="0"/>
        <v>1128.0368000000001</v>
      </c>
      <c r="H50" s="484">
        <f t="shared" si="8"/>
        <v>11.915281530835806</v>
      </c>
      <c r="I50" s="488">
        <f t="shared" si="2"/>
        <v>10.915281530835806</v>
      </c>
      <c r="J50" s="488">
        <f t="shared" si="3"/>
        <v>-10.915281530835806</v>
      </c>
      <c r="K50" s="661">
        <f t="shared" si="4"/>
        <v>0.37083097442544039</v>
      </c>
      <c r="L50" s="486">
        <f>'MASTER CHART'!$AD$7</f>
        <v>0.14999999999999991</v>
      </c>
      <c r="M50" s="487">
        <f t="shared" si="5"/>
        <v>5.5624646163816023E-2</v>
      </c>
    </row>
    <row r="51" spans="1:48" x14ac:dyDescent="0.3">
      <c r="A51" s="497" t="s">
        <v>113</v>
      </c>
      <c r="B51" s="459" t="s">
        <v>113</v>
      </c>
      <c r="C51" s="1288">
        <v>15.42</v>
      </c>
      <c r="D51" s="1267">
        <v>72.340999999999994</v>
      </c>
      <c r="E51" s="1271">
        <f t="shared" si="6"/>
        <v>0.72340999999999989</v>
      </c>
      <c r="F51" s="1275">
        <f t="shared" si="7"/>
        <v>11.154982199999997</v>
      </c>
      <c r="G51" s="1195">
        <f t="shared" si="0"/>
        <v>11.154982199999997</v>
      </c>
      <c r="H51" s="484">
        <f t="shared" si="8"/>
        <v>0.15282540094830116</v>
      </c>
      <c r="I51" s="488">
        <f t="shared" si="2"/>
        <v>-0.84717459905169878</v>
      </c>
      <c r="J51" s="488">
        <f t="shared" si="3"/>
        <v>0.84717459905169878</v>
      </c>
      <c r="K51" s="661">
        <f t="shared" si="4"/>
        <v>-88.362217807375359</v>
      </c>
      <c r="L51" s="486">
        <f>'MASTER CHART'!$AD$7</f>
        <v>0.14999999999999991</v>
      </c>
      <c r="M51" s="487">
        <f t="shared" si="5"/>
        <v>-13.254332671106296</v>
      </c>
    </row>
    <row r="52" spans="1:48" x14ac:dyDescent="0.3">
      <c r="A52" s="496" t="s">
        <v>114</v>
      </c>
      <c r="B52" s="459" t="s">
        <v>114</v>
      </c>
      <c r="C52" s="1288">
        <v>12.33</v>
      </c>
      <c r="D52" s="1267">
        <v>10528.954</v>
      </c>
      <c r="E52" s="1271">
        <f t="shared" si="6"/>
        <v>105.28954</v>
      </c>
      <c r="F52" s="1275">
        <f t="shared" si="7"/>
        <v>1298.2200282000001</v>
      </c>
      <c r="G52" s="1195">
        <f t="shared" si="0"/>
        <v>1298.2200282000001</v>
      </c>
      <c r="H52" s="484">
        <f t="shared" si="8"/>
        <v>22.243148651749621</v>
      </c>
      <c r="I52" s="488">
        <f t="shared" si="2"/>
        <v>21.243148651749621</v>
      </c>
      <c r="J52" s="488">
        <f t="shared" si="3"/>
        <v>-21.243148651749621</v>
      </c>
      <c r="K52" s="661">
        <f t="shared" si="4"/>
        <v>0.72170539002025969</v>
      </c>
      <c r="L52" s="486">
        <f>'MASTER CHART'!$AD$7</f>
        <v>0.14999999999999991</v>
      </c>
      <c r="M52" s="487">
        <f t="shared" si="5"/>
        <v>0.10825580850303888</v>
      </c>
    </row>
    <row r="53" spans="1:48" x14ac:dyDescent="0.3">
      <c r="A53" s="497" t="s">
        <v>54</v>
      </c>
      <c r="B53" s="459" t="s">
        <v>54</v>
      </c>
      <c r="C53" s="1288">
        <v>9.74</v>
      </c>
      <c r="D53" s="1267">
        <v>15982.550999999999</v>
      </c>
      <c r="E53" s="1271">
        <f t="shared" si="6"/>
        <v>159.82551000000001</v>
      </c>
      <c r="F53" s="1275">
        <f t="shared" si="7"/>
        <v>1556.7004674000002</v>
      </c>
      <c r="G53" s="1195">
        <f t="shared" si="0"/>
        <v>1556.7004674000002</v>
      </c>
      <c r="H53" s="484">
        <f t="shared" si="8"/>
        <v>33.764252149564861</v>
      </c>
      <c r="I53" s="488">
        <f t="shared" si="2"/>
        <v>32.764252149564861</v>
      </c>
      <c r="J53" s="488">
        <f t="shared" si="3"/>
        <v>-32.764252149564861</v>
      </c>
      <c r="K53" s="661">
        <f t="shared" si="4"/>
        <v>1.1131182935245481</v>
      </c>
      <c r="L53" s="486">
        <f>'MASTER CHART'!$AD$7</f>
        <v>0.14999999999999991</v>
      </c>
      <c r="M53" s="487">
        <f t="shared" si="5"/>
        <v>0.16696774402868211</v>
      </c>
      <c r="N53" s="190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269"/>
      <c r="AG53" s="269"/>
      <c r="AH53" s="269"/>
      <c r="AI53" s="269"/>
      <c r="AJ53" s="269"/>
      <c r="AK53" s="269"/>
      <c r="AL53" s="269"/>
      <c r="AM53" s="269"/>
      <c r="AN53" s="269"/>
      <c r="AO53" s="269"/>
      <c r="AP53" s="269"/>
      <c r="AQ53" s="269"/>
      <c r="AR53" s="269"/>
      <c r="AS53" s="269"/>
      <c r="AT53" s="269"/>
      <c r="AU53" s="269"/>
      <c r="AV53" s="269"/>
    </row>
    <row r="54" spans="1:48" s="143" customFormat="1" x14ac:dyDescent="0.3">
      <c r="A54" s="496" t="s">
        <v>55</v>
      </c>
      <c r="B54" s="459" t="s">
        <v>429</v>
      </c>
      <c r="C54" s="1288">
        <v>6.64</v>
      </c>
      <c r="D54" s="1267">
        <v>83386.739000000001</v>
      </c>
      <c r="E54" s="1271">
        <f t="shared" si="6"/>
        <v>833.86739</v>
      </c>
      <c r="F54" s="1275">
        <f t="shared" si="7"/>
        <v>5536.8794695999995</v>
      </c>
      <c r="G54" s="1195">
        <f t="shared" si="0"/>
        <v>5536.8794695999995</v>
      </c>
      <c r="H54" s="484">
        <f t="shared" si="8"/>
        <v>176.16029390589489</v>
      </c>
      <c r="I54" s="488">
        <f t="shared" si="2"/>
        <v>175.16029390589489</v>
      </c>
      <c r="J54" s="488">
        <f t="shared" si="3"/>
        <v>-175.16029390589489</v>
      </c>
      <c r="K54" s="661">
        <f t="shared" si="4"/>
        <v>5.950818793475114</v>
      </c>
      <c r="L54" s="486">
        <f>'MASTER CHART'!$AD$7</f>
        <v>0.14999999999999991</v>
      </c>
      <c r="M54" s="487">
        <f t="shared" si="5"/>
        <v>0.89262281902126661</v>
      </c>
      <c r="N54" s="186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</row>
    <row r="55" spans="1:48" s="143" customFormat="1" x14ac:dyDescent="0.3">
      <c r="A55" s="497" t="s">
        <v>56</v>
      </c>
      <c r="B55" s="459" t="s">
        <v>56</v>
      </c>
      <c r="C55" s="1288">
        <v>14.79</v>
      </c>
      <c r="D55" s="1267">
        <v>6383.7520000000004</v>
      </c>
      <c r="E55" s="1271">
        <f t="shared" si="6"/>
        <v>63.837520000000005</v>
      </c>
      <c r="F55" s="1275">
        <f t="shared" si="7"/>
        <v>944.15692079999997</v>
      </c>
      <c r="G55" s="1195">
        <f t="shared" si="0"/>
        <v>944.15692079999997</v>
      </c>
      <c r="H55" s="484">
        <f t="shared" si="8"/>
        <v>13.486120719294998</v>
      </c>
      <c r="I55" s="488">
        <f t="shared" si="2"/>
        <v>12.486120719294998</v>
      </c>
      <c r="J55" s="488">
        <f t="shared" si="3"/>
        <v>-12.486120719294998</v>
      </c>
      <c r="K55" s="661">
        <f t="shared" si="4"/>
        <v>0.42419797419327748</v>
      </c>
      <c r="L55" s="486">
        <f>'MASTER CHART'!$AD$7</f>
        <v>0.14999999999999991</v>
      </c>
      <c r="M55" s="487">
        <f t="shared" si="5"/>
        <v>6.3629696128991581E-2</v>
      </c>
      <c r="N55" s="189"/>
      <c r="O55" s="165"/>
      <c r="P55" s="162"/>
      <c r="Q55" s="162"/>
      <c r="R55" s="166"/>
      <c r="S55" s="162"/>
      <c r="T55" s="166"/>
      <c r="U55" s="162"/>
      <c r="V55" s="167"/>
      <c r="W55" s="168"/>
      <c r="X55" s="169"/>
      <c r="Y55" s="168"/>
      <c r="Z55" s="162"/>
      <c r="AA55" s="162"/>
      <c r="AB55" s="162"/>
      <c r="AC55" s="162"/>
      <c r="AD55" s="162"/>
      <c r="AE55" s="162"/>
      <c r="AF55" s="162"/>
      <c r="AG55" s="162"/>
      <c r="AH55" s="170"/>
      <c r="AI55" s="162"/>
      <c r="AJ55" s="162"/>
      <c r="AK55" s="162"/>
      <c r="AL55" s="162"/>
      <c r="AM55" s="162"/>
      <c r="AN55" s="162"/>
      <c r="AO55" s="162"/>
      <c r="AP55" s="163"/>
      <c r="AQ55" s="171"/>
      <c r="AR55" s="171"/>
      <c r="AS55" s="171"/>
      <c r="AT55" s="171"/>
      <c r="AU55" s="171"/>
      <c r="AV55" s="171"/>
    </row>
    <row r="56" spans="1:48" x14ac:dyDescent="0.3">
      <c r="A56" s="496" t="s">
        <v>151</v>
      </c>
      <c r="B56" s="459" t="s">
        <v>151</v>
      </c>
      <c r="C56" s="1288">
        <v>6.43</v>
      </c>
      <c r="D56" s="1267">
        <v>778.06100000000004</v>
      </c>
      <c r="E56" s="1271">
        <f t="shared" si="6"/>
        <v>7.7806100000000002</v>
      </c>
      <c r="F56" s="1275">
        <f t="shared" si="7"/>
        <v>50.029322299999997</v>
      </c>
      <c r="G56" s="1195">
        <f t="shared" si="0"/>
        <v>50.029322299999997</v>
      </c>
      <c r="H56" s="484">
        <f t="shared" si="8"/>
        <v>1.6437080533478408</v>
      </c>
      <c r="I56" s="488">
        <f t="shared" si="2"/>
        <v>0.64370805334784076</v>
      </c>
      <c r="J56" s="488">
        <f t="shared" si="3"/>
        <v>-0.64370805334784076</v>
      </c>
      <c r="K56" s="661">
        <f t="shared" si="4"/>
        <v>2.1869054315652163E-2</v>
      </c>
      <c r="L56" s="486">
        <f>'MASTER CHART'!$AD$7</f>
        <v>0.14999999999999991</v>
      </c>
      <c r="M56" s="487">
        <f t="shared" si="5"/>
        <v>3.2803581473478225E-3</v>
      </c>
      <c r="N56" s="190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69"/>
      <c r="AH56" s="269"/>
      <c r="AI56" s="269"/>
      <c r="AJ56" s="269"/>
      <c r="AK56" s="269"/>
      <c r="AL56" s="269"/>
      <c r="AM56" s="269"/>
      <c r="AN56" s="269"/>
      <c r="AO56" s="269"/>
      <c r="AP56" s="269"/>
      <c r="AQ56" s="269"/>
      <c r="AR56" s="269"/>
      <c r="AS56" s="269"/>
      <c r="AT56" s="269"/>
      <c r="AU56" s="269"/>
      <c r="AV56" s="269"/>
    </row>
    <row r="57" spans="1:48" x14ac:dyDescent="0.3">
      <c r="A57" s="496" t="s">
        <v>152</v>
      </c>
      <c r="B57" s="459" t="s">
        <v>152</v>
      </c>
      <c r="C57" s="1288">
        <v>8.93</v>
      </c>
      <c r="D57" s="1267">
        <v>1283.771</v>
      </c>
      <c r="E57" s="1271">
        <f t="shared" si="6"/>
        <v>12.83771</v>
      </c>
      <c r="F57" s="1275">
        <f t="shared" si="7"/>
        <v>114.64075029999999</v>
      </c>
      <c r="G57" s="1195">
        <f t="shared" si="0"/>
        <v>114.64075029999999</v>
      </c>
      <c r="H57" s="484">
        <f t="shared" si="8"/>
        <v>2.7120556503338569</v>
      </c>
      <c r="I57" s="488">
        <f t="shared" si="2"/>
        <v>1.7120556503338569</v>
      </c>
      <c r="J57" s="488">
        <f t="shared" si="3"/>
        <v>-1.7120556503338569</v>
      </c>
      <c r="K57" s="661">
        <f t="shared" si="4"/>
        <v>5.8164625739641443E-2</v>
      </c>
      <c r="L57" s="486">
        <f>'MASTER CHART'!$AD$7</f>
        <v>0.14999999999999991</v>
      </c>
      <c r="M57" s="487">
        <f t="shared" si="5"/>
        <v>8.7246938609462105E-3</v>
      </c>
      <c r="N57" s="190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269"/>
      <c r="AA57" s="269"/>
      <c r="AB57" s="269"/>
      <c r="AC57" s="269"/>
      <c r="AD57" s="269"/>
      <c r="AE57" s="269"/>
      <c r="AF57" s="269"/>
      <c r="AG57" s="269"/>
      <c r="AH57" s="269"/>
      <c r="AI57" s="269"/>
      <c r="AJ57" s="269"/>
      <c r="AK57" s="269"/>
      <c r="AL57" s="269"/>
      <c r="AM57" s="269"/>
      <c r="AN57" s="269"/>
      <c r="AO57" s="269"/>
      <c r="AP57" s="269"/>
      <c r="AQ57" s="269"/>
      <c r="AR57" s="269"/>
      <c r="AS57" s="269"/>
      <c r="AT57" s="269"/>
      <c r="AU57" s="269"/>
      <c r="AV57" s="269"/>
    </row>
    <row r="58" spans="1:48" x14ac:dyDescent="0.3">
      <c r="A58" s="497" t="s">
        <v>153</v>
      </c>
      <c r="B58" s="459" t="s">
        <v>153</v>
      </c>
      <c r="C58" s="1288"/>
      <c r="D58" s="1267">
        <v>96506.031000000003</v>
      </c>
      <c r="E58" s="1271">
        <f t="shared" si="6"/>
        <v>965.06031000000007</v>
      </c>
      <c r="F58" s="1275">
        <f t="shared" si="7"/>
        <v>0</v>
      </c>
      <c r="G58" s="1195">
        <f t="shared" si="0"/>
        <v>0.01</v>
      </c>
      <c r="H58" s="484">
        <f t="shared" si="8"/>
        <v>203.87571199602138</v>
      </c>
      <c r="I58" s="488">
        <f t="shared" si="2"/>
        <v>202.87571199602138</v>
      </c>
      <c r="J58" s="488">
        <f t="shared" si="3"/>
        <v>-202.87571199602138</v>
      </c>
      <c r="K58" s="661">
        <f t="shared" si="4"/>
        <v>6.8924102190316017</v>
      </c>
      <c r="L58" s="486">
        <f>'MASTER CHART'!$AD$7</f>
        <v>0.14999999999999991</v>
      </c>
      <c r="M58" s="487">
        <f t="shared" si="5"/>
        <v>1.0338615328547396</v>
      </c>
    </row>
    <row r="59" spans="1:48" x14ac:dyDescent="0.3">
      <c r="A59" s="497" t="s">
        <v>154</v>
      </c>
      <c r="B59" s="459" t="s">
        <v>154</v>
      </c>
      <c r="C59" s="1288">
        <v>11.28</v>
      </c>
      <c r="D59" s="1267">
        <v>887.02700000000004</v>
      </c>
      <c r="E59" s="1271">
        <f t="shared" si="6"/>
        <v>8.8702699999999997</v>
      </c>
      <c r="F59" s="1275">
        <f t="shared" si="7"/>
        <v>100.0566456</v>
      </c>
      <c r="G59" s="1195">
        <f t="shared" si="0"/>
        <v>100.0566456</v>
      </c>
      <c r="H59" s="484">
        <f t="shared" si="8"/>
        <v>1.8739063176755746</v>
      </c>
      <c r="I59" s="488">
        <f t="shared" si="2"/>
        <v>0.87390631767557458</v>
      </c>
      <c r="J59" s="488">
        <f t="shared" si="3"/>
        <v>-0.87390631767557458</v>
      </c>
      <c r="K59" s="661">
        <f t="shared" si="4"/>
        <v>2.9689708911737701E-2</v>
      </c>
      <c r="L59" s="486">
        <f>'MASTER CHART'!$AD$7</f>
        <v>0.14999999999999991</v>
      </c>
      <c r="M59" s="487">
        <f t="shared" si="5"/>
        <v>4.453456336760653E-3</v>
      </c>
    </row>
    <row r="60" spans="1:48" x14ac:dyDescent="0.3">
      <c r="A60" s="496" t="s">
        <v>155</v>
      </c>
      <c r="B60" s="459" t="s">
        <v>155</v>
      </c>
      <c r="C60" s="1288">
        <v>4.49</v>
      </c>
      <c r="D60" s="1267">
        <v>5443.4970000000003</v>
      </c>
      <c r="E60" s="1271">
        <f t="shared" si="6"/>
        <v>54.43497</v>
      </c>
      <c r="F60" s="1275">
        <f t="shared" si="7"/>
        <v>244.41301530000001</v>
      </c>
      <c r="G60" s="1195">
        <f t="shared" si="0"/>
        <v>244.41301530000001</v>
      </c>
      <c r="H60" s="484">
        <f t="shared" si="8"/>
        <v>11.499766544364531</v>
      </c>
      <c r="I60" s="488">
        <f t="shared" si="2"/>
        <v>10.499766544364531</v>
      </c>
      <c r="J60" s="488">
        <f t="shared" si="3"/>
        <v>-10.499766544364531</v>
      </c>
      <c r="K60" s="661">
        <f t="shared" si="4"/>
        <v>0.35671445100950999</v>
      </c>
      <c r="L60" s="486">
        <f>'MASTER CHART'!$AD$7</f>
        <v>0.14999999999999991</v>
      </c>
      <c r="M60" s="487">
        <f t="shared" si="5"/>
        <v>5.350716765142647E-2</v>
      </c>
    </row>
    <row r="61" spans="1:48" x14ac:dyDescent="0.3">
      <c r="A61" s="497" t="s">
        <v>57</v>
      </c>
      <c r="B61" s="459" t="s">
        <v>57</v>
      </c>
      <c r="C61" s="1288">
        <v>34.17</v>
      </c>
      <c r="D61" s="1267">
        <v>64641.279000000002</v>
      </c>
      <c r="E61" s="1271">
        <f t="shared" si="6"/>
        <v>646.41278999999997</v>
      </c>
      <c r="F61" s="1275">
        <f t="shared" si="7"/>
        <v>22087.925034299999</v>
      </c>
      <c r="G61" s="1195">
        <f t="shared" si="0"/>
        <v>22087.925034299999</v>
      </c>
      <c r="H61" s="484">
        <f t="shared" si="8"/>
        <v>136.55920406112716</v>
      </c>
      <c r="I61" s="488">
        <f t="shared" si="2"/>
        <v>135.55920406112716</v>
      </c>
      <c r="J61" s="488">
        <f t="shared" si="3"/>
        <v>-135.55920406112716</v>
      </c>
      <c r="K61" s="661">
        <f t="shared" si="4"/>
        <v>4.6054287827861149</v>
      </c>
      <c r="L61" s="486">
        <f>'MASTER CHART'!$AD$7</f>
        <v>0.14999999999999991</v>
      </c>
      <c r="M61" s="487">
        <f t="shared" si="5"/>
        <v>0.69081431741791688</v>
      </c>
    </row>
    <row r="62" spans="1:48" x14ac:dyDescent="0.3">
      <c r="A62" s="497" t="s">
        <v>156</v>
      </c>
      <c r="B62" s="459" t="s">
        <v>156</v>
      </c>
      <c r="C62" s="1288"/>
      <c r="D62" s="1267">
        <v>279.83499999999998</v>
      </c>
      <c r="E62" s="1271">
        <f t="shared" si="6"/>
        <v>2.7983499999999997</v>
      </c>
      <c r="F62" s="1275">
        <f t="shared" si="7"/>
        <v>0</v>
      </c>
      <c r="G62" s="1195">
        <f t="shared" si="0"/>
        <v>0.01</v>
      </c>
      <c r="H62" s="484">
        <f t="shared" si="8"/>
        <v>0.59117092761183632</v>
      </c>
      <c r="I62" s="488">
        <f t="shared" si="2"/>
        <v>-0.40882907238816368</v>
      </c>
      <c r="J62" s="488">
        <f t="shared" si="3"/>
        <v>0.40882907238816368</v>
      </c>
      <c r="K62" s="661">
        <f t="shared" si="4"/>
        <v>-42.641792590084037</v>
      </c>
      <c r="L62" s="486">
        <f>'MASTER CHART'!$AD$7</f>
        <v>0.14999999999999991</v>
      </c>
      <c r="M62" s="487">
        <f t="shared" si="5"/>
        <v>-6.3962688885126022</v>
      </c>
    </row>
    <row r="63" spans="1:48" x14ac:dyDescent="0.3">
      <c r="A63" s="497" t="s">
        <v>157</v>
      </c>
      <c r="B63" s="459" t="s">
        <v>157</v>
      </c>
      <c r="C63" s="1288"/>
      <c r="D63" s="1267">
        <v>1711.2940000000001</v>
      </c>
      <c r="E63" s="1271">
        <f t="shared" si="6"/>
        <v>17.112940000000002</v>
      </c>
      <c r="F63" s="1275">
        <f t="shared" si="7"/>
        <v>0</v>
      </c>
      <c r="G63" s="1195">
        <f t="shared" si="0"/>
        <v>0.01</v>
      </c>
      <c r="H63" s="484">
        <f t="shared" si="8"/>
        <v>3.6152277642059429</v>
      </c>
      <c r="I63" s="488">
        <f t="shared" si="2"/>
        <v>2.6152277642059429</v>
      </c>
      <c r="J63" s="488">
        <f t="shared" si="3"/>
        <v>-2.6152277642059429</v>
      </c>
      <c r="K63" s="661">
        <f t="shared" si="4"/>
        <v>8.8848597940899415E-2</v>
      </c>
      <c r="L63" s="486">
        <f>'MASTER CHART'!$AD$7</f>
        <v>0.14999999999999991</v>
      </c>
      <c r="M63" s="487">
        <f t="shared" si="5"/>
        <v>1.3327289691134904E-2</v>
      </c>
    </row>
    <row r="64" spans="1:48" x14ac:dyDescent="0.3">
      <c r="A64" s="497" t="s">
        <v>158</v>
      </c>
      <c r="B64" s="459" t="s">
        <v>58</v>
      </c>
      <c r="C64" s="1288">
        <v>10.97</v>
      </c>
      <c r="D64" s="1267">
        <v>4322.8419999999996</v>
      </c>
      <c r="E64" s="1271">
        <f t="shared" si="6"/>
        <v>43.22842</v>
      </c>
      <c r="F64" s="1275">
        <f t="shared" si="7"/>
        <v>474.2157674</v>
      </c>
      <c r="G64" s="1195">
        <f t="shared" si="0"/>
        <v>474.2157674</v>
      </c>
      <c r="H64" s="484">
        <f t="shared" si="8"/>
        <v>9.1323048048292943</v>
      </c>
      <c r="I64" s="488">
        <f t="shared" si="2"/>
        <v>8.1323048048292943</v>
      </c>
      <c r="J64" s="488">
        <f t="shared" si="3"/>
        <v>-8.1323048048292943</v>
      </c>
      <c r="K64" s="661">
        <f t="shared" si="4"/>
        <v>0.27628334702866969</v>
      </c>
      <c r="L64" s="486">
        <f>'MASTER CHART'!$AD$7</f>
        <v>0.14999999999999991</v>
      </c>
      <c r="M64" s="487">
        <f t="shared" si="5"/>
        <v>4.1442502054300431E-2</v>
      </c>
    </row>
    <row r="65" spans="1:25" x14ac:dyDescent="0.3">
      <c r="A65" s="496" t="s">
        <v>58</v>
      </c>
      <c r="B65" s="459" t="s">
        <v>159</v>
      </c>
      <c r="C65" s="1288"/>
      <c r="D65" s="1267">
        <v>82652.255999999994</v>
      </c>
      <c r="E65" s="1271">
        <f t="shared" si="6"/>
        <v>826.52255999999988</v>
      </c>
      <c r="F65" s="1275">
        <f t="shared" si="7"/>
        <v>0</v>
      </c>
      <c r="G65" s="1195">
        <f t="shared" si="0"/>
        <v>0.01</v>
      </c>
      <c r="H65" s="484">
        <f t="shared" si="8"/>
        <v>174.60864741269307</v>
      </c>
      <c r="I65" s="488">
        <f t="shared" si="2"/>
        <v>173.60864741269307</v>
      </c>
      <c r="J65" s="488">
        <f t="shared" si="3"/>
        <v>-173.60864741269307</v>
      </c>
      <c r="K65" s="661">
        <f t="shared" si="4"/>
        <v>5.8981038378954223</v>
      </c>
      <c r="L65" s="486">
        <f>'MASTER CHART'!$AD$7</f>
        <v>0.14999999999999991</v>
      </c>
      <c r="M65" s="487">
        <f t="shared" si="5"/>
        <v>0.8847155756843128</v>
      </c>
    </row>
    <row r="66" spans="1:25" x14ac:dyDescent="0.3">
      <c r="A66" s="497" t="s">
        <v>159</v>
      </c>
      <c r="B66" s="459" t="s">
        <v>160</v>
      </c>
      <c r="C66" s="1288"/>
      <c r="D66" s="1267">
        <v>26442.178</v>
      </c>
      <c r="E66" s="1271">
        <f t="shared" si="6"/>
        <v>264.42178000000001</v>
      </c>
      <c r="F66" s="1275">
        <f t="shared" si="7"/>
        <v>0</v>
      </c>
      <c r="G66" s="1195">
        <f t="shared" si="0"/>
        <v>0.01</v>
      </c>
      <c r="H66" s="484">
        <f t="shared" si="8"/>
        <v>55.860942685287014</v>
      </c>
      <c r="I66" s="488">
        <f t="shared" si="2"/>
        <v>54.860942685287014</v>
      </c>
      <c r="J66" s="488">
        <f t="shared" si="3"/>
        <v>-54.860942685287014</v>
      </c>
      <c r="K66" s="661">
        <f t="shared" si="4"/>
        <v>1.8638215401417528</v>
      </c>
      <c r="L66" s="486">
        <f>'MASTER CHART'!$AD$7</f>
        <v>0.14999999999999991</v>
      </c>
      <c r="M66" s="487">
        <f t="shared" si="5"/>
        <v>0.27957323102126275</v>
      </c>
    </row>
    <row r="67" spans="1:25" x14ac:dyDescent="0.3">
      <c r="A67" s="496" t="s">
        <v>160</v>
      </c>
      <c r="B67" s="459" t="s">
        <v>59</v>
      </c>
      <c r="C67" s="1288">
        <v>19.239999999999998</v>
      </c>
      <c r="D67" s="1267">
        <v>29.335000000000001</v>
      </c>
      <c r="E67" s="1271">
        <f t="shared" si="6"/>
        <v>0.29335</v>
      </c>
      <c r="F67" s="1275">
        <f t="shared" si="7"/>
        <v>5.6440539999999997</v>
      </c>
      <c r="G67" s="1195">
        <f t="shared" si="0"/>
        <v>5.6440539999999997</v>
      </c>
      <c r="H67" s="484">
        <f t="shared" si="8"/>
        <v>6.1972230641246524E-2</v>
      </c>
      <c r="I67" s="488">
        <f t="shared" si="2"/>
        <v>-0.93802776935875343</v>
      </c>
      <c r="J67" s="488">
        <f t="shared" si="3"/>
        <v>0.93802776935875343</v>
      </c>
      <c r="K67" s="661">
        <f t="shared" si="4"/>
        <v>-97.838407995500461</v>
      </c>
      <c r="L67" s="486">
        <f>'MASTER CHART'!$AD$7</f>
        <v>0.14999999999999991</v>
      </c>
      <c r="M67" s="487">
        <f t="shared" si="5"/>
        <v>-14.675761199325061</v>
      </c>
    </row>
    <row r="68" spans="1:25" x14ac:dyDescent="0.3">
      <c r="A68" s="497" t="s">
        <v>59</v>
      </c>
      <c r="D68" s="1267">
        <v>11128.404</v>
      </c>
      <c r="E68" s="1271">
        <f t="shared" si="6"/>
        <v>111.28404</v>
      </c>
      <c r="F68" s="1275">
        <f t="shared" si="7"/>
        <v>0</v>
      </c>
      <c r="G68" s="1195">
        <f t="shared" ref="G68:G131" si="9">IF(F68=0,0.01,F68)</f>
        <v>0.01</v>
      </c>
      <c r="H68" s="484">
        <f t="shared" ref="H68:H99" si="10">IF(D68=0,1,D68/$G$182)</f>
        <v>23.509528527594014</v>
      </c>
      <c r="I68" s="488">
        <f t="shared" ref="I68:I131" si="11">H68-1</f>
        <v>22.509528527594014</v>
      </c>
      <c r="J68" s="488">
        <f t="shared" ref="J68:J131" si="12">(I68*-1)</f>
        <v>-22.509528527594014</v>
      </c>
      <c r="K68" s="661">
        <f t="shared" ref="K68:K131" si="13">(IF(I68&lt;0,I68/$I$184*-100,I68/$I$183*100))</f>
        <v>0.76472882299589862</v>
      </c>
      <c r="L68" s="486">
        <f>'MASTER CHART'!$AD$7</f>
        <v>0.14999999999999991</v>
      </c>
      <c r="M68" s="487">
        <f t="shared" ref="M68:M131" si="14">(K68*L68)</f>
        <v>0.11470932344938473</v>
      </c>
    </row>
    <row r="69" spans="1:25" x14ac:dyDescent="0.3">
      <c r="A69" s="497" t="s">
        <v>115</v>
      </c>
      <c r="B69" s="459" t="s">
        <v>115</v>
      </c>
      <c r="C69" s="1288">
        <v>23.41</v>
      </c>
      <c r="D69" s="1267">
        <v>106.303</v>
      </c>
      <c r="E69" s="1271">
        <f t="shared" ref="E69:E132" si="15">D69/100</f>
        <v>1.0630299999999999</v>
      </c>
      <c r="F69" s="1275">
        <f t="shared" ref="F69:F132" si="16">C69*E69</f>
        <v>24.885532299999998</v>
      </c>
      <c r="G69" s="1195">
        <f t="shared" si="9"/>
        <v>24.885532299999998</v>
      </c>
      <c r="H69" s="484">
        <f t="shared" si="10"/>
        <v>0.22457249135355134</v>
      </c>
      <c r="I69" s="488">
        <f t="shared" si="11"/>
        <v>-0.7754275086464486</v>
      </c>
      <c r="J69" s="488">
        <f t="shared" si="12"/>
        <v>0.7754275086464486</v>
      </c>
      <c r="K69" s="661">
        <f t="shared" si="13"/>
        <v>-80.87883476386736</v>
      </c>
      <c r="L69" s="486">
        <f>'MASTER CHART'!$AD$7</f>
        <v>0.14999999999999991</v>
      </c>
      <c r="M69" s="487">
        <f t="shared" si="14"/>
        <v>-12.131825214580097</v>
      </c>
    </row>
    <row r="70" spans="1:25" x14ac:dyDescent="0.3">
      <c r="A70" s="496" t="s">
        <v>60</v>
      </c>
      <c r="B70" s="459" t="s">
        <v>60</v>
      </c>
      <c r="C70" s="1288">
        <v>25.56</v>
      </c>
      <c r="D70" s="1267">
        <v>15859.714</v>
      </c>
      <c r="E70" s="1271">
        <f t="shared" si="15"/>
        <v>158.59714</v>
      </c>
      <c r="F70" s="1275">
        <f t="shared" si="16"/>
        <v>4053.7428983999998</v>
      </c>
      <c r="G70" s="1195">
        <f t="shared" si="9"/>
        <v>4053.7428983999998</v>
      </c>
      <c r="H70" s="484">
        <f t="shared" si="10"/>
        <v>33.504750431641604</v>
      </c>
      <c r="I70" s="488">
        <f t="shared" si="11"/>
        <v>32.504750431641604</v>
      </c>
      <c r="J70" s="488">
        <f t="shared" si="12"/>
        <v>-32.504750431641604</v>
      </c>
      <c r="K70" s="661">
        <f t="shared" si="13"/>
        <v>1.104302096283029</v>
      </c>
      <c r="L70" s="486">
        <f>'MASTER CHART'!$AD$7</f>
        <v>0.14999999999999991</v>
      </c>
      <c r="M70" s="487">
        <f t="shared" si="14"/>
        <v>0.16564531444245426</v>
      </c>
    </row>
    <row r="71" spans="1:25" x14ac:dyDescent="0.3">
      <c r="A71" s="497" t="s">
        <v>161</v>
      </c>
      <c r="B71" s="459" t="s">
        <v>161</v>
      </c>
      <c r="C71" s="1288">
        <v>2.73</v>
      </c>
      <c r="D71" s="1267">
        <v>12043.897999999999</v>
      </c>
      <c r="E71" s="1271">
        <f t="shared" si="15"/>
        <v>120.43897999999999</v>
      </c>
      <c r="F71" s="1275">
        <f t="shared" si="16"/>
        <v>328.79841539999995</v>
      </c>
      <c r="G71" s="1195">
        <f t="shared" si="9"/>
        <v>328.79841539999995</v>
      </c>
      <c r="H71" s="484">
        <f t="shared" si="10"/>
        <v>25.443573365455858</v>
      </c>
      <c r="I71" s="488">
        <f t="shared" si="11"/>
        <v>24.443573365455858</v>
      </c>
      <c r="J71" s="488">
        <f t="shared" si="12"/>
        <v>-24.443573365455858</v>
      </c>
      <c r="K71" s="661">
        <f t="shared" si="13"/>
        <v>0.83043521176660429</v>
      </c>
      <c r="L71" s="486">
        <f>'MASTER CHART'!$AD$7</f>
        <v>0.14999999999999991</v>
      </c>
      <c r="M71" s="487">
        <f t="shared" si="14"/>
        <v>0.12456528176499057</v>
      </c>
    </row>
    <row r="72" spans="1:25" x14ac:dyDescent="0.3">
      <c r="A72" s="497" t="s">
        <v>162</v>
      </c>
      <c r="B72" s="459" t="s">
        <v>162</v>
      </c>
      <c r="C72" s="1288">
        <v>8.15</v>
      </c>
      <c r="D72" s="1267">
        <v>803.67700000000002</v>
      </c>
      <c r="E72" s="1271">
        <f t="shared" si="15"/>
        <v>8.0367700000000006</v>
      </c>
      <c r="F72" s="1275">
        <f t="shared" si="16"/>
        <v>65.499675500000009</v>
      </c>
      <c r="G72" s="1195">
        <f t="shared" si="9"/>
        <v>65.499675500000009</v>
      </c>
      <c r="H72" s="484">
        <f t="shared" si="10"/>
        <v>1.697823637465999</v>
      </c>
      <c r="I72" s="488">
        <f t="shared" si="11"/>
        <v>0.69782363746599896</v>
      </c>
      <c r="J72" s="488">
        <f t="shared" si="12"/>
        <v>-0.69782363746599896</v>
      </c>
      <c r="K72" s="661">
        <f t="shared" si="13"/>
        <v>2.3707553371626753E-2</v>
      </c>
      <c r="L72" s="486">
        <f>'MASTER CHART'!$AD$7</f>
        <v>0.14999999999999991</v>
      </c>
      <c r="M72" s="487">
        <f t="shared" si="14"/>
        <v>3.5561330057440107E-3</v>
      </c>
    </row>
    <row r="73" spans="1:25" x14ac:dyDescent="0.3">
      <c r="A73" s="496" t="s">
        <v>116</v>
      </c>
      <c r="B73" s="459" t="s">
        <v>116</v>
      </c>
      <c r="C73" s="1288">
        <v>2.72</v>
      </c>
      <c r="D73" s="1267">
        <v>10461.409</v>
      </c>
      <c r="E73" s="1271">
        <f t="shared" si="15"/>
        <v>104.61408999999999</v>
      </c>
      <c r="F73" s="1275">
        <f t="shared" si="16"/>
        <v>284.5503248</v>
      </c>
      <c r="G73" s="1195">
        <f t="shared" si="9"/>
        <v>284.5503248</v>
      </c>
      <c r="H73" s="484">
        <f t="shared" si="10"/>
        <v>22.100455134835933</v>
      </c>
      <c r="I73" s="488">
        <f t="shared" si="11"/>
        <v>21.100455134835933</v>
      </c>
      <c r="J73" s="488">
        <f t="shared" si="12"/>
        <v>-21.100455134835933</v>
      </c>
      <c r="K73" s="661">
        <f t="shared" si="13"/>
        <v>0.71685758323013615</v>
      </c>
      <c r="L73" s="486">
        <f>'MASTER CHART'!$AD$7</f>
        <v>0.14999999999999991</v>
      </c>
      <c r="M73" s="487">
        <f t="shared" si="14"/>
        <v>0.10752863748452036</v>
      </c>
    </row>
    <row r="74" spans="1:25" x14ac:dyDescent="0.3">
      <c r="A74" s="497" t="s">
        <v>61</v>
      </c>
      <c r="B74" s="459" t="s">
        <v>61</v>
      </c>
      <c r="C74" s="1288">
        <v>18.39</v>
      </c>
      <c r="D74" s="1267">
        <v>8260.7489999999998</v>
      </c>
      <c r="E74" s="1271">
        <f t="shared" si="15"/>
        <v>82.607489999999999</v>
      </c>
      <c r="F74" s="1275">
        <f t="shared" si="16"/>
        <v>1519.1517411</v>
      </c>
      <c r="G74" s="1195">
        <f t="shared" si="9"/>
        <v>1519.1517411</v>
      </c>
      <c r="H74" s="484">
        <f t="shared" si="10"/>
        <v>17.45140761198045</v>
      </c>
      <c r="I74" s="488">
        <f t="shared" si="11"/>
        <v>16.45140761198045</v>
      </c>
      <c r="J74" s="488">
        <f t="shared" si="12"/>
        <v>-16.45140761198045</v>
      </c>
      <c r="K74" s="661">
        <f t="shared" si="13"/>
        <v>0.55891288723852772</v>
      </c>
      <c r="L74" s="486">
        <f>'MASTER CHART'!$AD$7</f>
        <v>0.14999999999999991</v>
      </c>
      <c r="M74" s="487">
        <f t="shared" si="14"/>
        <v>8.3836933085779108E-2</v>
      </c>
    </row>
    <row r="75" spans="1:25" x14ac:dyDescent="0.3">
      <c r="A75" s="496" t="s">
        <v>163</v>
      </c>
      <c r="B75" s="459" t="s">
        <v>430</v>
      </c>
      <c r="C75" s="1288">
        <v>20.98</v>
      </c>
      <c r="D75" s="1267">
        <v>7259.5690000000004</v>
      </c>
      <c r="E75" s="1271">
        <f t="shared" si="15"/>
        <v>72.595690000000005</v>
      </c>
      <c r="F75" s="1275">
        <f t="shared" si="16"/>
        <v>1523.0575762000001</v>
      </c>
      <c r="G75" s="1195">
        <f t="shared" si="9"/>
        <v>1523.0575762000001</v>
      </c>
      <c r="H75" s="484">
        <f t="shared" si="10"/>
        <v>15.336345131209933</v>
      </c>
      <c r="I75" s="488">
        <f t="shared" si="11"/>
        <v>14.336345131209933</v>
      </c>
      <c r="J75" s="488">
        <f t="shared" si="12"/>
        <v>-14.336345131209933</v>
      </c>
      <c r="K75" s="661">
        <f t="shared" si="13"/>
        <v>0.4870566846752612</v>
      </c>
      <c r="L75" s="486">
        <f>'MASTER CHART'!$AD$7</f>
        <v>0.14999999999999991</v>
      </c>
      <c r="M75" s="487">
        <f t="shared" si="14"/>
        <v>7.3058502701289135E-2</v>
      </c>
    </row>
    <row r="76" spans="1:25" x14ac:dyDescent="0.3">
      <c r="A76" s="497" t="s">
        <v>63</v>
      </c>
      <c r="B76" s="459" t="s">
        <v>63</v>
      </c>
      <c r="C76" s="1288">
        <v>23.42</v>
      </c>
      <c r="D76" s="1267">
        <v>9933.1730000000007</v>
      </c>
      <c r="E76" s="1271">
        <f t="shared" si="15"/>
        <v>99.331730000000007</v>
      </c>
      <c r="F76" s="1275">
        <f t="shared" si="16"/>
        <v>2326.3491166000003</v>
      </c>
      <c r="G76" s="1195">
        <f t="shared" si="9"/>
        <v>2326.3491166000003</v>
      </c>
      <c r="H76" s="484">
        <f t="shared" si="10"/>
        <v>20.984519793945889</v>
      </c>
      <c r="I76" s="488">
        <f t="shared" si="11"/>
        <v>19.984519793945889</v>
      </c>
      <c r="J76" s="488">
        <f t="shared" si="12"/>
        <v>-19.984519793945889</v>
      </c>
      <c r="K76" s="661">
        <f t="shared" si="13"/>
        <v>0.67894528672280507</v>
      </c>
      <c r="L76" s="486">
        <f>'MASTER CHART'!$AD$7</f>
        <v>0.14999999999999991</v>
      </c>
      <c r="M76" s="487">
        <f t="shared" si="14"/>
        <v>0.10184179300842069</v>
      </c>
    </row>
    <row r="77" spans="1:25" x14ac:dyDescent="0.3">
      <c r="A77" s="496" t="s">
        <v>164</v>
      </c>
      <c r="B77" s="459" t="s">
        <v>164</v>
      </c>
      <c r="C77" s="1288">
        <v>30.37</v>
      </c>
      <c r="D77" s="1267">
        <v>333.13499999999999</v>
      </c>
      <c r="E77" s="1271">
        <f t="shared" si="15"/>
        <v>3.33135</v>
      </c>
      <c r="F77" s="1275">
        <f t="shared" si="16"/>
        <v>101.17309950000001</v>
      </c>
      <c r="G77" s="1195">
        <f t="shared" si="9"/>
        <v>101.17309950000001</v>
      </c>
      <c r="H77" s="484">
        <f t="shared" si="10"/>
        <v>0.70377088988142689</v>
      </c>
      <c r="I77" s="488">
        <f t="shared" si="11"/>
        <v>-0.29622911011857311</v>
      </c>
      <c r="J77" s="488">
        <f t="shared" si="12"/>
        <v>0.29622911011857311</v>
      </c>
      <c r="K77" s="661">
        <f t="shared" si="13"/>
        <v>-30.89736304473994</v>
      </c>
      <c r="L77" s="486">
        <f>'MASTER CHART'!$AD$7</f>
        <v>0.14999999999999991</v>
      </c>
      <c r="M77" s="487">
        <f t="shared" si="14"/>
        <v>-4.6346044567109885</v>
      </c>
    </row>
    <row r="78" spans="1:25" x14ac:dyDescent="0.3">
      <c r="A78" s="497" t="s">
        <v>64</v>
      </c>
      <c r="B78" s="459" t="s">
        <v>64</v>
      </c>
      <c r="C78" s="1288">
        <v>14.58</v>
      </c>
      <c r="D78" s="1267">
        <v>1267401.8489999999</v>
      </c>
      <c r="E78" s="1271">
        <f t="shared" si="15"/>
        <v>12674.018489999999</v>
      </c>
      <c r="F78" s="1275">
        <f t="shared" si="16"/>
        <v>184787.18958419998</v>
      </c>
      <c r="G78" s="1195">
        <f t="shared" si="9"/>
        <v>184787.18958419998</v>
      </c>
      <c r="H78" s="484">
        <f t="shared" si="10"/>
        <v>2677.4746787581489</v>
      </c>
      <c r="I78" s="488">
        <f t="shared" si="11"/>
        <v>2676.4746787581489</v>
      </c>
      <c r="J78" s="488">
        <f t="shared" si="12"/>
        <v>-2676.4746787581489</v>
      </c>
      <c r="K78" s="661">
        <f t="shared" si="13"/>
        <v>90.929373680836491</v>
      </c>
      <c r="L78" s="486">
        <f>'MASTER CHART'!$AD$7</f>
        <v>0.14999999999999991</v>
      </c>
      <c r="M78" s="487">
        <f t="shared" si="14"/>
        <v>13.639406052125466</v>
      </c>
    </row>
    <row r="79" spans="1:25" x14ac:dyDescent="0.3">
      <c r="A79" s="496" t="s">
        <v>65</v>
      </c>
      <c r="B79" s="459" t="s">
        <v>65</v>
      </c>
      <c r="C79" s="1288">
        <v>15.64</v>
      </c>
      <c r="D79" s="1267">
        <v>252812.245</v>
      </c>
      <c r="E79" s="1271">
        <f t="shared" si="15"/>
        <v>2528.1224499999998</v>
      </c>
      <c r="F79" s="1275">
        <f t="shared" si="16"/>
        <v>39539.835117999995</v>
      </c>
      <c r="G79" s="1195">
        <f t="shared" si="9"/>
        <v>39539.835117999995</v>
      </c>
      <c r="H79" s="484">
        <f t="shared" si="10"/>
        <v>534.08347557768275</v>
      </c>
      <c r="I79" s="488">
        <f t="shared" si="11"/>
        <v>533.08347557768275</v>
      </c>
      <c r="J79" s="488">
        <f t="shared" si="12"/>
        <v>-533.08347557768275</v>
      </c>
      <c r="K79" s="661">
        <f t="shared" si="13"/>
        <v>18.110743560769656</v>
      </c>
      <c r="L79" s="486">
        <f>'MASTER CHART'!$AD$7</f>
        <v>0.14999999999999991</v>
      </c>
      <c r="M79" s="487">
        <f t="shared" si="14"/>
        <v>2.7166115341154469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8" customHeight="1" x14ac:dyDescent="0.3">
      <c r="A80" s="497" t="s">
        <v>220</v>
      </c>
      <c r="B80" s="459" t="s">
        <v>431</v>
      </c>
      <c r="C80" s="1288"/>
      <c r="D80" s="1267">
        <v>78470.221999999994</v>
      </c>
      <c r="E80" s="1271">
        <f t="shared" si="15"/>
        <v>784.7022199999999</v>
      </c>
      <c r="F80" s="1275">
        <f t="shared" si="16"/>
        <v>0</v>
      </c>
      <c r="G80" s="1195">
        <f t="shared" si="9"/>
        <v>0.01</v>
      </c>
      <c r="H80" s="484">
        <f t="shared" si="10"/>
        <v>165.77380931494176</v>
      </c>
      <c r="I80" s="488">
        <f t="shared" si="11"/>
        <v>164.77380931494176</v>
      </c>
      <c r="J80" s="488">
        <f t="shared" si="12"/>
        <v>-164.77380931494176</v>
      </c>
      <c r="K80" s="661">
        <f t="shared" si="13"/>
        <v>5.5979529337318663</v>
      </c>
      <c r="L80" s="486">
        <f>'MASTER CHART'!$AD$7</f>
        <v>0.14999999999999991</v>
      </c>
      <c r="M80" s="487">
        <f t="shared" si="14"/>
        <v>0.83969294005977946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s="113" customFormat="1" x14ac:dyDescent="0.3">
      <c r="A81" s="496" t="s">
        <v>165</v>
      </c>
      <c r="B81" s="459" t="s">
        <v>165</v>
      </c>
      <c r="C81" s="1288">
        <v>3.94</v>
      </c>
      <c r="D81" s="1267">
        <v>34768.760999999999</v>
      </c>
      <c r="E81" s="1271">
        <f t="shared" si="15"/>
        <v>347.68761000000001</v>
      </c>
      <c r="F81" s="1275">
        <f t="shared" si="16"/>
        <v>1369.8891834000001</v>
      </c>
      <c r="G81" s="1195">
        <f t="shared" si="9"/>
        <v>1369.8891834000001</v>
      </c>
      <c r="H81" s="484">
        <f t="shared" si="10"/>
        <v>73.451429207512419</v>
      </c>
      <c r="I81" s="488">
        <f t="shared" si="11"/>
        <v>72.451429207512419</v>
      </c>
      <c r="J81" s="488">
        <f t="shared" si="12"/>
        <v>-72.451429207512419</v>
      </c>
      <c r="K81" s="661">
        <f t="shared" si="13"/>
        <v>2.4614329933348373</v>
      </c>
      <c r="L81" s="486">
        <f>'MASTER CHART'!$AD$7</f>
        <v>0.14999999999999991</v>
      </c>
      <c r="M81" s="487">
        <f t="shared" si="14"/>
        <v>0.36921494900022539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3">
      <c r="A82" s="497" t="s">
        <v>66</v>
      </c>
      <c r="B82" s="459" t="s">
        <v>66</v>
      </c>
      <c r="C82" s="1288">
        <v>21.18</v>
      </c>
      <c r="D82" s="1267">
        <v>4677.34</v>
      </c>
      <c r="E82" s="1271">
        <f t="shared" si="15"/>
        <v>46.773400000000002</v>
      </c>
      <c r="F82" s="1275">
        <f t="shared" si="16"/>
        <v>990.66061200000001</v>
      </c>
      <c r="G82" s="1195">
        <f t="shared" si="9"/>
        <v>990.66061200000001</v>
      </c>
      <c r="H82" s="484">
        <f t="shared" si="10"/>
        <v>9.881206520113448</v>
      </c>
      <c r="I82" s="488">
        <f t="shared" si="11"/>
        <v>8.881206520113448</v>
      </c>
      <c r="J82" s="488">
        <f t="shared" si="12"/>
        <v>-8.881206520113448</v>
      </c>
      <c r="K82" s="661">
        <f t="shared" si="13"/>
        <v>0.30172620455306387</v>
      </c>
      <c r="L82" s="486">
        <f>'MASTER CHART'!$AD$7</f>
        <v>0.14999999999999991</v>
      </c>
      <c r="M82" s="487">
        <f t="shared" si="14"/>
        <v>4.5258930682959553E-2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s="108" customFormat="1" x14ac:dyDescent="0.3">
      <c r="A83" s="496" t="s">
        <v>67</v>
      </c>
      <c r="B83" s="459" t="s">
        <v>67</v>
      </c>
      <c r="C83" s="1288">
        <v>16.760000000000002</v>
      </c>
      <c r="D83" s="1267">
        <v>7822.107</v>
      </c>
      <c r="E83" s="1271">
        <f t="shared" si="15"/>
        <v>78.221069999999997</v>
      </c>
      <c r="F83" s="1275">
        <f t="shared" si="16"/>
        <v>1310.9851332000001</v>
      </c>
      <c r="G83" s="1195">
        <f t="shared" si="9"/>
        <v>1310.9851332000001</v>
      </c>
      <c r="H83" s="484">
        <f t="shared" si="10"/>
        <v>16.524745836185748</v>
      </c>
      <c r="I83" s="488">
        <f t="shared" si="11"/>
        <v>15.524745836185748</v>
      </c>
      <c r="J83" s="488">
        <f t="shared" si="12"/>
        <v>-15.524745836185748</v>
      </c>
      <c r="K83" s="661">
        <f t="shared" si="13"/>
        <v>0.52743088759335277</v>
      </c>
      <c r="L83" s="486">
        <f>'MASTER CHART'!$AD$7</f>
        <v>0.14999999999999991</v>
      </c>
      <c r="M83" s="487">
        <f t="shared" si="14"/>
        <v>7.9114633139002868E-2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3">
      <c r="A84" s="497" t="s">
        <v>68</v>
      </c>
      <c r="B84" s="459" t="s">
        <v>68</v>
      </c>
      <c r="C84" s="1288">
        <v>39.159999999999997</v>
      </c>
      <c r="D84" s="1267">
        <v>61070.224000000002</v>
      </c>
      <c r="E84" s="1271">
        <f t="shared" si="15"/>
        <v>610.70224000000007</v>
      </c>
      <c r="F84" s="1275">
        <f t="shared" si="16"/>
        <v>23915.099718400001</v>
      </c>
      <c r="G84" s="1195">
        <f t="shared" si="9"/>
        <v>23915.099718400001</v>
      </c>
      <c r="H84" s="484">
        <f t="shared" si="10"/>
        <v>129.01510165469878</v>
      </c>
      <c r="I84" s="488">
        <f t="shared" si="11"/>
        <v>128.01510165469878</v>
      </c>
      <c r="J84" s="488">
        <f t="shared" si="12"/>
        <v>-128.01510165469878</v>
      </c>
      <c r="K84" s="661">
        <f t="shared" si="13"/>
        <v>4.3491287653621082</v>
      </c>
      <c r="L84" s="486">
        <f>'MASTER CHART'!$AD$7</f>
        <v>0.14999999999999991</v>
      </c>
      <c r="M84" s="487">
        <f t="shared" si="14"/>
        <v>0.65236931480431581</v>
      </c>
    </row>
    <row r="85" spans="1:25" x14ac:dyDescent="0.3">
      <c r="A85" s="496" t="s">
        <v>69</v>
      </c>
      <c r="B85" s="459" t="s">
        <v>69</v>
      </c>
      <c r="C85" s="1288">
        <v>6.48</v>
      </c>
      <c r="D85" s="1267">
        <v>2798.837</v>
      </c>
      <c r="E85" s="1271">
        <f t="shared" si="15"/>
        <v>27.98837</v>
      </c>
      <c r="F85" s="1275">
        <f t="shared" si="16"/>
        <v>181.36463760000001</v>
      </c>
      <c r="G85" s="1195">
        <f t="shared" si="9"/>
        <v>181.36463760000001</v>
      </c>
      <c r="H85" s="484">
        <f t="shared" si="10"/>
        <v>5.9127380975372246</v>
      </c>
      <c r="I85" s="488">
        <f t="shared" si="11"/>
        <v>4.9127380975372246</v>
      </c>
      <c r="J85" s="488">
        <f t="shared" si="12"/>
        <v>-4.9127380975372246</v>
      </c>
      <c r="K85" s="661">
        <f t="shared" si="13"/>
        <v>0.16690320361047201</v>
      </c>
      <c r="L85" s="486">
        <f>'MASTER CHART'!$AD$7</f>
        <v>0.14999999999999991</v>
      </c>
      <c r="M85" s="487">
        <f t="shared" si="14"/>
        <v>2.5035480541570787E-2</v>
      </c>
    </row>
    <row r="86" spans="1:25" x14ac:dyDescent="0.3">
      <c r="A86" s="497" t="s">
        <v>70</v>
      </c>
      <c r="B86" s="459" t="s">
        <v>70</v>
      </c>
      <c r="C86" s="1288">
        <v>33.92</v>
      </c>
      <c r="D86" s="1267">
        <v>126999.808</v>
      </c>
      <c r="E86" s="1271">
        <f t="shared" si="15"/>
        <v>1269.9980800000001</v>
      </c>
      <c r="F86" s="1275">
        <f t="shared" si="16"/>
        <v>43078.334873600004</v>
      </c>
      <c r="G86" s="1195">
        <f t="shared" si="9"/>
        <v>43078.334873600004</v>
      </c>
      <c r="H86" s="484">
        <f t="shared" si="10"/>
        <v>268.2959397569465</v>
      </c>
      <c r="I86" s="488">
        <f t="shared" si="11"/>
        <v>267.2959397569465</v>
      </c>
      <c r="J86" s="488">
        <f t="shared" si="12"/>
        <v>-267.2959397569465</v>
      </c>
      <c r="K86" s="661">
        <f t="shared" si="13"/>
        <v>9.080994706367628</v>
      </c>
      <c r="L86" s="486">
        <f>'MASTER CHART'!$AD$7</f>
        <v>0.14999999999999991</v>
      </c>
      <c r="M86" s="487">
        <f t="shared" si="14"/>
        <v>1.3621492059551434</v>
      </c>
    </row>
    <row r="87" spans="1:25" x14ac:dyDescent="0.3">
      <c r="A87" s="496" t="s">
        <v>71</v>
      </c>
      <c r="B87" s="459" t="s">
        <v>71</v>
      </c>
      <c r="C87" s="1288">
        <v>14.39</v>
      </c>
      <c r="D87" s="1267">
        <v>7504.8119999999999</v>
      </c>
      <c r="E87" s="1271">
        <f t="shared" si="15"/>
        <v>75.048119999999997</v>
      </c>
      <c r="F87" s="1275">
        <f t="shared" si="16"/>
        <v>1079.9424468</v>
      </c>
      <c r="G87" s="1195">
        <f t="shared" si="9"/>
        <v>1079.9424468</v>
      </c>
      <c r="H87" s="484">
        <f t="shared" si="10"/>
        <v>15.85443804953791</v>
      </c>
      <c r="I87" s="488">
        <f t="shared" si="11"/>
        <v>14.85443804953791</v>
      </c>
      <c r="J87" s="488">
        <f t="shared" si="12"/>
        <v>-14.85443804953791</v>
      </c>
      <c r="K87" s="661">
        <f t="shared" si="13"/>
        <v>0.50465814563655009</v>
      </c>
      <c r="L87" s="486">
        <f>'MASTER CHART'!$AD$7</f>
        <v>0.14999999999999991</v>
      </c>
      <c r="M87" s="487">
        <f t="shared" si="14"/>
        <v>7.5698721845482472E-2</v>
      </c>
    </row>
    <row r="88" spans="1:25" x14ac:dyDescent="0.3">
      <c r="A88" s="497" t="s">
        <v>166</v>
      </c>
      <c r="B88" s="459" t="s">
        <v>166</v>
      </c>
      <c r="C88" s="1288">
        <v>2.4900000000000002</v>
      </c>
      <c r="D88" s="1267">
        <v>16606.878000000001</v>
      </c>
      <c r="E88" s="1271">
        <f t="shared" si="15"/>
        <v>166.06878</v>
      </c>
      <c r="F88" s="1275">
        <f t="shared" si="16"/>
        <v>413.51126220000003</v>
      </c>
      <c r="G88" s="1195">
        <f t="shared" si="9"/>
        <v>413.51126220000003</v>
      </c>
      <c r="H88" s="484">
        <f t="shared" si="10"/>
        <v>35.083186420557112</v>
      </c>
      <c r="I88" s="488">
        <f t="shared" si="11"/>
        <v>34.083186420557112</v>
      </c>
      <c r="J88" s="488">
        <f t="shared" si="12"/>
        <v>-34.083186420557112</v>
      </c>
      <c r="K88" s="661">
        <f t="shared" si="13"/>
        <v>1.1579271864086615</v>
      </c>
      <c r="L88" s="486">
        <f>'MASTER CHART'!$AD$7</f>
        <v>0.14999999999999991</v>
      </c>
      <c r="M88" s="487">
        <f t="shared" si="14"/>
        <v>0.17368907796129912</v>
      </c>
    </row>
    <row r="89" spans="1:25" x14ac:dyDescent="0.3">
      <c r="A89" s="496" t="s">
        <v>167</v>
      </c>
      <c r="B89" s="459" t="s">
        <v>167</v>
      </c>
      <c r="C89" s="1288">
        <v>4.79</v>
      </c>
      <c r="D89" s="1267">
        <v>45545.98</v>
      </c>
      <c r="E89" s="1271">
        <f t="shared" si="15"/>
        <v>455.45980000000003</v>
      </c>
      <c r="F89" s="1275">
        <f t="shared" si="16"/>
        <v>2181.6524420000001</v>
      </c>
      <c r="G89" s="1195">
        <f t="shared" si="9"/>
        <v>2181.6524420000001</v>
      </c>
      <c r="H89" s="484">
        <f t="shared" si="10"/>
        <v>96.219054963068061</v>
      </c>
      <c r="I89" s="488">
        <f t="shared" si="11"/>
        <v>95.219054963068061</v>
      </c>
      <c r="J89" s="488">
        <f t="shared" si="12"/>
        <v>-95.219054963068061</v>
      </c>
      <c r="K89" s="661">
        <f t="shared" si="13"/>
        <v>3.2349302980479626</v>
      </c>
      <c r="L89" s="486">
        <f>'MASTER CHART'!$AD$7</f>
        <v>0.14999999999999991</v>
      </c>
      <c r="M89" s="487">
        <f t="shared" si="14"/>
        <v>0.4852395447071941</v>
      </c>
    </row>
    <row r="90" spans="1:25" x14ac:dyDescent="0.3">
      <c r="A90" s="496" t="s">
        <v>72</v>
      </c>
      <c r="B90" s="459" t="s">
        <v>72</v>
      </c>
      <c r="C90" s="1288">
        <v>13.58</v>
      </c>
      <c r="D90" s="1267">
        <v>3479.3710000000001</v>
      </c>
      <c r="E90" s="1271">
        <f t="shared" si="15"/>
        <v>34.793710000000004</v>
      </c>
      <c r="F90" s="1275">
        <f t="shared" si="16"/>
        <v>472.49858180000007</v>
      </c>
      <c r="G90" s="1195">
        <f t="shared" si="9"/>
        <v>472.49858180000007</v>
      </c>
      <c r="H90" s="484">
        <f t="shared" si="10"/>
        <v>7.3504135707674978</v>
      </c>
      <c r="I90" s="488">
        <f t="shared" si="11"/>
        <v>6.3504135707674978</v>
      </c>
      <c r="J90" s="488">
        <f t="shared" si="12"/>
        <v>-6.3504135707674978</v>
      </c>
      <c r="K90" s="661">
        <f t="shared" si="13"/>
        <v>0.21574615787962451</v>
      </c>
      <c r="L90" s="486">
        <f>'MASTER CHART'!$AD$7</f>
        <v>0.14999999999999991</v>
      </c>
      <c r="M90" s="487">
        <f t="shared" si="14"/>
        <v>3.2361923681943655E-2</v>
      </c>
    </row>
    <row r="91" spans="1:25" x14ac:dyDescent="0.3">
      <c r="A91" s="497" t="s">
        <v>168</v>
      </c>
      <c r="B91" s="459" t="s">
        <v>362</v>
      </c>
      <c r="C91" s="1288">
        <v>7.96</v>
      </c>
      <c r="D91" s="1267">
        <v>5625.0150000000003</v>
      </c>
      <c r="E91" s="1271">
        <f t="shared" si="15"/>
        <v>56.250150000000005</v>
      </c>
      <c r="F91" s="1275">
        <f t="shared" si="16"/>
        <v>447.75119400000005</v>
      </c>
      <c r="G91" s="1195">
        <f t="shared" si="9"/>
        <v>447.75119400000005</v>
      </c>
      <c r="H91" s="484">
        <f t="shared" si="10"/>
        <v>11.883235961836418</v>
      </c>
      <c r="I91" s="488">
        <f t="shared" si="11"/>
        <v>10.883235961836418</v>
      </c>
      <c r="J91" s="488">
        <f t="shared" si="12"/>
        <v>-10.883235961836418</v>
      </c>
      <c r="K91" s="661">
        <f t="shared" si="13"/>
        <v>0.36974227235719875</v>
      </c>
      <c r="L91" s="486">
        <f>'MASTER CHART'!$AD$7</f>
        <v>0.14999999999999991</v>
      </c>
      <c r="M91" s="487">
        <f t="shared" si="14"/>
        <v>5.5461340853579781E-2</v>
      </c>
    </row>
    <row r="92" spans="1:25" x14ac:dyDescent="0.3">
      <c r="A92" s="497" t="s">
        <v>223</v>
      </c>
      <c r="B92" s="459" t="s">
        <v>433</v>
      </c>
      <c r="C92" s="1288"/>
      <c r="D92" s="1267">
        <v>6894.098</v>
      </c>
      <c r="E92" s="1271">
        <f t="shared" si="15"/>
        <v>68.940979999999996</v>
      </c>
      <c r="F92" s="1275">
        <f t="shared" si="16"/>
        <v>0</v>
      </c>
      <c r="G92" s="1195">
        <f t="shared" si="9"/>
        <v>0.01</v>
      </c>
      <c r="H92" s="484">
        <f t="shared" si="10"/>
        <v>14.564262189171854</v>
      </c>
      <c r="I92" s="488">
        <f t="shared" si="11"/>
        <v>13.564262189171854</v>
      </c>
      <c r="J92" s="488">
        <f t="shared" si="12"/>
        <v>-13.564262189171854</v>
      </c>
      <c r="K92" s="661">
        <f t="shared" si="13"/>
        <v>0.46082627834772805</v>
      </c>
      <c r="L92" s="486">
        <f>'MASTER CHART'!$AD$7</f>
        <v>0.14999999999999991</v>
      </c>
      <c r="M92" s="487">
        <f t="shared" si="14"/>
        <v>6.9123941752159163E-2</v>
      </c>
    </row>
    <row r="93" spans="1:25" x14ac:dyDescent="0.3">
      <c r="A93" s="496" t="s">
        <v>169</v>
      </c>
      <c r="B93" s="459" t="s">
        <v>169</v>
      </c>
      <c r="C93" s="1288">
        <v>9.74</v>
      </c>
      <c r="D93" s="1267">
        <v>2041.1110000000001</v>
      </c>
      <c r="E93" s="1271">
        <f t="shared" si="15"/>
        <v>20.411110000000001</v>
      </c>
      <c r="F93" s="1275">
        <f t="shared" si="16"/>
        <v>198.80421140000001</v>
      </c>
      <c r="G93" s="1195">
        <f t="shared" si="9"/>
        <v>198.80421140000001</v>
      </c>
      <c r="H93" s="484">
        <f t="shared" si="10"/>
        <v>4.3119891479933639</v>
      </c>
      <c r="I93" s="488">
        <f t="shared" si="11"/>
        <v>3.3119891479933639</v>
      </c>
      <c r="J93" s="488">
        <f t="shared" si="12"/>
        <v>-3.3119891479933639</v>
      </c>
      <c r="K93" s="661">
        <f t="shared" si="13"/>
        <v>0.11252006277320621</v>
      </c>
      <c r="L93" s="486">
        <f>'MASTER CHART'!$AD$7</f>
        <v>0.14999999999999991</v>
      </c>
      <c r="M93" s="487">
        <f t="shared" si="14"/>
        <v>1.6878009415980923E-2</v>
      </c>
    </row>
    <row r="94" spans="1:25" x14ac:dyDescent="0.3">
      <c r="A94" s="497" t="s">
        <v>73</v>
      </c>
      <c r="B94" s="459" t="s">
        <v>73</v>
      </c>
      <c r="C94" s="1288">
        <v>21.66</v>
      </c>
      <c r="D94" s="1267">
        <v>4965.9139999999998</v>
      </c>
      <c r="E94" s="1271">
        <f t="shared" si="15"/>
        <v>49.659140000000001</v>
      </c>
      <c r="F94" s="1275">
        <f t="shared" si="16"/>
        <v>1075.6169724000001</v>
      </c>
      <c r="G94" s="1195">
        <f t="shared" si="9"/>
        <v>1075.6169724000001</v>
      </c>
      <c r="H94" s="484">
        <f t="shared" si="10"/>
        <v>10.49083919388427</v>
      </c>
      <c r="I94" s="488">
        <f t="shared" si="11"/>
        <v>9.4908391938842698</v>
      </c>
      <c r="J94" s="488">
        <f t="shared" si="12"/>
        <v>-9.4908391938842698</v>
      </c>
      <c r="K94" s="661">
        <f t="shared" si="13"/>
        <v>0.32243759690857643</v>
      </c>
      <c r="L94" s="486">
        <f>'MASTER CHART'!$AD$7</f>
        <v>0.14999999999999991</v>
      </c>
      <c r="M94" s="487">
        <f t="shared" si="14"/>
        <v>4.8365639536286434E-2</v>
      </c>
    </row>
    <row r="95" spans="1:25" x14ac:dyDescent="0.3">
      <c r="A95" s="497" t="s">
        <v>170</v>
      </c>
      <c r="B95" s="459" t="s">
        <v>170</v>
      </c>
      <c r="C95" s="1288">
        <v>3.08</v>
      </c>
      <c r="D95" s="1267">
        <v>4396.8729999999996</v>
      </c>
      <c r="E95" s="1271">
        <f t="shared" si="15"/>
        <v>43.968729999999994</v>
      </c>
      <c r="F95" s="1275">
        <f t="shared" si="16"/>
        <v>135.42368839999997</v>
      </c>
      <c r="G95" s="1195">
        <f t="shared" si="9"/>
        <v>135.42368839999997</v>
      </c>
      <c r="H95" s="484">
        <f t="shared" si="10"/>
        <v>9.2887004484837057</v>
      </c>
      <c r="I95" s="488">
        <f t="shared" si="11"/>
        <v>8.2887004484837057</v>
      </c>
      <c r="J95" s="488">
        <f t="shared" si="12"/>
        <v>-8.2887004484837057</v>
      </c>
      <c r="K95" s="661">
        <f t="shared" si="13"/>
        <v>0.28159666384678556</v>
      </c>
      <c r="L95" s="486">
        <f>'MASTER CHART'!$AD$7</f>
        <v>0.14999999999999991</v>
      </c>
      <c r="M95" s="487">
        <f t="shared" si="14"/>
        <v>4.2239499577017808E-2</v>
      </c>
    </row>
    <row r="96" spans="1:25" x14ac:dyDescent="0.3">
      <c r="A96" s="496" t="s">
        <v>74</v>
      </c>
      <c r="B96" s="459" t="s">
        <v>74</v>
      </c>
      <c r="C96" s="1288"/>
      <c r="D96" s="1267">
        <v>6253.4520000000002</v>
      </c>
      <c r="E96" s="1271">
        <f t="shared" si="15"/>
        <v>62.534520000000001</v>
      </c>
      <c r="F96" s="1275">
        <f t="shared" si="16"/>
        <v>0</v>
      </c>
      <c r="G96" s="1195">
        <f t="shared" si="9"/>
        <v>0.01</v>
      </c>
      <c r="H96" s="484">
        <f t="shared" si="10"/>
        <v>13.210852894084349</v>
      </c>
      <c r="I96" s="488">
        <f t="shared" si="11"/>
        <v>12.210852894084349</v>
      </c>
      <c r="J96" s="488">
        <f t="shared" si="12"/>
        <v>-12.210852894084349</v>
      </c>
      <c r="K96" s="661">
        <f t="shared" si="13"/>
        <v>0.41484614615636733</v>
      </c>
      <c r="L96" s="486">
        <f>'MASTER CHART'!$AD$7</f>
        <v>0.14999999999999991</v>
      </c>
      <c r="M96" s="487">
        <f t="shared" si="14"/>
        <v>6.222692192345506E-2</v>
      </c>
    </row>
    <row r="97" spans="1:13" x14ac:dyDescent="0.3">
      <c r="A97" s="497" t="s">
        <v>171</v>
      </c>
      <c r="B97" s="459" t="s">
        <v>171</v>
      </c>
      <c r="C97" s="1288">
        <v>10.08</v>
      </c>
      <c r="D97" s="1267">
        <v>3008.2869999999998</v>
      </c>
      <c r="E97" s="1271">
        <f t="shared" si="15"/>
        <v>30.08287</v>
      </c>
      <c r="F97" s="1275">
        <f t="shared" si="16"/>
        <v>303.2353296</v>
      </c>
      <c r="G97" s="1195">
        <f t="shared" si="9"/>
        <v>303.2353296</v>
      </c>
      <c r="H97" s="484">
        <f t="shared" si="10"/>
        <v>6.3552158104333927</v>
      </c>
      <c r="I97" s="488">
        <f t="shared" si="11"/>
        <v>5.3552158104333927</v>
      </c>
      <c r="J97" s="488">
        <f t="shared" si="12"/>
        <v>-5.3552158104333927</v>
      </c>
      <c r="K97" s="661">
        <f t="shared" si="13"/>
        <v>0.1819357468363417</v>
      </c>
      <c r="L97" s="486">
        <f>'MASTER CHART'!$AD$7</f>
        <v>0.14999999999999991</v>
      </c>
      <c r="M97" s="487">
        <f t="shared" si="14"/>
        <v>2.729036202545124E-2</v>
      </c>
    </row>
    <row r="98" spans="1:13" x14ac:dyDescent="0.3">
      <c r="A98" s="496" t="s">
        <v>172</v>
      </c>
      <c r="B98" s="459" t="s">
        <v>172</v>
      </c>
      <c r="C98" s="1288">
        <v>64.48</v>
      </c>
      <c r="D98" s="1267">
        <v>536.76099999999997</v>
      </c>
      <c r="E98" s="1271">
        <f t="shared" si="15"/>
        <v>5.36761</v>
      </c>
      <c r="F98" s="1275">
        <f t="shared" si="16"/>
        <v>346.10349280000003</v>
      </c>
      <c r="G98" s="1195">
        <f t="shared" si="9"/>
        <v>346.10349280000003</v>
      </c>
      <c r="H98" s="484">
        <f t="shared" si="10"/>
        <v>1.1339449971442346</v>
      </c>
      <c r="I98" s="488">
        <f t="shared" si="11"/>
        <v>0.13394499714423458</v>
      </c>
      <c r="J98" s="488">
        <f t="shared" si="12"/>
        <v>-0.13394499714423458</v>
      </c>
      <c r="K98" s="661">
        <f t="shared" si="13"/>
        <v>4.5505884268846643E-3</v>
      </c>
      <c r="L98" s="486">
        <f>'MASTER CHART'!$AD$7</f>
        <v>0.14999999999999991</v>
      </c>
      <c r="M98" s="487">
        <f t="shared" si="14"/>
        <v>6.8258826403269927E-4</v>
      </c>
    </row>
    <row r="99" spans="1:13" x14ac:dyDescent="0.3">
      <c r="A99" s="497" t="s">
        <v>173</v>
      </c>
      <c r="B99" s="459" t="s">
        <v>434</v>
      </c>
      <c r="C99" s="1288">
        <v>40.130000000000003</v>
      </c>
      <c r="D99" s="1267">
        <v>575.48099999999999</v>
      </c>
      <c r="E99" s="1271">
        <f t="shared" si="15"/>
        <v>5.75481</v>
      </c>
      <c r="F99" s="1275">
        <f t="shared" si="16"/>
        <v>230.94052530000002</v>
      </c>
      <c r="G99" s="1195">
        <f t="shared" si="9"/>
        <v>230.94052530000002</v>
      </c>
      <c r="H99" s="484">
        <f t="shared" si="10"/>
        <v>1.2157436939374531</v>
      </c>
      <c r="I99" s="488">
        <f t="shared" si="11"/>
        <v>0.21574369393745307</v>
      </c>
      <c r="J99" s="488">
        <f t="shared" si="12"/>
        <v>-0.21574369393745307</v>
      </c>
      <c r="K99" s="661">
        <f t="shared" si="13"/>
        <v>7.3295813784514992E-3</v>
      </c>
      <c r="L99" s="486">
        <f>'MASTER CHART'!$AD$7</f>
        <v>0.14999999999999991</v>
      </c>
      <c r="M99" s="487">
        <f t="shared" si="14"/>
        <v>1.0994372067677242E-3</v>
      </c>
    </row>
    <row r="100" spans="1:13" x14ac:dyDescent="0.3">
      <c r="A100" s="496" t="s">
        <v>174</v>
      </c>
      <c r="B100" s="459" t="s">
        <v>174</v>
      </c>
      <c r="C100" s="1288"/>
      <c r="D100" s="1267">
        <v>23571.962</v>
      </c>
      <c r="E100" s="1271">
        <f t="shared" si="15"/>
        <v>235.71961999999999</v>
      </c>
      <c r="F100" s="1275">
        <f t="shared" si="16"/>
        <v>0</v>
      </c>
      <c r="G100" s="1195">
        <f t="shared" si="9"/>
        <v>0.01</v>
      </c>
      <c r="H100" s="484">
        <f t="shared" ref="H100:H131" si="17">IF(D100=0,1,D100/$G$182)</f>
        <v>49.797411478803433</v>
      </c>
      <c r="I100" s="488">
        <f t="shared" si="11"/>
        <v>48.797411478803433</v>
      </c>
      <c r="J100" s="488">
        <f t="shared" si="12"/>
        <v>-48.797411478803433</v>
      </c>
      <c r="K100" s="661">
        <f t="shared" si="13"/>
        <v>1.657821797541692</v>
      </c>
      <c r="L100" s="486">
        <f>'MASTER CHART'!$AD$7</f>
        <v>0.14999999999999991</v>
      </c>
      <c r="M100" s="487">
        <f t="shared" si="14"/>
        <v>0.24867326963125366</v>
      </c>
    </row>
    <row r="101" spans="1:13" x14ac:dyDescent="0.3">
      <c r="A101" s="497" t="s">
        <v>175</v>
      </c>
      <c r="B101" s="459" t="s">
        <v>175</v>
      </c>
      <c r="C101" s="1288">
        <v>2.27</v>
      </c>
      <c r="D101" s="1267">
        <v>16829.144</v>
      </c>
      <c r="E101" s="1271">
        <f t="shared" si="15"/>
        <v>168.29143999999999</v>
      </c>
      <c r="F101" s="1275">
        <f t="shared" si="16"/>
        <v>382.02156880000001</v>
      </c>
      <c r="G101" s="1195">
        <f t="shared" si="9"/>
        <v>382.02156880000001</v>
      </c>
      <c r="H101" s="484">
        <f t="shared" si="17"/>
        <v>35.552738826069543</v>
      </c>
      <c r="I101" s="488">
        <f t="shared" si="11"/>
        <v>34.552738826069543</v>
      </c>
      <c r="J101" s="488">
        <f t="shared" si="12"/>
        <v>-34.552738826069543</v>
      </c>
      <c r="K101" s="661">
        <f t="shared" si="13"/>
        <v>1.1738795533346158</v>
      </c>
      <c r="L101" s="486">
        <f>'MASTER CHART'!$AD$7</f>
        <v>0.14999999999999991</v>
      </c>
      <c r="M101" s="487">
        <f t="shared" si="14"/>
        <v>0.17608193300019226</v>
      </c>
    </row>
    <row r="102" spans="1:13" x14ac:dyDescent="0.3">
      <c r="A102" s="496" t="s">
        <v>75</v>
      </c>
      <c r="B102" s="459" t="s">
        <v>75</v>
      </c>
      <c r="C102" s="1288">
        <v>10.08</v>
      </c>
      <c r="D102" s="1267">
        <v>30187.896000000001</v>
      </c>
      <c r="E102" s="1271">
        <f t="shared" si="15"/>
        <v>301.87896000000001</v>
      </c>
      <c r="F102" s="1275">
        <f t="shared" si="16"/>
        <v>3042.9399168</v>
      </c>
      <c r="G102" s="1195">
        <f t="shared" si="9"/>
        <v>3042.9399168</v>
      </c>
      <c r="H102" s="484">
        <f t="shared" si="17"/>
        <v>63.774032844246236</v>
      </c>
      <c r="I102" s="488">
        <f t="shared" si="11"/>
        <v>62.774032844246236</v>
      </c>
      <c r="J102" s="488">
        <f t="shared" si="12"/>
        <v>-62.774032844246236</v>
      </c>
      <c r="K102" s="661">
        <f t="shared" si="13"/>
        <v>2.1326573851974611</v>
      </c>
      <c r="L102" s="486">
        <f>'MASTER CHART'!$AD$7</f>
        <v>0.14999999999999991</v>
      </c>
      <c r="M102" s="487">
        <f t="shared" si="14"/>
        <v>0.31989860777961898</v>
      </c>
    </row>
    <row r="103" spans="1:13" x14ac:dyDescent="0.3">
      <c r="A103" s="496" t="s">
        <v>176</v>
      </c>
      <c r="B103" s="459" t="s">
        <v>176</v>
      </c>
      <c r="C103" s="1288">
        <v>4.96</v>
      </c>
      <c r="D103" s="1267">
        <v>15768.227000000001</v>
      </c>
      <c r="E103" s="1271">
        <f t="shared" si="15"/>
        <v>157.68227000000002</v>
      </c>
      <c r="F103" s="1275">
        <f t="shared" si="16"/>
        <v>782.10405920000005</v>
      </c>
      <c r="G103" s="1195">
        <f t="shared" si="9"/>
        <v>782.10405920000005</v>
      </c>
      <c r="H103" s="484">
        <f t="shared" si="17"/>
        <v>33.311477772201492</v>
      </c>
      <c r="I103" s="488">
        <f t="shared" si="11"/>
        <v>32.311477772201492</v>
      </c>
      <c r="J103" s="488">
        <f t="shared" si="12"/>
        <v>-32.311477772201492</v>
      </c>
      <c r="K103" s="661">
        <f t="shared" si="13"/>
        <v>1.0977359359483183</v>
      </c>
      <c r="L103" s="486">
        <f>'MASTER CHART'!$AD$7</f>
        <v>0.14999999999999991</v>
      </c>
      <c r="M103" s="487">
        <f t="shared" si="14"/>
        <v>0.16466039039224764</v>
      </c>
    </row>
    <row r="104" spans="1:13" x14ac:dyDescent="0.3">
      <c r="A104" s="497" t="s">
        <v>177</v>
      </c>
      <c r="B104" s="459" t="s">
        <v>177</v>
      </c>
      <c r="C104" s="1288">
        <v>27.63</v>
      </c>
      <c r="D104" s="1267">
        <v>430.14600000000002</v>
      </c>
      <c r="E104" s="1271">
        <f t="shared" si="15"/>
        <v>4.3014600000000005</v>
      </c>
      <c r="F104" s="1275">
        <f t="shared" si="16"/>
        <v>118.84933980000001</v>
      </c>
      <c r="G104" s="1195">
        <f t="shared" si="9"/>
        <v>118.84933980000001</v>
      </c>
      <c r="H104" s="484">
        <f t="shared" si="17"/>
        <v>0.90871338406032476</v>
      </c>
      <c r="I104" s="488">
        <f t="shared" si="11"/>
        <v>-9.1286615939675242E-2</v>
      </c>
      <c r="J104" s="488">
        <f t="shared" si="12"/>
        <v>9.1286615939675242E-2</v>
      </c>
      <c r="K104" s="661">
        <f t="shared" si="13"/>
        <v>-9.5213995433632697</v>
      </c>
      <c r="L104" s="486">
        <f>'MASTER CHART'!$AD$7</f>
        <v>0.14999999999999991</v>
      </c>
      <c r="M104" s="487">
        <f t="shared" si="14"/>
        <v>-1.4282099315044896</v>
      </c>
    </row>
    <row r="105" spans="1:13" x14ac:dyDescent="0.3">
      <c r="A105" s="496" t="s">
        <v>178</v>
      </c>
      <c r="B105" s="459" t="s">
        <v>178</v>
      </c>
      <c r="C105" s="1288">
        <v>13.4</v>
      </c>
      <c r="D105" s="1267">
        <v>52.771999999999998</v>
      </c>
      <c r="E105" s="1271">
        <f t="shared" si="15"/>
        <v>0.52771999999999997</v>
      </c>
      <c r="F105" s="1275">
        <f t="shared" si="16"/>
        <v>7.0714480000000002</v>
      </c>
      <c r="G105" s="1195">
        <f t="shared" si="9"/>
        <v>7.0714480000000002</v>
      </c>
      <c r="H105" s="484">
        <f t="shared" si="17"/>
        <v>0.1114845254951376</v>
      </c>
      <c r="I105" s="488">
        <f t="shared" si="11"/>
        <v>-0.88851547450486246</v>
      </c>
      <c r="J105" s="488">
        <f t="shared" si="12"/>
        <v>0.88851547450486246</v>
      </c>
      <c r="K105" s="661">
        <f t="shared" si="13"/>
        <v>-92.674164182100284</v>
      </c>
      <c r="L105" s="486">
        <f>'MASTER CHART'!$AD$7</f>
        <v>0.14999999999999991</v>
      </c>
      <c r="M105" s="487">
        <f t="shared" si="14"/>
        <v>-13.901124627315035</v>
      </c>
    </row>
    <row r="106" spans="1:13" x14ac:dyDescent="0.3">
      <c r="A106" s="497" t="s">
        <v>179</v>
      </c>
      <c r="B106" s="459" t="s">
        <v>179</v>
      </c>
      <c r="C106" s="1288">
        <v>11.36</v>
      </c>
      <c r="D106" s="1267">
        <v>3984.4569999999999</v>
      </c>
      <c r="E106" s="1271">
        <f t="shared" si="15"/>
        <v>39.844569999999997</v>
      </c>
      <c r="F106" s="1275">
        <f t="shared" si="16"/>
        <v>452.63431519999995</v>
      </c>
      <c r="G106" s="1195">
        <f t="shared" si="9"/>
        <v>452.63431519999995</v>
      </c>
      <c r="H106" s="484">
        <f t="shared" si="17"/>
        <v>8.4174429242927964</v>
      </c>
      <c r="I106" s="488">
        <f t="shared" si="11"/>
        <v>7.4174429242927964</v>
      </c>
      <c r="J106" s="488">
        <f t="shared" si="12"/>
        <v>-7.4174429242927964</v>
      </c>
      <c r="K106" s="661">
        <f t="shared" si="13"/>
        <v>0.25199694388001415</v>
      </c>
      <c r="L106" s="486">
        <f>'MASTER CHART'!$AD$7</f>
        <v>0.14999999999999991</v>
      </c>
      <c r="M106" s="487">
        <f t="shared" si="14"/>
        <v>3.7799541582002098E-2</v>
      </c>
    </row>
    <row r="107" spans="1:13" x14ac:dyDescent="0.3">
      <c r="A107" s="496" t="s">
        <v>119</v>
      </c>
      <c r="B107" s="459" t="s">
        <v>119</v>
      </c>
      <c r="C107" s="1288">
        <v>16.420000000000002</v>
      </c>
      <c r="D107" s="1267">
        <v>1249.1510000000001</v>
      </c>
      <c r="E107" s="1271">
        <f t="shared" si="15"/>
        <v>12.49151</v>
      </c>
      <c r="F107" s="1275">
        <f t="shared" si="16"/>
        <v>205.11059420000001</v>
      </c>
      <c r="G107" s="1195">
        <f t="shared" si="9"/>
        <v>205.11059420000001</v>
      </c>
      <c r="H107" s="484">
        <f t="shared" si="17"/>
        <v>2.6389184890998378</v>
      </c>
      <c r="I107" s="488">
        <f t="shared" si="11"/>
        <v>1.6389184890998378</v>
      </c>
      <c r="J107" s="488">
        <f t="shared" si="12"/>
        <v>-1.6389184890998378</v>
      </c>
      <c r="K107" s="661">
        <f t="shared" si="13"/>
        <v>5.5679895988008085E-2</v>
      </c>
      <c r="L107" s="486">
        <f>'MASTER CHART'!$AD$7</f>
        <v>0.14999999999999991</v>
      </c>
      <c r="M107" s="487">
        <f t="shared" si="14"/>
        <v>8.3519843982012079E-3</v>
      </c>
    </row>
    <row r="108" spans="1:13" x14ac:dyDescent="0.3">
      <c r="A108" s="496" t="s">
        <v>76</v>
      </c>
      <c r="B108" s="459" t="s">
        <v>76</v>
      </c>
      <c r="C108" s="1288">
        <v>13.73</v>
      </c>
      <c r="D108" s="1267">
        <v>123799.215</v>
      </c>
      <c r="E108" s="1271">
        <f t="shared" si="15"/>
        <v>1237.99215</v>
      </c>
      <c r="F108" s="1275">
        <f t="shared" si="16"/>
        <v>16997.632219499999</v>
      </c>
      <c r="G108" s="1195">
        <f t="shared" si="9"/>
        <v>16997.632219499999</v>
      </c>
      <c r="H108" s="484">
        <f t="shared" si="17"/>
        <v>261.53446412767227</v>
      </c>
      <c r="I108" s="488">
        <f t="shared" si="11"/>
        <v>260.53446412767227</v>
      </c>
      <c r="J108" s="488">
        <f t="shared" si="12"/>
        <v>-260.53446412767227</v>
      </c>
      <c r="K108" s="661">
        <f t="shared" si="13"/>
        <v>8.8512833068884387</v>
      </c>
      <c r="L108" s="486">
        <f>'MASTER CHART'!$AD$7</f>
        <v>0.14999999999999991</v>
      </c>
      <c r="M108" s="487">
        <f t="shared" si="14"/>
        <v>1.327692496033265</v>
      </c>
    </row>
    <row r="109" spans="1:13" x14ac:dyDescent="0.3">
      <c r="A109" s="496" t="s">
        <v>180</v>
      </c>
      <c r="B109" s="459" t="s">
        <v>180</v>
      </c>
      <c r="C109" s="1288">
        <v>63.89</v>
      </c>
      <c r="D109" s="1267">
        <v>2881.415</v>
      </c>
      <c r="E109" s="1271">
        <f t="shared" si="15"/>
        <v>28.814149999999998</v>
      </c>
      <c r="F109" s="1275">
        <f t="shared" si="16"/>
        <v>1840.9360434999999</v>
      </c>
      <c r="G109" s="1195">
        <f t="shared" si="9"/>
        <v>1840.9360434999999</v>
      </c>
      <c r="H109" s="484">
        <f t="shared" si="17"/>
        <v>6.0871898739780921</v>
      </c>
      <c r="I109" s="488">
        <f t="shared" si="11"/>
        <v>5.0871898739780921</v>
      </c>
      <c r="J109" s="488">
        <f t="shared" si="12"/>
        <v>-5.0871898739780921</v>
      </c>
      <c r="K109" s="661">
        <f t="shared" si="13"/>
        <v>0.17282995154318084</v>
      </c>
      <c r="L109" s="486">
        <f>'MASTER CHART'!$AD$7</f>
        <v>0.14999999999999991</v>
      </c>
      <c r="M109" s="487">
        <f t="shared" si="14"/>
        <v>2.5924492731477112E-2</v>
      </c>
    </row>
    <row r="110" spans="1:13" x14ac:dyDescent="0.3">
      <c r="A110" s="497" t="s">
        <v>181</v>
      </c>
      <c r="B110" s="459" t="s">
        <v>181</v>
      </c>
      <c r="C110" s="1288">
        <v>40.85</v>
      </c>
      <c r="D110" s="1267">
        <v>621.54200000000003</v>
      </c>
      <c r="E110" s="1271">
        <f t="shared" si="15"/>
        <v>6.2154199999999999</v>
      </c>
      <c r="F110" s="1275">
        <f t="shared" si="16"/>
        <v>253.89990700000001</v>
      </c>
      <c r="G110" s="1195">
        <f t="shared" si="9"/>
        <v>253.89990700000001</v>
      </c>
      <c r="H110" s="484">
        <f t="shared" si="17"/>
        <v>1.3130507645209357</v>
      </c>
      <c r="I110" s="488">
        <f t="shared" si="11"/>
        <v>0.31305076452093572</v>
      </c>
      <c r="J110" s="488">
        <f t="shared" si="12"/>
        <v>-0.31305076452093572</v>
      </c>
      <c r="K110" s="661">
        <f t="shared" si="13"/>
        <v>1.0635449000923617E-2</v>
      </c>
      <c r="L110" s="486">
        <f>'MASTER CHART'!$AD$7</f>
        <v>0.14999999999999991</v>
      </c>
      <c r="M110" s="487">
        <f t="shared" si="14"/>
        <v>1.5953173501385416E-3</v>
      </c>
    </row>
    <row r="111" spans="1:13" x14ac:dyDescent="0.3">
      <c r="A111" s="497" t="s">
        <v>77</v>
      </c>
      <c r="B111" s="459" t="s">
        <v>77</v>
      </c>
      <c r="C111" s="1288">
        <v>24.64</v>
      </c>
      <c r="D111" s="1267">
        <v>33492.909</v>
      </c>
      <c r="E111" s="1271">
        <f t="shared" si="15"/>
        <v>334.92908999999997</v>
      </c>
      <c r="F111" s="1275">
        <f t="shared" si="16"/>
        <v>8252.6527776000003</v>
      </c>
      <c r="G111" s="1195">
        <f t="shared" si="9"/>
        <v>8252.6527776000003</v>
      </c>
      <c r="H111" s="484">
        <f t="shared" si="17"/>
        <v>70.756102996225721</v>
      </c>
      <c r="I111" s="488">
        <f t="shared" si="11"/>
        <v>69.756102996225721</v>
      </c>
      <c r="J111" s="488">
        <f t="shared" si="12"/>
        <v>-69.756102996225721</v>
      </c>
      <c r="K111" s="661">
        <f t="shared" si="13"/>
        <v>2.3698631659783693</v>
      </c>
      <c r="L111" s="486">
        <f>'MASTER CHART'!$AD$7</f>
        <v>0.14999999999999991</v>
      </c>
      <c r="M111" s="487">
        <f t="shared" si="14"/>
        <v>0.35547947489675519</v>
      </c>
    </row>
    <row r="112" spans="1:13" x14ac:dyDescent="0.3">
      <c r="A112" s="496" t="s">
        <v>182</v>
      </c>
      <c r="B112" s="459" t="s">
        <v>182</v>
      </c>
      <c r="C112" s="1288">
        <v>4.0999999999999996</v>
      </c>
      <c r="D112" s="1267">
        <v>26472.976999999999</v>
      </c>
      <c r="E112" s="1271">
        <f t="shared" si="15"/>
        <v>264.72976999999997</v>
      </c>
      <c r="F112" s="1275">
        <f t="shared" si="16"/>
        <v>1085.3920569999998</v>
      </c>
      <c r="G112" s="1195">
        <f t="shared" si="9"/>
        <v>1085.3920569999998</v>
      </c>
      <c r="H112" s="484">
        <f t="shared" si="17"/>
        <v>55.926007717893789</v>
      </c>
      <c r="I112" s="488">
        <f t="shared" si="11"/>
        <v>54.926007717893789</v>
      </c>
      <c r="J112" s="488">
        <f t="shared" si="12"/>
        <v>-54.926007717893789</v>
      </c>
      <c r="K112" s="661">
        <f t="shared" si="13"/>
        <v>1.8660320309453506</v>
      </c>
      <c r="L112" s="486">
        <f>'MASTER CHART'!$AD$7</f>
        <v>0.14999999999999991</v>
      </c>
      <c r="M112" s="487">
        <f t="shared" si="14"/>
        <v>0.27990480464180245</v>
      </c>
    </row>
    <row r="113" spans="1:13" x14ac:dyDescent="0.3">
      <c r="A113" s="497" t="s">
        <v>183</v>
      </c>
      <c r="B113" s="459" t="s">
        <v>183</v>
      </c>
      <c r="C113" s="1288">
        <v>5.61</v>
      </c>
      <c r="D113" s="1267">
        <v>53718.957999999999</v>
      </c>
      <c r="E113" s="1271">
        <f t="shared" si="15"/>
        <v>537.18957999999998</v>
      </c>
      <c r="F113" s="1275">
        <f t="shared" si="16"/>
        <v>3013.6335438000001</v>
      </c>
      <c r="G113" s="1195">
        <f t="shared" si="9"/>
        <v>3013.6335438000001</v>
      </c>
      <c r="H113" s="484">
        <f t="shared" si="17"/>
        <v>113.48504022442253</v>
      </c>
      <c r="I113" s="488">
        <f t="shared" si="11"/>
        <v>112.48504022442253</v>
      </c>
      <c r="J113" s="488">
        <f t="shared" si="12"/>
        <v>-112.48504022442253</v>
      </c>
      <c r="K113" s="661">
        <f t="shared" si="13"/>
        <v>3.8215172881128079</v>
      </c>
      <c r="L113" s="486">
        <f>'MASTER CHART'!$AD$7</f>
        <v>0.14999999999999991</v>
      </c>
      <c r="M113" s="487">
        <f t="shared" si="14"/>
        <v>0.57322759321692085</v>
      </c>
    </row>
    <row r="114" spans="1:13" x14ac:dyDescent="0.3">
      <c r="A114" s="496" t="s">
        <v>184</v>
      </c>
      <c r="B114" s="459" t="s">
        <v>184</v>
      </c>
      <c r="C114" s="1288">
        <v>11.18</v>
      </c>
      <c r="D114" s="1267">
        <v>2347.9879999999998</v>
      </c>
      <c r="E114" s="1271">
        <f t="shared" si="15"/>
        <v>23.479879999999998</v>
      </c>
      <c r="F114" s="1275">
        <f t="shared" si="16"/>
        <v>262.5050584</v>
      </c>
      <c r="G114" s="1195">
        <f t="shared" si="9"/>
        <v>262.5050584</v>
      </c>
      <c r="H114" s="484">
        <f t="shared" si="17"/>
        <v>4.9602881840422404</v>
      </c>
      <c r="I114" s="488">
        <f t="shared" si="11"/>
        <v>3.9602881840422404</v>
      </c>
      <c r="J114" s="488">
        <f t="shared" si="12"/>
        <v>-3.9602881840422404</v>
      </c>
      <c r="K114" s="661">
        <f t="shared" si="13"/>
        <v>0.13454508911612911</v>
      </c>
      <c r="L114" s="486">
        <f>'MASTER CHART'!$AD$7</f>
        <v>0.14999999999999991</v>
      </c>
      <c r="M114" s="487">
        <f t="shared" si="14"/>
        <v>2.0181763367419354E-2</v>
      </c>
    </row>
    <row r="115" spans="1:13" x14ac:dyDescent="0.3">
      <c r="A115" s="496" t="s">
        <v>185</v>
      </c>
      <c r="B115" s="459" t="s">
        <v>185</v>
      </c>
      <c r="C115" s="1288">
        <v>17.79</v>
      </c>
      <c r="D115" s="1267">
        <v>28120.74</v>
      </c>
      <c r="E115" s="1271">
        <f t="shared" si="15"/>
        <v>281.20740000000001</v>
      </c>
      <c r="F115" s="1275">
        <f t="shared" si="16"/>
        <v>5002.6796459999996</v>
      </c>
      <c r="G115" s="1195">
        <f t="shared" si="9"/>
        <v>5002.6796459999996</v>
      </c>
      <c r="H115" s="484">
        <f t="shared" si="17"/>
        <v>59.407021819755471</v>
      </c>
      <c r="I115" s="488">
        <f t="shared" si="11"/>
        <v>58.407021819755471</v>
      </c>
      <c r="J115" s="488">
        <f t="shared" si="12"/>
        <v>-58.407021819755471</v>
      </c>
      <c r="K115" s="661">
        <f t="shared" si="13"/>
        <v>1.9842944731677841</v>
      </c>
      <c r="L115" s="486">
        <f>'MASTER CHART'!$AD$7</f>
        <v>0.14999999999999991</v>
      </c>
      <c r="M115" s="487">
        <f t="shared" si="14"/>
        <v>0.29764417097516743</v>
      </c>
    </row>
    <row r="116" spans="1:13" x14ac:dyDescent="0.3">
      <c r="A116" s="498" t="s">
        <v>186</v>
      </c>
      <c r="B116" s="459"/>
      <c r="C116" s="1288"/>
      <c r="D116" s="1267">
        <v>19.524999999999999</v>
      </c>
      <c r="E116" s="1271">
        <f t="shared" si="15"/>
        <v>0.19524999999999998</v>
      </c>
      <c r="F116" s="1275">
        <f t="shared" si="16"/>
        <v>0</v>
      </c>
      <c r="G116" s="1195">
        <f t="shared" si="9"/>
        <v>0.01</v>
      </c>
      <c r="H116" s="484">
        <f t="shared" si="17"/>
        <v>4.1247922388625811E-2</v>
      </c>
      <c r="I116" s="488">
        <f t="shared" si="11"/>
        <v>-0.95875207761137415</v>
      </c>
      <c r="J116" s="488">
        <f t="shared" si="12"/>
        <v>0.95875207761137415</v>
      </c>
      <c r="K116" s="661">
        <f t="shared" si="13"/>
        <v>-100</v>
      </c>
      <c r="L116" s="486">
        <f>'MASTER CHART'!$AD$7</f>
        <v>0.14999999999999991</v>
      </c>
      <c r="M116" s="487">
        <f t="shared" si="14"/>
        <v>-14.999999999999991</v>
      </c>
    </row>
    <row r="117" spans="1:13" x14ac:dyDescent="0.3">
      <c r="A117" s="496" t="s">
        <v>78</v>
      </c>
      <c r="B117" s="459" t="s">
        <v>78</v>
      </c>
      <c r="C117" s="1288">
        <v>9.24</v>
      </c>
      <c r="D117" s="1267">
        <v>16802.463</v>
      </c>
      <c r="E117" s="1271">
        <f t="shared" si="15"/>
        <v>168.02463</v>
      </c>
      <c r="F117" s="1275">
        <f t="shared" si="16"/>
        <v>1552.5475812</v>
      </c>
      <c r="G117" s="1195">
        <f t="shared" si="9"/>
        <v>1552.5475812</v>
      </c>
      <c r="H117" s="484">
        <f t="shared" si="17"/>
        <v>35.496373355275644</v>
      </c>
      <c r="I117" s="488">
        <f t="shared" si="11"/>
        <v>34.496373355275644</v>
      </c>
      <c r="J117" s="488">
        <f t="shared" si="12"/>
        <v>-34.496373355275644</v>
      </c>
      <c r="K117" s="661">
        <f t="shared" si="13"/>
        <v>1.1719646176181706</v>
      </c>
      <c r="L117" s="486">
        <f>'MASTER CHART'!$AD$7</f>
        <v>0.14999999999999991</v>
      </c>
      <c r="M117" s="487">
        <f t="shared" si="14"/>
        <v>0.17579469264272549</v>
      </c>
    </row>
    <row r="118" spans="1:13" x14ac:dyDescent="0.3">
      <c r="A118" s="496" t="s">
        <v>187</v>
      </c>
      <c r="B118" s="459" t="s">
        <v>187</v>
      </c>
      <c r="C118" s="1288"/>
      <c r="D118" s="1267">
        <v>259.82400000000001</v>
      </c>
      <c r="E118" s="1271">
        <f t="shared" si="15"/>
        <v>2.5982400000000001</v>
      </c>
      <c r="F118" s="1275">
        <f t="shared" si="16"/>
        <v>0</v>
      </c>
      <c r="G118" s="1195">
        <f t="shared" si="9"/>
        <v>0.01</v>
      </c>
      <c r="H118" s="484">
        <f t="shared" si="17"/>
        <v>0.54889629637399817</v>
      </c>
      <c r="I118" s="488">
        <f t="shared" si="11"/>
        <v>-0.45110370362600183</v>
      </c>
      <c r="J118" s="488">
        <f t="shared" si="12"/>
        <v>0.45110370362600183</v>
      </c>
      <c r="K118" s="661">
        <f t="shared" si="13"/>
        <v>-47.051131795184979</v>
      </c>
      <c r="L118" s="486">
        <f>'MASTER CHART'!$AD$7</f>
        <v>0.14999999999999991</v>
      </c>
      <c r="M118" s="487">
        <f t="shared" si="14"/>
        <v>-7.0576697692777426</v>
      </c>
    </row>
    <row r="119" spans="1:13" x14ac:dyDescent="0.3">
      <c r="A119" s="497" t="s">
        <v>79</v>
      </c>
      <c r="B119" s="459" t="s">
        <v>79</v>
      </c>
      <c r="C119" s="1288">
        <v>25.12</v>
      </c>
      <c r="D119" s="1267">
        <v>4551.3490000000002</v>
      </c>
      <c r="E119" s="1271">
        <f t="shared" si="15"/>
        <v>45.513490000000004</v>
      </c>
      <c r="F119" s="1275">
        <f t="shared" si="16"/>
        <v>1143.2988688000003</v>
      </c>
      <c r="G119" s="1195">
        <f t="shared" si="9"/>
        <v>1143.2988688000003</v>
      </c>
      <c r="H119" s="484">
        <f t="shared" si="17"/>
        <v>9.6150417575185525</v>
      </c>
      <c r="I119" s="488">
        <f t="shared" si="11"/>
        <v>8.6150417575185525</v>
      </c>
      <c r="J119" s="488">
        <f t="shared" si="12"/>
        <v>-8.6150417575185525</v>
      </c>
      <c r="K119" s="661">
        <f t="shared" si="13"/>
        <v>0.2926836399621327</v>
      </c>
      <c r="L119" s="486">
        <f>'MASTER CHART'!$AD$7</f>
        <v>0.14999999999999991</v>
      </c>
      <c r="M119" s="487">
        <f t="shared" si="14"/>
        <v>4.3902545994319878E-2</v>
      </c>
    </row>
    <row r="120" spans="1:13" x14ac:dyDescent="0.3">
      <c r="A120" s="496" t="s">
        <v>35</v>
      </c>
      <c r="B120" s="459" t="s">
        <v>35</v>
      </c>
      <c r="C120" s="1288">
        <v>8.8000000000000007</v>
      </c>
      <c r="D120" s="1267">
        <v>6169.2690000000002</v>
      </c>
      <c r="E120" s="1271">
        <f t="shared" si="15"/>
        <v>61.692689999999999</v>
      </c>
      <c r="F120" s="1275">
        <f t="shared" si="16"/>
        <v>542.89567199999999</v>
      </c>
      <c r="G120" s="1195">
        <f t="shared" si="9"/>
        <v>542.89567199999999</v>
      </c>
      <c r="H120" s="484">
        <f t="shared" si="17"/>
        <v>13.033010443357501</v>
      </c>
      <c r="I120" s="488">
        <f t="shared" si="11"/>
        <v>12.033010443357501</v>
      </c>
      <c r="J120" s="488">
        <f t="shared" si="12"/>
        <v>-12.033010443357501</v>
      </c>
      <c r="K120" s="661">
        <f t="shared" si="13"/>
        <v>0.40880420494661135</v>
      </c>
      <c r="L120" s="486">
        <f>'MASTER CHART'!$AD$7</f>
        <v>0.14999999999999991</v>
      </c>
      <c r="M120" s="487">
        <f t="shared" si="14"/>
        <v>6.1320630741991664E-2</v>
      </c>
    </row>
    <row r="121" spans="1:13" x14ac:dyDescent="0.3">
      <c r="A121" s="497" t="s">
        <v>188</v>
      </c>
      <c r="B121" s="459" t="s">
        <v>188</v>
      </c>
      <c r="C121" s="1288">
        <v>1.63</v>
      </c>
      <c r="D121" s="1267">
        <v>18534.802</v>
      </c>
      <c r="E121" s="1271">
        <f t="shared" si="15"/>
        <v>185.34801999999999</v>
      </c>
      <c r="F121" s="1275">
        <f t="shared" si="16"/>
        <v>302.11727259999998</v>
      </c>
      <c r="G121" s="1195">
        <f t="shared" si="9"/>
        <v>302.11727259999998</v>
      </c>
      <c r="H121" s="484">
        <f t="shared" si="17"/>
        <v>39.156060147736056</v>
      </c>
      <c r="I121" s="488">
        <f t="shared" si="11"/>
        <v>38.156060147736056</v>
      </c>
      <c r="J121" s="488">
        <f t="shared" si="12"/>
        <v>-38.156060147736056</v>
      </c>
      <c r="K121" s="661">
        <f t="shared" si="13"/>
        <v>1.2962972072546461</v>
      </c>
      <c r="L121" s="486">
        <f>'MASTER CHART'!$AD$7</f>
        <v>0.14999999999999991</v>
      </c>
      <c r="M121" s="487">
        <f t="shared" si="14"/>
        <v>0.19444458108819682</v>
      </c>
    </row>
    <row r="122" spans="1:13" x14ac:dyDescent="0.3">
      <c r="A122" s="496" t="s">
        <v>189</v>
      </c>
      <c r="B122" s="459" t="s">
        <v>189</v>
      </c>
      <c r="C122" s="1288"/>
      <c r="D122" s="1267">
        <v>178516.90400000001</v>
      </c>
      <c r="E122" s="1271">
        <f t="shared" si="15"/>
        <v>1785.16904</v>
      </c>
      <c r="F122" s="1275">
        <f t="shared" si="16"/>
        <v>0</v>
      </c>
      <c r="G122" s="1195">
        <f t="shared" si="9"/>
        <v>0.01</v>
      </c>
      <c r="H122" s="484">
        <f t="shared" si="17"/>
        <v>377.12939314979593</v>
      </c>
      <c r="I122" s="488">
        <f t="shared" si="11"/>
        <v>376.12939314979593</v>
      </c>
      <c r="J122" s="488">
        <f t="shared" si="12"/>
        <v>-376.12939314979593</v>
      </c>
      <c r="K122" s="661">
        <f t="shared" si="13"/>
        <v>12.778454589352958</v>
      </c>
      <c r="L122" s="486">
        <f>'MASTER CHART'!$AD$7</f>
        <v>0.14999999999999991</v>
      </c>
      <c r="M122" s="487">
        <f t="shared" si="14"/>
        <v>1.9167681884029424</v>
      </c>
    </row>
    <row r="123" spans="1:13" x14ac:dyDescent="0.3">
      <c r="A123" s="496" t="s">
        <v>190</v>
      </c>
      <c r="B123" s="459" t="s">
        <v>190</v>
      </c>
      <c r="C123" s="1288"/>
      <c r="D123" s="1267">
        <v>5091.924</v>
      </c>
      <c r="E123" s="1271">
        <f t="shared" si="15"/>
        <v>50.919240000000002</v>
      </c>
      <c r="F123" s="1275">
        <f t="shared" si="16"/>
        <v>0</v>
      </c>
      <c r="G123" s="1195">
        <f t="shared" si="9"/>
        <v>0.01</v>
      </c>
      <c r="H123" s="484">
        <f t="shared" si="17"/>
        <v>10.75704409530249</v>
      </c>
      <c r="I123" s="488">
        <f t="shared" si="11"/>
        <v>9.7570440953024899</v>
      </c>
      <c r="J123" s="488">
        <f t="shared" si="12"/>
        <v>-9.7570440953024899</v>
      </c>
      <c r="K123" s="661">
        <f t="shared" si="13"/>
        <v>0.33148152515823914</v>
      </c>
      <c r="L123" s="486">
        <f>'MASTER CHART'!$AD$7</f>
        <v>0.14999999999999991</v>
      </c>
      <c r="M123" s="487">
        <f t="shared" si="14"/>
        <v>4.972222877373584E-2</v>
      </c>
    </row>
    <row r="124" spans="1:13" x14ac:dyDescent="0.3">
      <c r="A124" s="496" t="s">
        <v>36</v>
      </c>
      <c r="B124" s="459" t="s">
        <v>36</v>
      </c>
      <c r="C124" s="1288">
        <v>13.91</v>
      </c>
      <c r="D124" s="1267">
        <v>3926.4920000000002</v>
      </c>
      <c r="E124" s="1271">
        <f t="shared" si="15"/>
        <v>39.264920000000004</v>
      </c>
      <c r="F124" s="1275">
        <f t="shared" si="16"/>
        <v>546.17503720000002</v>
      </c>
      <c r="G124" s="1195">
        <f t="shared" si="9"/>
        <v>546.17503720000002</v>
      </c>
      <c r="H124" s="484">
        <f t="shared" si="17"/>
        <v>8.2949878246125568</v>
      </c>
      <c r="I124" s="488">
        <f t="shared" si="11"/>
        <v>7.2949878246125568</v>
      </c>
      <c r="J124" s="488">
        <f t="shared" si="12"/>
        <v>-7.2949878246125568</v>
      </c>
      <c r="K124" s="661">
        <f t="shared" si="13"/>
        <v>0.2478367081765645</v>
      </c>
      <c r="L124" s="486">
        <f>'MASTER CHART'!$AD$7</f>
        <v>0.14999999999999991</v>
      </c>
      <c r="M124" s="487">
        <f t="shared" si="14"/>
        <v>3.7175506226484654E-2</v>
      </c>
    </row>
    <row r="125" spans="1:13" x14ac:dyDescent="0.3">
      <c r="A125" s="497" t="s">
        <v>80</v>
      </c>
      <c r="B125" s="459" t="s">
        <v>80</v>
      </c>
      <c r="C125" s="1288">
        <v>10.41</v>
      </c>
      <c r="D125" s="1267">
        <v>185132.92600000001</v>
      </c>
      <c r="E125" s="1271">
        <f t="shared" si="15"/>
        <v>1851.32926</v>
      </c>
      <c r="F125" s="1275">
        <f t="shared" si="16"/>
        <v>19272.337596599999</v>
      </c>
      <c r="G125" s="1195">
        <f t="shared" si="9"/>
        <v>19272.337596599999</v>
      </c>
      <c r="H125" s="484">
        <f t="shared" si="17"/>
        <v>391.10620042136782</v>
      </c>
      <c r="I125" s="488">
        <f t="shared" si="11"/>
        <v>390.10620042136782</v>
      </c>
      <c r="J125" s="488">
        <f t="shared" si="12"/>
        <v>-390.10620042136782</v>
      </c>
      <c r="K125" s="661">
        <f t="shared" si="13"/>
        <v>13.2532964929018</v>
      </c>
      <c r="L125" s="486">
        <f>'MASTER CHART'!$AD$7</f>
        <v>0.14999999999999991</v>
      </c>
      <c r="M125" s="487">
        <f t="shared" si="14"/>
        <v>1.9879944739352688</v>
      </c>
    </row>
    <row r="126" spans="1:13" x14ac:dyDescent="0.3">
      <c r="A126" s="496" t="s">
        <v>81</v>
      </c>
      <c r="B126" s="459" t="s">
        <v>81</v>
      </c>
      <c r="C126" s="1288">
        <v>20.2</v>
      </c>
      <c r="D126" s="1267">
        <v>3926.0169999999998</v>
      </c>
      <c r="E126" s="1271">
        <f t="shared" si="15"/>
        <v>39.260169999999995</v>
      </c>
      <c r="F126" s="1275">
        <f t="shared" si="16"/>
        <v>793.05543399999988</v>
      </c>
      <c r="G126" s="1195">
        <f t="shared" si="9"/>
        <v>793.05543399999988</v>
      </c>
      <c r="H126" s="484">
        <f t="shared" si="17"/>
        <v>8.2939843540294778</v>
      </c>
      <c r="I126" s="488">
        <f t="shared" si="11"/>
        <v>7.2939843540294778</v>
      </c>
      <c r="J126" s="488">
        <f t="shared" si="12"/>
        <v>-7.2939843540294778</v>
      </c>
      <c r="K126" s="661">
        <f t="shared" si="13"/>
        <v>0.24780261670827949</v>
      </c>
      <c r="L126" s="486">
        <f>'MASTER CHART'!$AD$7</f>
        <v>0.14999999999999991</v>
      </c>
      <c r="M126" s="487">
        <f t="shared" si="14"/>
        <v>3.7170392506241899E-2</v>
      </c>
    </row>
    <row r="127" spans="1:13" x14ac:dyDescent="0.3">
      <c r="A127" s="497" t="s">
        <v>191</v>
      </c>
      <c r="B127" s="459" t="s">
        <v>191</v>
      </c>
      <c r="C127" s="1288"/>
      <c r="D127" s="1267">
        <v>7476.1080000000002</v>
      </c>
      <c r="E127" s="1271">
        <f t="shared" si="15"/>
        <v>74.761080000000007</v>
      </c>
      <c r="F127" s="1275">
        <f t="shared" si="16"/>
        <v>0</v>
      </c>
      <c r="G127" s="1195">
        <f t="shared" si="9"/>
        <v>0.01</v>
      </c>
      <c r="H127" s="484">
        <f t="shared" si="17"/>
        <v>15.79379885034492</v>
      </c>
      <c r="I127" s="488">
        <f t="shared" si="11"/>
        <v>14.79379885034492</v>
      </c>
      <c r="J127" s="488">
        <f t="shared" si="12"/>
        <v>-14.79379885034492</v>
      </c>
      <c r="K127" s="661">
        <f t="shared" si="13"/>
        <v>0.502598016150967</v>
      </c>
      <c r="L127" s="486">
        <f>'MASTER CHART'!$AD$7</f>
        <v>0.14999999999999991</v>
      </c>
      <c r="M127" s="487">
        <f t="shared" si="14"/>
        <v>7.5389702422645005E-2</v>
      </c>
    </row>
    <row r="128" spans="1:13" x14ac:dyDescent="0.3">
      <c r="A128" s="496" t="s">
        <v>82</v>
      </c>
      <c r="B128" s="459" t="s">
        <v>82</v>
      </c>
      <c r="C128" s="1288">
        <v>11.02</v>
      </c>
      <c r="D128" s="1267">
        <v>6917.5789999999997</v>
      </c>
      <c r="E128" s="1271">
        <f t="shared" si="15"/>
        <v>69.175789999999992</v>
      </c>
      <c r="F128" s="1275">
        <f t="shared" si="16"/>
        <v>762.3172057999999</v>
      </c>
      <c r="G128" s="1195">
        <f t="shared" si="9"/>
        <v>762.3172057999999</v>
      </c>
      <c r="H128" s="484">
        <f t="shared" si="17"/>
        <v>14.613867437090283</v>
      </c>
      <c r="I128" s="488">
        <f t="shared" si="11"/>
        <v>13.613867437090283</v>
      </c>
      <c r="J128" s="488">
        <f t="shared" si="12"/>
        <v>-13.613867437090283</v>
      </c>
      <c r="K128" s="661">
        <f t="shared" si="13"/>
        <v>0.46251154522520066</v>
      </c>
      <c r="L128" s="486">
        <f>'MASTER CHART'!$AD$7</f>
        <v>0.14999999999999991</v>
      </c>
      <c r="M128" s="487">
        <f t="shared" si="14"/>
        <v>6.9376731783780052E-2</v>
      </c>
    </row>
    <row r="129" spans="1:28" x14ac:dyDescent="0.3">
      <c r="A129" s="497" t="s">
        <v>83</v>
      </c>
      <c r="B129" s="459" t="s">
        <v>83</v>
      </c>
      <c r="C129" s="1288">
        <v>6.56</v>
      </c>
      <c r="D129" s="1267">
        <v>30769.077000000001</v>
      </c>
      <c r="E129" s="1271">
        <f t="shared" si="15"/>
        <v>307.69076999999999</v>
      </c>
      <c r="F129" s="1275">
        <f t="shared" si="16"/>
        <v>2018.4514511999998</v>
      </c>
      <c r="G129" s="1195">
        <f t="shared" si="9"/>
        <v>2018.4514511999998</v>
      </c>
      <c r="H129" s="484">
        <f t="shared" si="17"/>
        <v>65.001818185180625</v>
      </c>
      <c r="I129" s="488">
        <f t="shared" si="11"/>
        <v>64.001818185180625</v>
      </c>
      <c r="J129" s="488">
        <f t="shared" si="12"/>
        <v>-64.001818185180625</v>
      </c>
      <c r="K129" s="661">
        <f t="shared" si="13"/>
        <v>2.1743696244171038</v>
      </c>
      <c r="L129" s="486">
        <f>'MASTER CHART'!$AD$7</f>
        <v>0.14999999999999991</v>
      </c>
      <c r="M129" s="487">
        <f t="shared" si="14"/>
        <v>0.32615544366256538</v>
      </c>
    </row>
    <row r="130" spans="1:28" x14ac:dyDescent="0.3">
      <c r="A130" s="496" t="s">
        <v>84</v>
      </c>
      <c r="B130" s="459" t="s">
        <v>84</v>
      </c>
      <c r="C130" s="1288">
        <v>9.1999999999999993</v>
      </c>
      <c r="D130" s="1267">
        <v>100096.496</v>
      </c>
      <c r="E130" s="1271">
        <f t="shared" si="15"/>
        <v>1000.96496</v>
      </c>
      <c r="F130" s="1275">
        <f t="shared" si="16"/>
        <v>9208.8776319999997</v>
      </c>
      <c r="G130" s="1195">
        <f t="shared" si="9"/>
        <v>9208.8776319999997</v>
      </c>
      <c r="H130" s="484">
        <f t="shared" si="17"/>
        <v>211.46081937932877</v>
      </c>
      <c r="I130" s="488">
        <f t="shared" si="11"/>
        <v>210.46081937932877</v>
      </c>
      <c r="J130" s="488">
        <f t="shared" si="12"/>
        <v>-210.46081937932877</v>
      </c>
      <c r="K130" s="661">
        <f t="shared" si="13"/>
        <v>7.1501033215069993</v>
      </c>
      <c r="L130" s="486">
        <f>'MASTER CHART'!$AD$7</f>
        <v>0.14999999999999991</v>
      </c>
      <c r="M130" s="487">
        <f t="shared" si="14"/>
        <v>1.0725154982260492</v>
      </c>
    </row>
    <row r="131" spans="1:28" x14ac:dyDescent="0.3">
      <c r="A131" s="496" t="s">
        <v>85</v>
      </c>
      <c r="B131" s="459" t="s">
        <v>85</v>
      </c>
      <c r="C131" s="1288">
        <v>28.95</v>
      </c>
      <c r="D131" s="1267">
        <v>38220.542999999998</v>
      </c>
      <c r="E131" s="1271">
        <f t="shared" si="15"/>
        <v>382.20542999999998</v>
      </c>
      <c r="F131" s="1275">
        <f t="shared" si="16"/>
        <v>11064.8471985</v>
      </c>
      <c r="G131" s="1195">
        <f t="shared" si="9"/>
        <v>11064.8471985</v>
      </c>
      <c r="H131" s="484">
        <f t="shared" si="17"/>
        <v>80.7435590942451</v>
      </c>
      <c r="I131" s="488">
        <f t="shared" si="11"/>
        <v>79.7435590942451</v>
      </c>
      <c r="J131" s="488">
        <f t="shared" si="12"/>
        <v>-79.7435590942451</v>
      </c>
      <c r="K131" s="661">
        <f t="shared" si="13"/>
        <v>2.7091726071867295</v>
      </c>
      <c r="L131" s="486">
        <f>'MASTER CHART'!$AD$7</f>
        <v>0.14999999999999991</v>
      </c>
      <c r="M131" s="487">
        <f t="shared" si="14"/>
        <v>0.4063758910780092</v>
      </c>
    </row>
    <row r="132" spans="1:28" x14ac:dyDescent="0.3">
      <c r="A132" s="497" t="s">
        <v>86</v>
      </c>
      <c r="B132" s="459" t="s">
        <v>86</v>
      </c>
      <c r="C132" s="1288">
        <v>34.54</v>
      </c>
      <c r="D132" s="1267">
        <v>10610.304</v>
      </c>
      <c r="E132" s="1271">
        <f t="shared" si="15"/>
        <v>106.10304000000001</v>
      </c>
      <c r="F132" s="1275">
        <f t="shared" si="16"/>
        <v>3664.7990016000003</v>
      </c>
      <c r="G132" s="1195">
        <f t="shared" ref="G132:G176" si="18">IF(F132=0,0.01,F132)</f>
        <v>3664.7990016000003</v>
      </c>
      <c r="H132" s="484">
        <f t="shared" ref="H132:H163" si="19">IF(D132=0,1,D132/$G$182)</f>
        <v>22.415006192662027</v>
      </c>
      <c r="I132" s="488">
        <f t="shared" ref="I132:I161" si="20">H132-1</f>
        <v>21.415006192662027</v>
      </c>
      <c r="J132" s="488">
        <f t="shared" ref="J132:J177" si="21">(I132*-1)</f>
        <v>-21.415006192662027</v>
      </c>
      <c r="K132" s="661">
        <f t="shared" ref="K132:K177" si="22">(IF(I132&lt;0,I132/$I$184*-100,I132/$I$183*100))</f>
        <v>0.72754400253601281</v>
      </c>
      <c r="L132" s="486">
        <f>'MASTER CHART'!$AD$7</f>
        <v>0.14999999999999991</v>
      </c>
      <c r="M132" s="487">
        <f t="shared" ref="M132:M177" si="23">(K132*L132)</f>
        <v>0.10913160038040186</v>
      </c>
    </row>
    <row r="133" spans="1:28" s="143" customFormat="1" x14ac:dyDescent="0.3">
      <c r="A133" s="657" t="s">
        <v>226</v>
      </c>
      <c r="B133" s="459" t="s">
        <v>226</v>
      </c>
      <c r="C133" s="1288"/>
      <c r="D133" s="1267">
        <v>3683.6010000000001</v>
      </c>
      <c r="E133" s="1271">
        <f t="shared" ref="E133:E177" si="24">D133/100</f>
        <v>36.836010000000002</v>
      </c>
      <c r="F133" s="1275">
        <f t="shared" ref="F133:F177" si="25">C133*E133</f>
        <v>0</v>
      </c>
      <c r="G133" s="1195">
        <f t="shared" si="18"/>
        <v>0.01</v>
      </c>
      <c r="H133" s="484">
        <f t="shared" si="19"/>
        <v>7.7818636700980512</v>
      </c>
      <c r="I133" s="488">
        <f t="shared" si="20"/>
        <v>6.7818636700980512</v>
      </c>
      <c r="J133" s="489">
        <f t="shared" si="21"/>
        <v>-6.7818636700980512</v>
      </c>
      <c r="K133" s="661">
        <f t="shared" si="22"/>
        <v>0.23040405381192039</v>
      </c>
      <c r="L133" s="486">
        <f>'MASTER CHART'!$AD$7</f>
        <v>0.14999999999999991</v>
      </c>
      <c r="M133" s="658">
        <f t="shared" si="23"/>
        <v>3.456060807178804E-2</v>
      </c>
      <c r="N133" s="144"/>
      <c r="O133" s="144"/>
      <c r="P133" s="144"/>
      <c r="Q133" s="144"/>
      <c r="R133" s="144"/>
      <c r="S133" s="563"/>
      <c r="T133" s="563"/>
      <c r="U133" s="563"/>
      <c r="V133" s="563"/>
      <c r="W133" s="563"/>
      <c r="X133" s="563"/>
      <c r="Y133" s="563"/>
      <c r="Z133" s="563"/>
      <c r="AA133" s="563"/>
      <c r="AB133" s="563"/>
    </row>
    <row r="134" spans="1:28" x14ac:dyDescent="0.3">
      <c r="A134" s="496" t="s">
        <v>87</v>
      </c>
      <c r="B134" s="459" t="s">
        <v>87</v>
      </c>
      <c r="C134" s="1288">
        <v>9.44</v>
      </c>
      <c r="D134" s="1267">
        <v>2267.9160000000002</v>
      </c>
      <c r="E134" s="1271">
        <f t="shared" si="24"/>
        <v>22.679160000000003</v>
      </c>
      <c r="F134" s="1275">
        <f t="shared" si="25"/>
        <v>214.09127040000001</v>
      </c>
      <c r="G134" s="1195">
        <f t="shared" si="18"/>
        <v>214.09127040000001</v>
      </c>
      <c r="H134" s="484">
        <f t="shared" si="19"/>
        <v>4.7911305071407284</v>
      </c>
      <c r="I134" s="488">
        <f t="shared" si="20"/>
        <v>3.7911305071407284</v>
      </c>
      <c r="J134" s="488">
        <f t="shared" si="21"/>
        <v>-3.7911305071407284</v>
      </c>
      <c r="K134" s="661">
        <f t="shared" si="22"/>
        <v>0.12879820059294064</v>
      </c>
      <c r="L134" s="486">
        <f>'MASTER CHART'!$AD$7</f>
        <v>0.14999999999999991</v>
      </c>
      <c r="M134" s="487">
        <f t="shared" si="23"/>
        <v>1.9319730088941084E-2</v>
      </c>
    </row>
    <row r="135" spans="1:28" x14ac:dyDescent="0.3">
      <c r="A135" s="497" t="s">
        <v>192</v>
      </c>
      <c r="B135" s="459" t="s">
        <v>432</v>
      </c>
      <c r="C135" s="1288">
        <v>15.1</v>
      </c>
      <c r="D135" s="1267">
        <v>49512.025999999998</v>
      </c>
      <c r="E135" s="1271">
        <f t="shared" si="24"/>
        <v>495.12025999999997</v>
      </c>
      <c r="F135" s="1275">
        <f t="shared" si="25"/>
        <v>7476.3159259999993</v>
      </c>
      <c r="G135" s="1195">
        <f t="shared" si="18"/>
        <v>7476.3159259999993</v>
      </c>
      <c r="H135" s="484">
        <f t="shared" si="19"/>
        <v>104.59760336756074</v>
      </c>
      <c r="I135" s="488">
        <f t="shared" si="20"/>
        <v>103.59760336756074</v>
      </c>
      <c r="J135" s="488">
        <f t="shared" si="21"/>
        <v>-103.59760336756074</v>
      </c>
      <c r="K135" s="661">
        <f t="shared" si="22"/>
        <v>3.5195794168390222</v>
      </c>
      <c r="L135" s="486">
        <f>'MASTER CHART'!$AD$7</f>
        <v>0.14999999999999991</v>
      </c>
      <c r="M135" s="487">
        <f t="shared" si="23"/>
        <v>0.52793691252585306</v>
      </c>
    </row>
    <row r="136" spans="1:28" x14ac:dyDescent="0.3">
      <c r="A136" s="498" t="s">
        <v>193</v>
      </c>
      <c r="B136" s="459" t="s">
        <v>225</v>
      </c>
      <c r="C136" s="1288">
        <v>32.409999999999997</v>
      </c>
      <c r="D136" s="1267">
        <v>3461.38</v>
      </c>
      <c r="E136" s="1271">
        <f t="shared" si="24"/>
        <v>34.613799999999998</v>
      </c>
      <c r="F136" s="1275">
        <f t="shared" si="25"/>
        <v>1121.8332579999999</v>
      </c>
      <c r="G136" s="1195">
        <f t="shared" si="18"/>
        <v>1121.8332579999999</v>
      </c>
      <c r="H136" s="484">
        <f t="shared" si="19"/>
        <v>7.3124063302198019</v>
      </c>
      <c r="I136" s="488">
        <f t="shared" si="20"/>
        <v>6.3124063302198019</v>
      </c>
      <c r="J136" s="488">
        <f t="shared" si="21"/>
        <v>-6.3124063302198019</v>
      </c>
      <c r="K136" s="661">
        <f t="shared" si="22"/>
        <v>0.21445491660401403</v>
      </c>
      <c r="L136" s="486">
        <f>'MASTER CHART'!$AD$7</f>
        <v>0.14999999999999991</v>
      </c>
      <c r="M136" s="487">
        <f t="shared" si="23"/>
        <v>3.2168237490602082E-2</v>
      </c>
    </row>
    <row r="137" spans="1:28" x14ac:dyDescent="0.3">
      <c r="A137" s="497" t="s">
        <v>88</v>
      </c>
      <c r="B137" s="459" t="s">
        <v>88</v>
      </c>
      <c r="C137" s="1288">
        <v>23.66</v>
      </c>
      <c r="D137" s="1267">
        <v>21640.168000000001</v>
      </c>
      <c r="E137" s="1271">
        <f t="shared" si="24"/>
        <v>216.40168000000003</v>
      </c>
      <c r="F137" s="1275">
        <f t="shared" si="25"/>
        <v>5120.0637488000011</v>
      </c>
      <c r="G137" s="1195">
        <f t="shared" si="18"/>
        <v>5120.0637488000011</v>
      </c>
      <c r="H137" s="484">
        <f t="shared" si="19"/>
        <v>45.716362107084457</v>
      </c>
      <c r="I137" s="488">
        <f t="shared" si="20"/>
        <v>44.716362107084457</v>
      </c>
      <c r="J137" s="488">
        <f t="shared" si="21"/>
        <v>-44.716362107084457</v>
      </c>
      <c r="K137" s="661">
        <f t="shared" si="22"/>
        <v>1.5191740209435747</v>
      </c>
      <c r="L137" s="486">
        <f>'MASTER CHART'!$AD$7</f>
        <v>0.14999999999999991</v>
      </c>
      <c r="M137" s="487">
        <f t="shared" si="23"/>
        <v>0.22787610314153606</v>
      </c>
    </row>
    <row r="138" spans="1:28" x14ac:dyDescent="0.3">
      <c r="A138" s="496" t="s">
        <v>194</v>
      </c>
      <c r="B138" s="459" t="s">
        <v>194</v>
      </c>
      <c r="C138" s="1288">
        <v>25.63</v>
      </c>
      <c r="D138" s="1267">
        <v>142467.65100000001</v>
      </c>
      <c r="E138" s="1271">
        <f t="shared" si="24"/>
        <v>1424.6765100000002</v>
      </c>
      <c r="F138" s="1275">
        <f t="shared" si="25"/>
        <v>36514.458951300003</v>
      </c>
      <c r="G138" s="1195">
        <f t="shared" si="18"/>
        <v>36514.458951300003</v>
      </c>
      <c r="H138" s="484">
        <f t="shared" si="19"/>
        <v>300.9728354078274</v>
      </c>
      <c r="I138" s="488">
        <f t="shared" si="20"/>
        <v>299.9728354078274</v>
      </c>
      <c r="J138" s="488">
        <f t="shared" si="21"/>
        <v>-299.9728354078274</v>
      </c>
      <c r="K138" s="661">
        <f t="shared" si="22"/>
        <v>10.191145188623372</v>
      </c>
      <c r="L138" s="486">
        <f>'MASTER CHART'!$AD$7</f>
        <v>0.14999999999999991</v>
      </c>
      <c r="M138" s="487">
        <f t="shared" si="23"/>
        <v>1.5286717782935049</v>
      </c>
    </row>
    <row r="139" spans="1:28" x14ac:dyDescent="0.3">
      <c r="A139" s="497" t="s">
        <v>195</v>
      </c>
      <c r="B139" s="459" t="s">
        <v>195</v>
      </c>
      <c r="C139" s="1288">
        <v>5.32</v>
      </c>
      <c r="D139" s="1267">
        <v>12100.049000000001</v>
      </c>
      <c r="E139" s="1271">
        <f t="shared" si="24"/>
        <v>121.00049000000001</v>
      </c>
      <c r="F139" s="1275">
        <f t="shared" si="25"/>
        <v>643.72260680000011</v>
      </c>
      <c r="G139" s="1195">
        <f t="shared" si="18"/>
        <v>643.72260680000011</v>
      </c>
      <c r="H139" s="484">
        <f t="shared" si="19"/>
        <v>25.56219626379357</v>
      </c>
      <c r="I139" s="488">
        <f t="shared" si="20"/>
        <v>24.56219626379357</v>
      </c>
      <c r="J139" s="488">
        <f t="shared" si="21"/>
        <v>-24.56219626379357</v>
      </c>
      <c r="K139" s="661">
        <f t="shared" si="22"/>
        <v>0.83446525394696158</v>
      </c>
      <c r="L139" s="486">
        <f>'MASTER CHART'!$AD$7</f>
        <v>0.14999999999999991</v>
      </c>
      <c r="M139" s="487">
        <f t="shared" si="23"/>
        <v>0.12516978809204415</v>
      </c>
    </row>
    <row r="140" spans="1:28" x14ac:dyDescent="0.3">
      <c r="A140" s="497" t="s">
        <v>196</v>
      </c>
      <c r="B140" s="459" t="s">
        <v>447</v>
      </c>
      <c r="C140" s="1288">
        <v>37.1</v>
      </c>
      <c r="D140" s="1267">
        <v>54.789000000000001</v>
      </c>
      <c r="E140" s="1271">
        <f t="shared" si="24"/>
        <v>0.54788999999999999</v>
      </c>
      <c r="F140" s="1275">
        <f t="shared" si="25"/>
        <v>20.326719000000001</v>
      </c>
      <c r="G140" s="1195">
        <f t="shared" si="18"/>
        <v>20.326719000000001</v>
      </c>
      <c r="H140" s="484">
        <f t="shared" si="19"/>
        <v>0.11574557847633393</v>
      </c>
      <c r="I140" s="488">
        <f t="shared" si="20"/>
        <v>-0.88425442152366607</v>
      </c>
      <c r="J140" s="488">
        <f t="shared" si="21"/>
        <v>0.88425442152366607</v>
      </c>
      <c r="K140" s="661">
        <f t="shared" si="22"/>
        <v>-92.229726763845889</v>
      </c>
      <c r="L140" s="486">
        <f>'MASTER CHART'!$AD$7</f>
        <v>0.14999999999999991</v>
      </c>
      <c r="M140" s="487">
        <f t="shared" si="23"/>
        <v>-13.834459014576876</v>
      </c>
    </row>
    <row r="141" spans="1:28" x14ac:dyDescent="0.3">
      <c r="A141" s="496" t="s">
        <v>197</v>
      </c>
      <c r="B141" s="459" t="s">
        <v>448</v>
      </c>
      <c r="C141" s="1288">
        <v>16.72</v>
      </c>
      <c r="D141" s="1267">
        <v>183.59800000000001</v>
      </c>
      <c r="E141" s="1271">
        <f t="shared" si="24"/>
        <v>1.8359800000000002</v>
      </c>
      <c r="F141" s="1275">
        <f t="shared" si="25"/>
        <v>30.6975856</v>
      </c>
      <c r="G141" s="1195">
        <f t="shared" si="18"/>
        <v>30.6975856</v>
      </c>
      <c r="H141" s="484">
        <f t="shared" si="19"/>
        <v>0.38786356234094355</v>
      </c>
      <c r="I141" s="488">
        <f t="shared" si="20"/>
        <v>-0.61213643765905645</v>
      </c>
      <c r="J141" s="488">
        <f t="shared" si="21"/>
        <v>0.61213643765905645</v>
      </c>
      <c r="K141" s="661">
        <f t="shared" si="22"/>
        <v>-63.847208465417602</v>
      </c>
      <c r="L141" s="486">
        <f>'MASTER CHART'!$AD$7</f>
        <v>0.14999999999999991</v>
      </c>
      <c r="M141" s="487">
        <f t="shared" si="23"/>
        <v>-9.5770812698126342</v>
      </c>
    </row>
    <row r="142" spans="1:28" ht="17.399999999999999" customHeight="1" x14ac:dyDescent="0.3">
      <c r="A142" s="497" t="s">
        <v>233</v>
      </c>
      <c r="B142" s="459" t="s">
        <v>449</v>
      </c>
      <c r="C142" s="1288">
        <v>16.27</v>
      </c>
      <c r="D142" s="1268">
        <v>109.371</v>
      </c>
      <c r="E142" s="1271">
        <f t="shared" si="24"/>
        <v>1.09371</v>
      </c>
      <c r="F142" s="1275">
        <f t="shared" si="25"/>
        <v>17.794661699999999</v>
      </c>
      <c r="G142" s="1195">
        <f t="shared" si="18"/>
        <v>17.794661699999999</v>
      </c>
      <c r="H142" s="484">
        <f t="shared" si="19"/>
        <v>0.2310538550354107</v>
      </c>
      <c r="I142" s="488">
        <f t="shared" si="20"/>
        <v>-0.76894614496458935</v>
      </c>
      <c r="J142" s="488">
        <f t="shared" si="21"/>
        <v>0.76894614496458935</v>
      </c>
      <c r="K142" s="661">
        <f t="shared" si="22"/>
        <v>-80.202813941257318</v>
      </c>
      <c r="L142" s="486">
        <f>'MASTER CHART'!$AD$7</f>
        <v>0.14999999999999991</v>
      </c>
      <c r="M142" s="487">
        <f t="shared" si="23"/>
        <v>-12.030422091188591</v>
      </c>
    </row>
    <row r="143" spans="1:28" x14ac:dyDescent="0.3">
      <c r="A143" s="496" t="s">
        <v>90</v>
      </c>
      <c r="B143" s="459" t="s">
        <v>90</v>
      </c>
      <c r="C143" s="1288">
        <v>8.16</v>
      </c>
      <c r="D143" s="1267">
        <v>29369.428</v>
      </c>
      <c r="E143" s="1271">
        <f t="shared" si="24"/>
        <v>293.69427999999999</v>
      </c>
      <c r="F143" s="1275">
        <f t="shared" si="25"/>
        <v>2396.5453247999999</v>
      </c>
      <c r="G143" s="1195">
        <f t="shared" si="18"/>
        <v>2396.5453247999999</v>
      </c>
      <c r="H143" s="484">
        <f t="shared" si="19"/>
        <v>62.044962189108013</v>
      </c>
      <c r="I143" s="488">
        <f t="shared" si="20"/>
        <v>61.044962189108013</v>
      </c>
      <c r="J143" s="488">
        <f t="shared" si="21"/>
        <v>-61.044962189108013</v>
      </c>
      <c r="K143" s="661">
        <f t="shared" si="22"/>
        <v>2.0739146991674251</v>
      </c>
      <c r="L143" s="486">
        <f>'MASTER CHART'!$AD$7</f>
        <v>0.14999999999999991</v>
      </c>
      <c r="M143" s="487">
        <f t="shared" si="23"/>
        <v>0.3110872048751136</v>
      </c>
    </row>
    <row r="144" spans="1:28" x14ac:dyDescent="0.3">
      <c r="A144" s="497" t="s">
        <v>199</v>
      </c>
      <c r="B144" s="459" t="s">
        <v>199</v>
      </c>
      <c r="C144" s="1288">
        <v>5.76</v>
      </c>
      <c r="D144" s="1267">
        <v>14548.171</v>
      </c>
      <c r="E144" s="1271">
        <f t="shared" si="24"/>
        <v>145.48170999999999</v>
      </c>
      <c r="F144" s="1275">
        <f t="shared" si="25"/>
        <v>837.97464959999991</v>
      </c>
      <c r="G144" s="1195">
        <f t="shared" si="18"/>
        <v>837.97464959999991</v>
      </c>
      <c r="H144" s="484">
        <f t="shared" si="19"/>
        <v>30.734024497027239</v>
      </c>
      <c r="I144" s="488">
        <f t="shared" si="20"/>
        <v>29.734024497027239</v>
      </c>
      <c r="J144" s="488">
        <f t="shared" si="21"/>
        <v>-29.734024497027239</v>
      </c>
      <c r="K144" s="661">
        <f t="shared" si="22"/>
        <v>1.0101706718853838</v>
      </c>
      <c r="L144" s="486">
        <f>'MASTER CHART'!$AD$7</f>
        <v>0.14999999999999991</v>
      </c>
      <c r="M144" s="487">
        <f t="shared" si="23"/>
        <v>0.15152560078280747</v>
      </c>
    </row>
    <row r="145" spans="1:13" x14ac:dyDescent="0.3">
      <c r="A145" s="496" t="s">
        <v>200</v>
      </c>
      <c r="B145" s="459" t="s">
        <v>200</v>
      </c>
      <c r="C145" s="1288">
        <v>27.6</v>
      </c>
      <c r="D145" s="1267">
        <v>9468.3780000000006</v>
      </c>
      <c r="E145" s="1271">
        <f t="shared" si="24"/>
        <v>94.683780000000013</v>
      </c>
      <c r="F145" s="1275">
        <f t="shared" si="25"/>
        <v>2613.2723280000005</v>
      </c>
      <c r="G145" s="1195">
        <f t="shared" si="18"/>
        <v>2613.2723280000005</v>
      </c>
      <c r="H145" s="484">
        <f t="shared" si="19"/>
        <v>20.002607984131735</v>
      </c>
      <c r="I145" s="488">
        <f t="shared" si="20"/>
        <v>19.002607984131735</v>
      </c>
      <c r="J145" s="488">
        <f t="shared" si="21"/>
        <v>-19.002607984131735</v>
      </c>
      <c r="K145" s="661">
        <f t="shared" si="22"/>
        <v>0.64558624671961529</v>
      </c>
      <c r="L145" s="486">
        <f>'MASTER CHART'!$AD$7</f>
        <v>0.14999999999999991</v>
      </c>
      <c r="M145" s="487">
        <f t="shared" si="23"/>
        <v>9.6837937007942229E-2</v>
      </c>
    </row>
    <row r="146" spans="1:13" x14ac:dyDescent="0.3">
      <c r="A146" s="497" t="s">
        <v>91</v>
      </c>
      <c r="B146" s="459" t="s">
        <v>91</v>
      </c>
      <c r="C146" s="1288">
        <v>7.82</v>
      </c>
      <c r="D146" s="1267">
        <v>5517.1019999999999</v>
      </c>
      <c r="E146" s="1271">
        <f t="shared" si="24"/>
        <v>55.171019999999999</v>
      </c>
      <c r="F146" s="1275">
        <f t="shared" si="25"/>
        <v>431.43737640000001</v>
      </c>
      <c r="G146" s="1195">
        <f t="shared" si="18"/>
        <v>431.43737640000001</v>
      </c>
      <c r="H146" s="484">
        <f t="shared" si="19"/>
        <v>11.655262233348644</v>
      </c>
      <c r="I146" s="488">
        <f t="shared" si="20"/>
        <v>10.655262233348644</v>
      </c>
      <c r="J146" s="488">
        <f t="shared" si="21"/>
        <v>-10.655262233348644</v>
      </c>
      <c r="K146" s="661">
        <f t="shared" si="22"/>
        <v>0.36199719316343754</v>
      </c>
      <c r="L146" s="486">
        <f>'MASTER CHART'!$AD$7</f>
        <v>0.14999999999999991</v>
      </c>
      <c r="M146" s="487">
        <f t="shared" si="23"/>
        <v>5.4299578974515601E-2</v>
      </c>
    </row>
    <row r="147" spans="1:13" x14ac:dyDescent="0.3">
      <c r="A147" s="496" t="s">
        <v>92</v>
      </c>
      <c r="B147" s="459" t="s">
        <v>120</v>
      </c>
      <c r="C147" s="1288">
        <v>24.81</v>
      </c>
      <c r="D147" s="1267">
        <v>5454.1540000000005</v>
      </c>
      <c r="E147" s="1271">
        <f t="shared" si="24"/>
        <v>54.541540000000005</v>
      </c>
      <c r="F147" s="1275">
        <f t="shared" si="25"/>
        <v>1353.1756074</v>
      </c>
      <c r="G147" s="1195">
        <f t="shared" si="18"/>
        <v>1353.1756074</v>
      </c>
      <c r="H147" s="484">
        <f t="shared" si="19"/>
        <v>11.522280199109504</v>
      </c>
      <c r="I147" s="488">
        <f t="shared" si="20"/>
        <v>10.522280199109504</v>
      </c>
      <c r="J147" s="488">
        <f t="shared" si="21"/>
        <v>-10.522280199109504</v>
      </c>
      <c r="K147" s="661">
        <f t="shared" si="22"/>
        <v>0.35747932001480048</v>
      </c>
      <c r="L147" s="486">
        <f>'MASTER CHART'!$AD$7</f>
        <v>0.14999999999999991</v>
      </c>
      <c r="M147" s="487">
        <f t="shared" si="23"/>
        <v>5.3621898002220038E-2</v>
      </c>
    </row>
    <row r="148" spans="1:13" x14ac:dyDescent="0.3">
      <c r="A148" s="497" t="s">
        <v>93</v>
      </c>
      <c r="B148" s="459" t="s">
        <v>93</v>
      </c>
      <c r="C148" s="1288">
        <v>27.47</v>
      </c>
      <c r="D148" s="1267">
        <v>2075.5920000000001</v>
      </c>
      <c r="E148" s="1271">
        <f t="shared" si="24"/>
        <v>20.75592</v>
      </c>
      <c r="F148" s="1275">
        <f t="shared" si="25"/>
        <v>570.16512239999997</v>
      </c>
      <c r="G148" s="1195">
        <f t="shared" si="18"/>
        <v>570.16512239999997</v>
      </c>
      <c r="H148" s="484">
        <f t="shared" si="19"/>
        <v>4.3848326620462297</v>
      </c>
      <c r="I148" s="488">
        <f t="shared" si="20"/>
        <v>3.3848326620462297</v>
      </c>
      <c r="J148" s="488">
        <f t="shared" si="21"/>
        <v>-3.3848326620462297</v>
      </c>
      <c r="K148" s="661">
        <f t="shared" si="22"/>
        <v>0.11499481628464671</v>
      </c>
      <c r="L148" s="486">
        <f>'MASTER CHART'!$AD$7</f>
        <v>0.14999999999999991</v>
      </c>
      <c r="M148" s="487">
        <f t="shared" si="23"/>
        <v>1.7249222442696995E-2</v>
      </c>
    </row>
    <row r="149" spans="1:13" x14ac:dyDescent="0.3">
      <c r="A149" s="496" t="s">
        <v>94</v>
      </c>
      <c r="B149" s="459" t="s">
        <v>94</v>
      </c>
      <c r="C149" s="1288">
        <v>9.59</v>
      </c>
      <c r="D149" s="1267">
        <v>53139.527999999998</v>
      </c>
      <c r="E149" s="1271">
        <f t="shared" si="24"/>
        <v>531.39527999999996</v>
      </c>
      <c r="F149" s="1275">
        <f t="shared" si="25"/>
        <v>5096.0807351999993</v>
      </c>
      <c r="G149" s="1195">
        <f t="shared" si="18"/>
        <v>5096.0807351999993</v>
      </c>
      <c r="H149" s="484">
        <f t="shared" si="19"/>
        <v>112.26095399294282</v>
      </c>
      <c r="I149" s="488">
        <f t="shared" si="20"/>
        <v>111.26095399294282</v>
      </c>
      <c r="J149" s="488">
        <f t="shared" si="21"/>
        <v>-111.26095399294282</v>
      </c>
      <c r="K149" s="661">
        <f t="shared" si="22"/>
        <v>3.7799307208109902</v>
      </c>
      <c r="L149" s="486">
        <f>'MASTER CHART'!$AD$7</f>
        <v>0.14999999999999991</v>
      </c>
      <c r="M149" s="487">
        <f t="shared" si="23"/>
        <v>0.56698960812164823</v>
      </c>
    </row>
    <row r="150" spans="1:13" x14ac:dyDescent="0.3">
      <c r="A150" s="497" t="s">
        <v>95</v>
      </c>
      <c r="B150" s="459" t="s">
        <v>95</v>
      </c>
      <c r="C150" s="1288">
        <v>49.6</v>
      </c>
      <c r="D150" s="1267">
        <v>47066.402000000002</v>
      </c>
      <c r="E150" s="1271">
        <f t="shared" si="24"/>
        <v>470.66401999999999</v>
      </c>
      <c r="F150" s="1275">
        <f t="shared" si="25"/>
        <v>23344.935391999999</v>
      </c>
      <c r="G150" s="1195">
        <f t="shared" si="18"/>
        <v>23344.935391999999</v>
      </c>
      <c r="H150" s="484">
        <f t="shared" si="19"/>
        <v>99.431052333309239</v>
      </c>
      <c r="I150" s="488">
        <f t="shared" si="20"/>
        <v>98.431052333309239</v>
      </c>
      <c r="J150" s="488">
        <f t="shared" si="21"/>
        <v>-98.431052333309239</v>
      </c>
      <c r="K150" s="661">
        <f t="shared" si="22"/>
        <v>3.3440532841380231</v>
      </c>
      <c r="L150" s="486">
        <f>'MASTER CHART'!$AD$7</f>
        <v>0.14999999999999991</v>
      </c>
      <c r="M150" s="487">
        <f t="shared" si="23"/>
        <v>0.50160799262070321</v>
      </c>
    </row>
    <row r="151" spans="1:13" x14ac:dyDescent="0.3">
      <c r="A151" s="496" t="s">
        <v>201</v>
      </c>
      <c r="B151" s="459" t="s">
        <v>201</v>
      </c>
      <c r="C151" s="1288"/>
      <c r="D151" s="1267">
        <v>21445.775000000001</v>
      </c>
      <c r="E151" s="1271">
        <f t="shared" si="24"/>
        <v>214.45775</v>
      </c>
      <c r="F151" s="1275">
        <f t="shared" si="25"/>
        <v>0</v>
      </c>
      <c r="G151" s="1195">
        <f t="shared" si="18"/>
        <v>0.01</v>
      </c>
      <c r="H151" s="484">
        <f t="shared" si="19"/>
        <v>45.305693355387035</v>
      </c>
      <c r="I151" s="488">
        <f t="shared" si="20"/>
        <v>44.305693355387035</v>
      </c>
      <c r="J151" s="488">
        <f t="shared" si="21"/>
        <v>-44.305693355387035</v>
      </c>
      <c r="K151" s="661">
        <f t="shared" si="22"/>
        <v>1.5052221413765825</v>
      </c>
      <c r="L151" s="486">
        <f>'MASTER CHART'!$AD$7</f>
        <v>0.14999999999999991</v>
      </c>
      <c r="M151" s="487">
        <f t="shared" si="23"/>
        <v>0.22578332120648725</v>
      </c>
    </row>
    <row r="152" spans="1:13" x14ac:dyDescent="0.3">
      <c r="A152" s="496" t="s">
        <v>202</v>
      </c>
      <c r="B152" s="459" t="s">
        <v>202</v>
      </c>
      <c r="C152" s="1288"/>
      <c r="D152" s="1267">
        <v>38764.089999999997</v>
      </c>
      <c r="E152" s="1271">
        <f t="shared" si="24"/>
        <v>387.64089999999999</v>
      </c>
      <c r="F152" s="1275">
        <f t="shared" si="25"/>
        <v>0</v>
      </c>
      <c r="G152" s="1195">
        <f t="shared" si="18"/>
        <v>0.01</v>
      </c>
      <c r="H152" s="484">
        <f t="shared" si="19"/>
        <v>81.891839989024632</v>
      </c>
      <c r="I152" s="488">
        <f t="shared" si="20"/>
        <v>80.891839989024632</v>
      </c>
      <c r="J152" s="488">
        <f t="shared" si="21"/>
        <v>-80.891839989024632</v>
      </c>
      <c r="K152" s="661">
        <f t="shared" si="22"/>
        <v>2.7481837973170316</v>
      </c>
      <c r="L152" s="486">
        <f>'MASTER CHART'!$AD$7</f>
        <v>0.14999999999999991</v>
      </c>
      <c r="M152" s="487">
        <f t="shared" si="23"/>
        <v>0.41222756959755447</v>
      </c>
    </row>
    <row r="153" spans="1:13" x14ac:dyDescent="0.3">
      <c r="A153" s="497" t="s">
        <v>203</v>
      </c>
      <c r="B153" s="459" t="s">
        <v>203</v>
      </c>
      <c r="C153" s="1288">
        <v>11.53</v>
      </c>
      <c r="D153" s="1267">
        <v>543.92499999999995</v>
      </c>
      <c r="E153" s="1271">
        <f t="shared" si="24"/>
        <v>5.4392499999999995</v>
      </c>
      <c r="F153" s="1275">
        <f t="shared" si="25"/>
        <v>62.714552499999989</v>
      </c>
      <c r="G153" s="1195">
        <f t="shared" si="18"/>
        <v>62.714552499999989</v>
      </c>
      <c r="H153" s="484">
        <f t="shared" si="19"/>
        <v>1.1490794461066989</v>
      </c>
      <c r="I153" s="488">
        <f t="shared" si="20"/>
        <v>0.14907944610669888</v>
      </c>
      <c r="J153" s="488">
        <f t="shared" si="21"/>
        <v>-0.14907944610669888</v>
      </c>
      <c r="K153" s="661">
        <f t="shared" si="22"/>
        <v>5.0647595401342727E-3</v>
      </c>
      <c r="L153" s="486">
        <f>'MASTER CHART'!$AD$7</f>
        <v>0.14999999999999991</v>
      </c>
      <c r="M153" s="487">
        <f t="shared" si="23"/>
        <v>7.597139310201404E-4</v>
      </c>
    </row>
    <row r="154" spans="1:13" x14ac:dyDescent="0.3">
      <c r="A154" s="497" t="s">
        <v>204</v>
      </c>
      <c r="B154" s="459" t="s">
        <v>204</v>
      </c>
      <c r="C154" s="1288">
        <v>16.420000000000002</v>
      </c>
      <c r="D154" s="1267">
        <v>9631.2610000000004</v>
      </c>
      <c r="E154" s="1271">
        <f t="shared" si="24"/>
        <v>96.312610000000006</v>
      </c>
      <c r="F154" s="1275">
        <f t="shared" si="25"/>
        <v>1581.4530562000002</v>
      </c>
      <c r="G154" s="1195">
        <f t="shared" si="18"/>
        <v>1581.4530562000002</v>
      </c>
      <c r="H154" s="484">
        <f t="shared" si="19"/>
        <v>20.346709666202237</v>
      </c>
      <c r="I154" s="488">
        <f t="shared" si="20"/>
        <v>19.346709666202237</v>
      </c>
      <c r="J154" s="488">
        <f t="shared" si="21"/>
        <v>-19.346709666202237</v>
      </c>
      <c r="K154" s="661">
        <f t="shared" si="22"/>
        <v>0.65727660593785042</v>
      </c>
      <c r="L154" s="486">
        <f>'MASTER CHART'!$AD$7</f>
        <v>0.14999999999999991</v>
      </c>
      <c r="M154" s="487">
        <f t="shared" si="23"/>
        <v>9.8591490890677508E-2</v>
      </c>
    </row>
    <row r="155" spans="1:13" x14ac:dyDescent="0.3">
      <c r="A155" s="496" t="s">
        <v>96</v>
      </c>
      <c r="B155" s="459" t="s">
        <v>96</v>
      </c>
      <c r="C155" s="1288">
        <v>38.36</v>
      </c>
      <c r="D155" s="1267">
        <v>8157.8959999999997</v>
      </c>
      <c r="E155" s="1271">
        <f t="shared" si="24"/>
        <v>81.578959999999995</v>
      </c>
      <c r="F155" s="1275">
        <f t="shared" si="25"/>
        <v>3129.3689055999998</v>
      </c>
      <c r="G155" s="1195">
        <f t="shared" si="18"/>
        <v>3129.3689055999998</v>
      </c>
      <c r="H155" s="484">
        <f t="shared" si="19"/>
        <v>17.23412348591452</v>
      </c>
      <c r="I155" s="488">
        <f t="shared" si="20"/>
        <v>16.23412348591452</v>
      </c>
      <c r="J155" s="488">
        <f t="shared" si="21"/>
        <v>-16.23412348591452</v>
      </c>
      <c r="K155" s="661">
        <f t="shared" si="22"/>
        <v>0.55153097189639189</v>
      </c>
      <c r="L155" s="486">
        <f>'MASTER CHART'!$AD$7</f>
        <v>0.14999999999999991</v>
      </c>
      <c r="M155" s="487">
        <f t="shared" si="23"/>
        <v>8.2729645784458739E-2</v>
      </c>
    </row>
    <row r="156" spans="1:13" x14ac:dyDescent="0.3">
      <c r="A156" s="497" t="s">
        <v>121</v>
      </c>
      <c r="B156" s="459" t="s">
        <v>121</v>
      </c>
      <c r="C156" s="1288"/>
      <c r="D156" s="1267">
        <v>21986.615000000002</v>
      </c>
      <c r="E156" s="1271">
        <f t="shared" si="24"/>
        <v>219.86615</v>
      </c>
      <c r="F156" s="1275">
        <f t="shared" si="25"/>
        <v>0</v>
      </c>
      <c r="G156" s="1195">
        <f t="shared" si="18"/>
        <v>0.01</v>
      </c>
      <c r="H156" s="484">
        <f t="shared" si="19"/>
        <v>46.448255524127852</v>
      </c>
      <c r="I156" s="488">
        <f t="shared" si="20"/>
        <v>45.448255524127852</v>
      </c>
      <c r="J156" s="488">
        <f t="shared" si="21"/>
        <v>-45.448255524127852</v>
      </c>
      <c r="K156" s="661">
        <f t="shared" si="22"/>
        <v>1.5440390460234166</v>
      </c>
      <c r="L156" s="486">
        <f>'MASTER CHART'!$AD$7</f>
        <v>0.14999999999999991</v>
      </c>
      <c r="M156" s="487">
        <f t="shared" si="23"/>
        <v>0.23160585690351235</v>
      </c>
    </row>
    <row r="157" spans="1:13" x14ac:dyDescent="0.3">
      <c r="A157" s="496" t="s">
        <v>205</v>
      </c>
      <c r="B157" s="459" t="s">
        <v>205</v>
      </c>
      <c r="C157" s="1288"/>
      <c r="D157" s="1267">
        <v>8408.9470000000001</v>
      </c>
      <c r="E157" s="1271">
        <f t="shared" si="24"/>
        <v>84.089470000000006</v>
      </c>
      <c r="F157" s="1275">
        <f t="shared" si="25"/>
        <v>0</v>
      </c>
      <c r="G157" s="1195">
        <f t="shared" si="18"/>
        <v>0.01</v>
      </c>
      <c r="H157" s="484">
        <f t="shared" si="19"/>
        <v>17.764486208761479</v>
      </c>
      <c r="I157" s="488">
        <f t="shared" si="20"/>
        <v>16.764486208761479</v>
      </c>
      <c r="J157" s="488">
        <f t="shared" si="21"/>
        <v>-16.764486208761479</v>
      </c>
      <c r="K157" s="661">
        <f t="shared" si="22"/>
        <v>0.56954928180041575</v>
      </c>
      <c r="L157" s="486">
        <f>'MASTER CHART'!$AD$7</f>
        <v>0.14999999999999991</v>
      </c>
      <c r="M157" s="487">
        <f t="shared" si="23"/>
        <v>8.5432392270062316E-2</v>
      </c>
    </row>
    <row r="158" spans="1:13" x14ac:dyDescent="0.3">
      <c r="A158" s="497" t="s">
        <v>98</v>
      </c>
      <c r="B158" s="459" t="s">
        <v>98</v>
      </c>
      <c r="C158" s="1288">
        <v>11.24</v>
      </c>
      <c r="D158" s="1267">
        <v>67222.971999999994</v>
      </c>
      <c r="E158" s="1271">
        <f t="shared" si="24"/>
        <v>672.22971999999993</v>
      </c>
      <c r="F158" s="1275">
        <f t="shared" si="25"/>
        <v>7555.8620527999992</v>
      </c>
      <c r="G158" s="1195">
        <f t="shared" si="18"/>
        <v>7555.8620527999992</v>
      </c>
      <c r="H158" s="484">
        <f t="shared" si="19"/>
        <v>142.01321033489199</v>
      </c>
      <c r="I158" s="488">
        <f t="shared" si="20"/>
        <v>141.01321033489199</v>
      </c>
      <c r="J158" s="488">
        <f t="shared" si="21"/>
        <v>-141.01321033489199</v>
      </c>
      <c r="K158" s="661">
        <f t="shared" si="22"/>
        <v>4.7907207933777833</v>
      </c>
      <c r="L158" s="486">
        <f>'MASTER CHART'!$AD$7</f>
        <v>0.14999999999999991</v>
      </c>
      <c r="M158" s="487">
        <f t="shared" si="23"/>
        <v>0.7186081190066671</v>
      </c>
    </row>
    <row r="159" spans="1:13" x14ac:dyDescent="0.3">
      <c r="A159" s="496" t="s">
        <v>206</v>
      </c>
      <c r="B159" s="459" t="s">
        <v>206</v>
      </c>
      <c r="C159" s="1288">
        <v>5.45</v>
      </c>
      <c r="D159" s="1267">
        <v>6993.2439999999997</v>
      </c>
      <c r="E159" s="1271">
        <f t="shared" si="24"/>
        <v>69.93244</v>
      </c>
      <c r="F159" s="1275">
        <f t="shared" si="25"/>
        <v>381.131798</v>
      </c>
      <c r="G159" s="1195">
        <f t="shared" si="18"/>
        <v>381.131798</v>
      </c>
      <c r="H159" s="484">
        <f t="shared" si="19"/>
        <v>14.773715019550481</v>
      </c>
      <c r="I159" s="488">
        <f t="shared" si="20"/>
        <v>13.773715019550481</v>
      </c>
      <c r="J159" s="488">
        <f t="shared" si="21"/>
        <v>-13.773715019550481</v>
      </c>
      <c r="K159" s="661">
        <f t="shared" si="22"/>
        <v>0.4679421366942168</v>
      </c>
      <c r="L159" s="486">
        <f>'MASTER CHART'!$AD$7</f>
        <v>0.14999999999999991</v>
      </c>
      <c r="M159" s="487">
        <f t="shared" si="23"/>
        <v>7.0191320504132473E-2</v>
      </c>
    </row>
    <row r="160" spans="1:13" x14ac:dyDescent="0.3">
      <c r="A160" s="497" t="s">
        <v>122</v>
      </c>
      <c r="B160" s="459" t="s">
        <v>122</v>
      </c>
      <c r="C160" s="1288">
        <v>11.51</v>
      </c>
      <c r="D160" s="1267">
        <v>1344.2349999999999</v>
      </c>
      <c r="E160" s="1271">
        <f t="shared" si="24"/>
        <v>13.442349999999999</v>
      </c>
      <c r="F160" s="1275">
        <f t="shared" si="25"/>
        <v>154.72144849999998</v>
      </c>
      <c r="G160" s="1195">
        <f t="shared" si="18"/>
        <v>154.72144849999998</v>
      </c>
      <c r="H160" s="484">
        <f t="shared" si="19"/>
        <v>2.8397900615659113</v>
      </c>
      <c r="I160" s="488">
        <f t="shared" si="20"/>
        <v>1.8397900615659113</v>
      </c>
      <c r="J160" s="488">
        <f t="shared" si="21"/>
        <v>-1.8397900615659113</v>
      </c>
      <c r="K160" s="661">
        <f t="shared" si="22"/>
        <v>6.2504218452026167E-2</v>
      </c>
      <c r="L160" s="486">
        <f>'MASTER CHART'!$AD$7</f>
        <v>0.14999999999999991</v>
      </c>
      <c r="M160" s="487">
        <f t="shared" si="23"/>
        <v>9.3756327678039195E-3</v>
      </c>
    </row>
    <row r="161" spans="1:13" x14ac:dyDescent="0.3">
      <c r="A161" s="496" t="s">
        <v>99</v>
      </c>
      <c r="B161" s="459" t="s">
        <v>99</v>
      </c>
      <c r="C161" s="1288"/>
      <c r="D161" s="1267">
        <v>11116.898999999999</v>
      </c>
      <c r="E161" s="1271">
        <f t="shared" si="24"/>
        <v>111.16898999999999</v>
      </c>
      <c r="F161" s="1275">
        <f t="shared" si="25"/>
        <v>0</v>
      </c>
      <c r="G161" s="1195">
        <f t="shared" si="18"/>
        <v>0.01</v>
      </c>
      <c r="H161" s="484">
        <f t="shared" si="19"/>
        <v>23.48522341378704</v>
      </c>
      <c r="I161" s="488">
        <f t="shared" si="20"/>
        <v>22.48522341378704</v>
      </c>
      <c r="J161" s="488">
        <f t="shared" si="21"/>
        <v>-22.48522341378704</v>
      </c>
      <c r="K161" s="661">
        <f t="shared" si="22"/>
        <v>0.76390309174828042</v>
      </c>
      <c r="L161" s="486">
        <f>'MASTER CHART'!$AD$7</f>
        <v>0.14999999999999991</v>
      </c>
      <c r="M161" s="487">
        <f t="shared" si="23"/>
        <v>0.11458546376224199</v>
      </c>
    </row>
    <row r="162" spans="1:13" x14ac:dyDescent="0.3">
      <c r="A162" s="497" t="s">
        <v>100</v>
      </c>
      <c r="B162" s="459" t="s">
        <v>100</v>
      </c>
      <c r="C162" s="1288">
        <v>16.100000000000001</v>
      </c>
      <c r="D162" s="1267">
        <v>75837.02</v>
      </c>
      <c r="E162" s="1271">
        <f t="shared" si="24"/>
        <v>758.37020000000007</v>
      </c>
      <c r="F162" s="1275">
        <f t="shared" si="25"/>
        <v>12209.760220000002</v>
      </c>
      <c r="G162" s="1195">
        <f t="shared" si="18"/>
        <v>12209.760220000002</v>
      </c>
      <c r="H162" s="484">
        <f t="shared" si="19"/>
        <v>160.21098669114795</v>
      </c>
      <c r="I162" s="488">
        <f>H162-1</f>
        <v>159.21098669114795</v>
      </c>
      <c r="J162" s="488">
        <f t="shared" si="21"/>
        <v>-159.21098669114795</v>
      </c>
      <c r="K162" s="661">
        <f t="shared" si="22"/>
        <v>5.4089640443193749</v>
      </c>
      <c r="L162" s="486">
        <f>'MASTER CHART'!$AD$7</f>
        <v>0.14999999999999991</v>
      </c>
      <c r="M162" s="487">
        <f t="shared" si="23"/>
        <v>0.81134460664790575</v>
      </c>
    </row>
    <row r="163" spans="1:13" x14ac:dyDescent="0.3">
      <c r="A163" s="496" t="s">
        <v>207</v>
      </c>
      <c r="B163" s="459" t="s">
        <v>207</v>
      </c>
      <c r="C163" s="1288"/>
      <c r="D163" s="1267">
        <v>5307.1710000000003</v>
      </c>
      <c r="E163" s="1271">
        <f t="shared" si="24"/>
        <v>53.071710000000003</v>
      </c>
      <c r="F163" s="1275">
        <f t="shared" si="25"/>
        <v>0</v>
      </c>
      <c r="G163" s="1195">
        <f t="shared" si="18"/>
        <v>0.01</v>
      </c>
      <c r="H163" s="484">
        <f t="shared" si="19"/>
        <v>11.211768374451507</v>
      </c>
      <c r="I163" s="488">
        <f t="shared" ref="I163:I177" si="26">H163-1</f>
        <v>10.211768374451507</v>
      </c>
      <c r="J163" s="488">
        <f t="shared" si="21"/>
        <v>-10.211768374451507</v>
      </c>
      <c r="K163" s="661">
        <f t="shared" si="22"/>
        <v>0.34693012784020988</v>
      </c>
      <c r="L163" s="486">
        <f>'MASTER CHART'!$AD$7</f>
        <v>0.14999999999999991</v>
      </c>
      <c r="M163" s="487">
        <f t="shared" si="23"/>
        <v>5.2039519176031453E-2</v>
      </c>
    </row>
    <row r="164" spans="1:13" ht="17.399999999999999" customHeight="1" x14ac:dyDescent="0.3">
      <c r="A164" s="497" t="s">
        <v>208</v>
      </c>
      <c r="B164" s="459" t="s">
        <v>208</v>
      </c>
      <c r="C164" s="1288"/>
      <c r="D164" s="1267">
        <v>33.735999999999997</v>
      </c>
      <c r="E164" s="1271">
        <f t="shared" si="24"/>
        <v>0.33735999999999999</v>
      </c>
      <c r="F164" s="1275">
        <f t="shared" si="25"/>
        <v>0</v>
      </c>
      <c r="G164" s="1195">
        <f t="shared" si="18"/>
        <v>0.01</v>
      </c>
      <c r="H164" s="484">
        <f t="shared" ref="H164:H177" si="27">IF(D164=0,1,D164/$G$182)</f>
        <v>7.1269649664669935E-2</v>
      </c>
      <c r="I164" s="488">
        <f t="shared" si="26"/>
        <v>-0.92873035033533002</v>
      </c>
      <c r="J164" s="488">
        <f t="shared" si="21"/>
        <v>0.92873035033533002</v>
      </c>
      <c r="K164" s="661">
        <f t="shared" si="22"/>
        <v>-96.868666261371757</v>
      </c>
      <c r="L164" s="486">
        <f>'MASTER CHART'!$AD$7</f>
        <v>0.14999999999999991</v>
      </c>
      <c r="M164" s="487">
        <f t="shared" si="23"/>
        <v>-14.530299939205754</v>
      </c>
    </row>
    <row r="165" spans="1:13" x14ac:dyDescent="0.3">
      <c r="A165" s="497" t="s">
        <v>209</v>
      </c>
      <c r="B165" s="459" t="s">
        <v>209</v>
      </c>
      <c r="C165" s="1288">
        <v>2.58</v>
      </c>
      <c r="D165" s="1267">
        <v>38844.624000000003</v>
      </c>
      <c r="E165" s="1271">
        <f t="shared" si="24"/>
        <v>388.44624000000005</v>
      </c>
      <c r="F165" s="1275">
        <f t="shared" si="25"/>
        <v>1002.1912992000001</v>
      </c>
      <c r="G165" s="1195">
        <f t="shared" si="18"/>
        <v>1002.1912992000001</v>
      </c>
      <c r="H165" s="484">
        <f t="shared" si="27"/>
        <v>82.061973673103807</v>
      </c>
      <c r="I165" s="488">
        <f t="shared" si="26"/>
        <v>81.061973673103807</v>
      </c>
      <c r="J165" s="488">
        <f t="shared" si="21"/>
        <v>-81.061973673103807</v>
      </c>
      <c r="K165" s="661">
        <f t="shared" si="22"/>
        <v>2.7539638442788474</v>
      </c>
      <c r="L165" s="486">
        <f>'MASTER CHART'!$AD$7</f>
        <v>0.14999999999999991</v>
      </c>
      <c r="M165" s="487">
        <f t="shared" si="23"/>
        <v>0.41309457664182686</v>
      </c>
    </row>
    <row r="166" spans="1:13" x14ac:dyDescent="0.3">
      <c r="A166" s="496" t="s">
        <v>101</v>
      </c>
      <c r="B166" s="459" t="s">
        <v>101</v>
      </c>
      <c r="C166" s="1288">
        <v>0.42</v>
      </c>
      <c r="D166" s="1267">
        <v>44941.303</v>
      </c>
      <c r="E166" s="1271">
        <f t="shared" si="24"/>
        <v>449.41302999999999</v>
      </c>
      <c r="F166" s="1275">
        <f t="shared" si="25"/>
        <v>188.75347259999998</v>
      </c>
      <c r="G166" s="1195">
        <f t="shared" si="18"/>
        <v>188.75347259999998</v>
      </c>
      <c r="H166" s="484">
        <f t="shared" si="27"/>
        <v>94.941632685670498</v>
      </c>
      <c r="I166" s="488">
        <f t="shared" si="26"/>
        <v>93.941632685670498</v>
      </c>
      <c r="J166" s="488">
        <f t="shared" si="21"/>
        <v>-93.941632685670498</v>
      </c>
      <c r="K166" s="661">
        <f t="shared" si="22"/>
        <v>3.1915317153781637</v>
      </c>
      <c r="L166" s="486">
        <f>'MASTER CHART'!$AD$7</f>
        <v>0.14999999999999991</v>
      </c>
      <c r="M166" s="487">
        <f t="shared" si="23"/>
        <v>0.47872975730672429</v>
      </c>
    </row>
    <row r="167" spans="1:13" x14ac:dyDescent="0.3">
      <c r="A167" s="497" t="s">
        <v>123</v>
      </c>
      <c r="D167" s="1267">
        <v>9445.6239999999998</v>
      </c>
      <c r="E167" s="1271">
        <f t="shared" si="24"/>
        <v>94.456239999999994</v>
      </c>
      <c r="F167" s="1275">
        <f t="shared" si="25"/>
        <v>0</v>
      </c>
      <c r="G167" s="1195">
        <f t="shared" si="18"/>
        <v>0.01</v>
      </c>
      <c r="H167" s="484">
        <f t="shared" si="27"/>
        <v>19.954538574347829</v>
      </c>
      <c r="I167" s="488">
        <f t="shared" si="26"/>
        <v>18.954538574347829</v>
      </c>
      <c r="J167" s="488">
        <f t="shared" si="21"/>
        <v>-18.954538574347829</v>
      </c>
      <c r="K167" s="661">
        <f t="shared" si="22"/>
        <v>0.64395315773149675</v>
      </c>
      <c r="L167" s="486">
        <f>'MASTER CHART'!$AD$7</f>
        <v>0.14999999999999991</v>
      </c>
      <c r="M167" s="487">
        <f t="shared" si="23"/>
        <v>9.6592973659724454E-2</v>
      </c>
    </row>
    <row r="168" spans="1:13" x14ac:dyDescent="0.3">
      <c r="A168" s="496" t="s">
        <v>102</v>
      </c>
      <c r="B168" s="459" t="s">
        <v>102</v>
      </c>
      <c r="C168" s="1288"/>
      <c r="D168" s="1267">
        <v>63489.233999999997</v>
      </c>
      <c r="E168" s="1271">
        <f t="shared" si="24"/>
        <v>634.89233999999999</v>
      </c>
      <c r="F168" s="1275">
        <v>8805</v>
      </c>
      <c r="G168" s="1195">
        <f t="shared" si="18"/>
        <v>8805</v>
      </c>
      <c r="H168" s="484">
        <f t="shared" si="27"/>
        <v>134.12542876032282</v>
      </c>
      <c r="I168" s="488">
        <f t="shared" si="26"/>
        <v>133.12542876032282</v>
      </c>
      <c r="J168" s="488">
        <f t="shared" si="21"/>
        <v>-133.12542876032282</v>
      </c>
      <c r="K168" s="661">
        <f t="shared" si="22"/>
        <v>4.5227447710379778</v>
      </c>
      <c r="L168" s="486">
        <f>'MASTER CHART'!$AD$7</f>
        <v>0.14999999999999991</v>
      </c>
      <c r="M168" s="487">
        <f t="shared" si="23"/>
        <v>0.67841171565569625</v>
      </c>
    </row>
    <row r="169" spans="1:13" ht="16.5" customHeight="1" x14ac:dyDescent="0.3">
      <c r="A169" s="497" t="s">
        <v>234</v>
      </c>
      <c r="B169" s="459" t="s">
        <v>228</v>
      </c>
      <c r="C169" s="1288"/>
      <c r="D169" s="1267">
        <v>50757.459000000003</v>
      </c>
      <c r="E169" s="1271">
        <f t="shared" si="24"/>
        <v>507.57459</v>
      </c>
      <c r="F169" s="1275">
        <f t="shared" si="25"/>
        <v>0</v>
      </c>
      <c r="G169" s="1195">
        <f t="shared" si="18"/>
        <v>0.01</v>
      </c>
      <c r="H169" s="484">
        <f t="shared" si="27"/>
        <v>107.22866732270715</v>
      </c>
      <c r="I169" s="488">
        <f t="shared" si="26"/>
        <v>106.22866732270715</v>
      </c>
      <c r="J169" s="488">
        <f t="shared" si="21"/>
        <v>-106.22866732270715</v>
      </c>
      <c r="K169" s="661">
        <f t="shared" si="22"/>
        <v>3.6089660265665207</v>
      </c>
      <c r="L169" s="486">
        <f>'MASTER CHART'!$AD$7</f>
        <v>0.14999999999999991</v>
      </c>
      <c r="M169" s="487">
        <f t="shared" si="23"/>
        <v>0.54134490398497781</v>
      </c>
    </row>
    <row r="170" spans="1:13" ht="15.75" customHeight="1" x14ac:dyDescent="0.3">
      <c r="A170" s="497" t="s">
        <v>104</v>
      </c>
      <c r="B170" s="459" t="s">
        <v>124</v>
      </c>
      <c r="C170" s="1288">
        <v>30.46</v>
      </c>
      <c r="D170" s="1267">
        <v>322583.00599999999</v>
      </c>
      <c r="E170" s="1271">
        <f t="shared" si="24"/>
        <v>3225.8300599999998</v>
      </c>
      <c r="F170" s="1275">
        <f t="shared" si="25"/>
        <v>98258.783627600002</v>
      </c>
      <c r="G170" s="1195">
        <f t="shared" si="18"/>
        <v>98258.783627600002</v>
      </c>
      <c r="H170" s="484">
        <f t="shared" si="27"/>
        <v>681.47906762497394</v>
      </c>
      <c r="I170" s="488">
        <f t="shared" si="26"/>
        <v>680.47906762497394</v>
      </c>
      <c r="J170" s="488">
        <f t="shared" si="21"/>
        <v>-680.47906762497394</v>
      </c>
      <c r="K170" s="661">
        <f t="shared" si="22"/>
        <v>23.118296583611968</v>
      </c>
      <c r="L170" s="486">
        <f>'MASTER CHART'!$AD$7</f>
        <v>0.14999999999999991</v>
      </c>
      <c r="M170" s="487">
        <f t="shared" si="23"/>
        <v>3.4677444875417933</v>
      </c>
    </row>
    <row r="171" spans="1:13" x14ac:dyDescent="0.3">
      <c r="A171" s="496" t="s">
        <v>103</v>
      </c>
      <c r="B171" s="459" t="s">
        <v>103</v>
      </c>
      <c r="C171" s="1288">
        <v>9.84</v>
      </c>
      <c r="D171" s="1267">
        <v>3418.694</v>
      </c>
      <c r="E171" s="1271">
        <f t="shared" si="24"/>
        <v>34.18694</v>
      </c>
      <c r="F171" s="1275">
        <f t="shared" si="25"/>
        <v>336.39948959999998</v>
      </c>
      <c r="G171" s="1195">
        <f t="shared" si="18"/>
        <v>336.39948959999998</v>
      </c>
      <c r="H171" s="484">
        <f t="shared" si="27"/>
        <v>7.2222291822002944</v>
      </c>
      <c r="I171" s="488">
        <f t="shared" si="26"/>
        <v>6.2222291822002944</v>
      </c>
      <c r="J171" s="488">
        <f t="shared" si="21"/>
        <v>-6.2222291822002944</v>
      </c>
      <c r="K171" s="661">
        <f t="shared" si="22"/>
        <v>0.21139127783514569</v>
      </c>
      <c r="L171" s="486">
        <f>'MASTER CHART'!$AD$7</f>
        <v>0.14999999999999991</v>
      </c>
      <c r="M171" s="487">
        <f t="shared" si="23"/>
        <v>3.1708691675271836E-2</v>
      </c>
    </row>
    <row r="172" spans="1:13" x14ac:dyDescent="0.3">
      <c r="A172" s="497" t="s">
        <v>210</v>
      </c>
      <c r="B172" s="459" t="s">
        <v>210</v>
      </c>
      <c r="C172" s="1288">
        <v>39.979999999999997</v>
      </c>
      <c r="D172" s="1267">
        <v>29324.92</v>
      </c>
      <c r="E172" s="1271">
        <f t="shared" si="24"/>
        <v>293.24919999999997</v>
      </c>
      <c r="F172" s="1275">
        <f t="shared" si="25"/>
        <v>11724.103015999997</v>
      </c>
      <c r="G172" s="1195">
        <f t="shared" si="18"/>
        <v>11724.103015999997</v>
      </c>
      <c r="H172" s="484">
        <f t="shared" si="27"/>
        <v>61.950935939188781</v>
      </c>
      <c r="I172" s="488">
        <f t="shared" si="26"/>
        <v>60.950935939188781</v>
      </c>
      <c r="J172" s="488">
        <f t="shared" si="21"/>
        <v>-60.950935939188781</v>
      </c>
      <c r="K172" s="661">
        <f t="shared" si="22"/>
        <v>2.0707202927033665</v>
      </c>
      <c r="L172" s="486">
        <f>'MASTER CHART'!$AD$7</f>
        <v>0.14999999999999991</v>
      </c>
      <c r="M172" s="487">
        <f t="shared" si="23"/>
        <v>0.31060804390550478</v>
      </c>
    </row>
    <row r="173" spans="1:13" x14ac:dyDescent="0.3">
      <c r="A173" s="497" t="s">
        <v>105</v>
      </c>
      <c r="B173" s="459" t="s">
        <v>435</v>
      </c>
      <c r="C173" s="1288"/>
      <c r="D173" s="1267">
        <v>30851.343000000001</v>
      </c>
      <c r="E173" s="1271">
        <f t="shared" si="24"/>
        <v>308.51343000000003</v>
      </c>
      <c r="F173" s="1275">
        <f t="shared" si="25"/>
        <v>0</v>
      </c>
      <c r="G173" s="1195">
        <f t="shared" si="18"/>
        <v>0.01</v>
      </c>
      <c r="H173" s="484">
        <f t="shared" si="27"/>
        <v>65.175610839891135</v>
      </c>
      <c r="I173" s="488">
        <f t="shared" si="26"/>
        <v>64.175610839891135</v>
      </c>
      <c r="J173" s="488">
        <f t="shared" si="21"/>
        <v>-64.175610839891135</v>
      </c>
      <c r="K173" s="661">
        <f t="shared" si="22"/>
        <v>2.1802739796380131</v>
      </c>
      <c r="L173" s="486">
        <f>'MASTER CHART'!$AD$7</f>
        <v>0.14999999999999991</v>
      </c>
      <c r="M173" s="487">
        <f t="shared" si="23"/>
        <v>0.32704109694570177</v>
      </c>
    </row>
    <row r="174" spans="1:13" x14ac:dyDescent="0.3">
      <c r="A174" s="496" t="s">
        <v>211</v>
      </c>
      <c r="B174" s="459" t="s">
        <v>106</v>
      </c>
      <c r="C174" s="1288">
        <v>3.98</v>
      </c>
      <c r="D174" s="1267">
        <v>92547.959000000003</v>
      </c>
      <c r="E174" s="1271">
        <f t="shared" si="24"/>
        <v>925.47959000000003</v>
      </c>
      <c r="F174" s="1275">
        <f t="shared" si="25"/>
        <v>3683.4087681999999</v>
      </c>
      <c r="G174" s="1195">
        <f t="shared" si="18"/>
        <v>3683.4087681999999</v>
      </c>
      <c r="H174" s="484">
        <f t="shared" si="27"/>
        <v>195.51400922190649</v>
      </c>
      <c r="I174" s="488">
        <f t="shared" si="26"/>
        <v>194.51400922190649</v>
      </c>
      <c r="J174" s="488">
        <f t="shared" si="21"/>
        <v>-194.51400922190649</v>
      </c>
      <c r="K174" s="661">
        <f t="shared" si="22"/>
        <v>6.6083334062786561</v>
      </c>
      <c r="L174" s="486">
        <f>'MASTER CHART'!$AD$7</f>
        <v>0.14999999999999991</v>
      </c>
      <c r="M174" s="487">
        <f t="shared" si="23"/>
        <v>0.99125001094179788</v>
      </c>
    </row>
    <row r="175" spans="1:13" x14ac:dyDescent="0.3">
      <c r="A175" s="497" t="s">
        <v>107</v>
      </c>
      <c r="B175" s="459" t="s">
        <v>436</v>
      </c>
      <c r="C175" s="1288"/>
      <c r="D175" s="1267">
        <v>24968.508000000002</v>
      </c>
      <c r="E175" s="1271">
        <f t="shared" si="24"/>
        <v>249.68508000000003</v>
      </c>
      <c r="F175" s="1275">
        <f t="shared" si="25"/>
        <v>0</v>
      </c>
      <c r="G175" s="1195">
        <f t="shared" si="18"/>
        <v>0.01</v>
      </c>
      <c r="H175" s="484">
        <f t="shared" si="27"/>
        <v>52.747712171256488</v>
      </c>
      <c r="I175" s="488">
        <f t="shared" si="26"/>
        <v>51.747712171256488</v>
      </c>
      <c r="J175" s="488">
        <f t="shared" si="21"/>
        <v>-51.747712171256488</v>
      </c>
      <c r="K175" s="661">
        <f>(IF(I175&lt;0,I175/$I$184*-100,I175/$I$183*100))</f>
        <v>1.75805401578908</v>
      </c>
      <c r="L175" s="486">
        <f>'MASTER CHART'!$AD$7</f>
        <v>0.14999999999999991</v>
      </c>
      <c r="M175" s="487">
        <f t="shared" si="23"/>
        <v>0.26370810236836184</v>
      </c>
    </row>
    <row r="176" spans="1:13" ht="16.2" thickBot="1" x14ac:dyDescent="0.35">
      <c r="A176" s="496" t="s">
        <v>212</v>
      </c>
      <c r="B176" s="459" t="s">
        <v>212</v>
      </c>
      <c r="C176" s="1288">
        <v>3.29</v>
      </c>
      <c r="D176" s="1267">
        <v>15021.002</v>
      </c>
      <c r="E176" s="1271">
        <f t="shared" si="24"/>
        <v>150.21002000000001</v>
      </c>
      <c r="F176" s="1275">
        <f t="shared" si="25"/>
        <v>494.19096580000007</v>
      </c>
      <c r="G176" s="1228">
        <f t="shared" si="18"/>
        <v>494.19096580000007</v>
      </c>
      <c r="H176" s="484">
        <f t="shared" si="27"/>
        <v>31.732912916537423</v>
      </c>
      <c r="I176" s="488">
        <f t="shared" si="26"/>
        <v>30.732912916537423</v>
      </c>
      <c r="J176" s="488">
        <f t="shared" si="21"/>
        <v>-30.732912916537423</v>
      </c>
      <c r="K176" s="661">
        <f>(IF(I176&lt;0,I176/$I$184*-100,I176/$I$183*100))</f>
        <v>1.044106467760443</v>
      </c>
      <c r="L176" s="486">
        <f>'MASTER CHART'!$AD$7</f>
        <v>0.14999999999999991</v>
      </c>
      <c r="M176" s="487">
        <f t="shared" si="23"/>
        <v>0.15661597016406636</v>
      </c>
    </row>
    <row r="177" spans="1:13" ht="16.8" thickTop="1" thickBot="1" x14ac:dyDescent="0.35">
      <c r="A177" s="500" t="s">
        <v>213</v>
      </c>
      <c r="B177" s="459" t="s">
        <v>213</v>
      </c>
      <c r="C177" s="1288">
        <v>3.75</v>
      </c>
      <c r="D177" s="1267">
        <v>14599.325000000001</v>
      </c>
      <c r="E177" s="1271">
        <f t="shared" si="24"/>
        <v>145.99325000000002</v>
      </c>
      <c r="F177" s="1275">
        <f t="shared" si="25"/>
        <v>547.47468750000007</v>
      </c>
      <c r="G177" s="1277">
        <f>IF(F177=0,0.01,F177)</f>
        <v>547.47468750000007</v>
      </c>
      <c r="H177" s="491">
        <f t="shared" si="27"/>
        <v>30.842090884830967</v>
      </c>
      <c r="I177" s="492">
        <f t="shared" si="26"/>
        <v>29.842090884830967</v>
      </c>
      <c r="J177" s="492">
        <f t="shared" si="21"/>
        <v>-29.842090884830967</v>
      </c>
      <c r="K177" s="662">
        <f t="shared" si="22"/>
        <v>1.013842071819383</v>
      </c>
      <c r="L177" s="493">
        <f>'MASTER CHART'!$AD$7</f>
        <v>0.14999999999999991</v>
      </c>
      <c r="M177" s="494">
        <f t="shared" si="23"/>
        <v>0.15207631077290737</v>
      </c>
    </row>
    <row r="178" spans="1:13" ht="16.2" thickTop="1" x14ac:dyDescent="0.3">
      <c r="A178" s="501"/>
      <c r="K178" s="296"/>
    </row>
    <row r="179" spans="1:13" x14ac:dyDescent="0.3">
      <c r="A179" s="501"/>
      <c r="K179" s="296"/>
    </row>
    <row r="180" spans="1:13" x14ac:dyDescent="0.3">
      <c r="A180" s="502"/>
      <c r="K180" s="296"/>
    </row>
    <row r="181" spans="1:13" ht="15" thickBot="1" x14ac:dyDescent="0.35">
      <c r="A181" s="502"/>
      <c r="D181" s="1289"/>
      <c r="E181" s="1289"/>
      <c r="F181" s="1290"/>
      <c r="K181" s="296"/>
    </row>
    <row r="182" spans="1:13" ht="16.8" thickBot="1" x14ac:dyDescent="0.35">
      <c r="A182" s="503" t="s">
        <v>326</v>
      </c>
      <c r="B182" s="459"/>
      <c r="C182" s="1288"/>
      <c r="D182" s="1289"/>
      <c r="E182" s="1289"/>
      <c r="F182" s="1290"/>
      <c r="G182" s="1279">
        <f>MEDIAN(G4:G177)</f>
        <v>473.35717460000001</v>
      </c>
      <c r="H182" s="332"/>
      <c r="I182" s="333"/>
      <c r="J182" s="333"/>
      <c r="K182" s="296"/>
      <c r="L182" s="65"/>
      <c r="M182" s="33"/>
    </row>
    <row r="183" spans="1:13" ht="17.399999999999999" thickTop="1" thickBot="1" x14ac:dyDescent="0.35">
      <c r="A183" s="504" t="s">
        <v>394</v>
      </c>
      <c r="D183" s="1289"/>
      <c r="E183" s="1289"/>
      <c r="F183" s="1290"/>
      <c r="G183" s="1280"/>
      <c r="H183" s="334" t="s">
        <v>611</v>
      </c>
      <c r="I183" s="335">
        <f>MAX(I4:I177)</f>
        <v>2943.4654286222367</v>
      </c>
      <c r="J183" s="321"/>
      <c r="K183" s="296"/>
      <c r="L183" s="65"/>
      <c r="M183" s="33"/>
    </row>
    <row r="184" spans="1:13" ht="17.399999999999999" thickTop="1" thickBot="1" x14ac:dyDescent="0.35">
      <c r="A184" s="504"/>
      <c r="G184" s="1150"/>
      <c r="H184" s="337" t="s">
        <v>612</v>
      </c>
      <c r="I184" s="338">
        <f>MIN(I4:I177)</f>
        <v>-0.95875207761137415</v>
      </c>
      <c r="K184" s="296"/>
      <c r="L184" s="73"/>
      <c r="M184" s="33"/>
    </row>
    <row r="185" spans="1:13" ht="16.2" thickTop="1" x14ac:dyDescent="0.3"/>
    <row r="186" spans="1:13" ht="15" thickBot="1" x14ac:dyDescent="0.35">
      <c r="A186" s="506"/>
      <c r="D186" s="1289"/>
      <c r="E186" s="1289"/>
      <c r="F186" s="1290"/>
      <c r="G186" s="1281"/>
      <c r="K186" s="296"/>
    </row>
    <row r="187" spans="1:13" ht="15" thickBot="1" x14ac:dyDescent="0.35">
      <c r="A187" s="744"/>
      <c r="B187" s="459"/>
      <c r="C187" s="1288"/>
      <c r="D187" s="1289"/>
      <c r="E187" s="1289"/>
      <c r="F187" s="1290"/>
      <c r="G187" s="1282">
        <f>MAX(G4:G177)</f>
        <v>184787.18958419998</v>
      </c>
      <c r="H187" s="454"/>
      <c r="K187" s="296"/>
    </row>
    <row r="188" spans="1:13" ht="14.4" x14ac:dyDescent="0.3">
      <c r="A188" s="809"/>
      <c r="D188" s="1289"/>
      <c r="E188" s="1289"/>
      <c r="F188" s="1290"/>
      <c r="G188" s="1282"/>
      <c r="H188" s="454"/>
    </row>
    <row r="189" spans="1:13" ht="14.4" x14ac:dyDescent="0.3">
      <c r="A189" s="997" t="s">
        <v>784</v>
      </c>
      <c r="D189" s="1289"/>
      <c r="E189" s="1289"/>
      <c r="F189" s="1290"/>
      <c r="G189" s="1283"/>
      <c r="I189" s="483"/>
      <c r="K189" s="296"/>
    </row>
    <row r="190" spans="1:13" x14ac:dyDescent="0.3">
      <c r="A190" s="509"/>
      <c r="B190" s="459"/>
      <c r="C190" s="1288"/>
      <c r="G190" s="1282"/>
      <c r="H190" s="454"/>
    </row>
    <row r="191" spans="1:13" x14ac:dyDescent="0.3">
      <c r="A191" s="809" t="s">
        <v>790</v>
      </c>
      <c r="B191" s="1272" t="s">
        <v>791</v>
      </c>
      <c r="G191" s="1282"/>
      <c r="H191" s="454"/>
    </row>
    <row r="192" spans="1:13" x14ac:dyDescent="0.3">
      <c r="A192" s="509"/>
      <c r="G192" s="1282"/>
      <c r="H192" s="454"/>
    </row>
    <row r="193" spans="1:8" x14ac:dyDescent="0.3">
      <c r="A193" s="509"/>
      <c r="B193" s="459"/>
      <c r="C193" s="1288"/>
      <c r="G193" s="1282"/>
      <c r="H193" s="454"/>
    </row>
    <row r="194" spans="1:8" x14ac:dyDescent="0.3">
      <c r="A194" s="508"/>
      <c r="B194" s="459"/>
      <c r="C194" s="1288"/>
      <c r="G194" s="1284"/>
      <c r="H194" s="454"/>
    </row>
    <row r="195" spans="1:8" x14ac:dyDescent="0.3">
      <c r="B195" s="459"/>
      <c r="C195" s="1288"/>
      <c r="H195" s="454"/>
    </row>
    <row r="196" spans="1:8" ht="14.4" x14ac:dyDescent="0.3">
      <c r="D196" s="1289"/>
      <c r="E196" s="1289"/>
      <c r="F196" s="1290"/>
      <c r="H196" s="454"/>
    </row>
    <row r="197" spans="1:8" x14ac:dyDescent="0.3">
      <c r="H197" s="454"/>
    </row>
    <row r="198" spans="1:8" x14ac:dyDescent="0.3">
      <c r="H198" s="454"/>
    </row>
    <row r="199" spans="1:8" x14ac:dyDescent="0.3">
      <c r="H199" s="454"/>
    </row>
    <row r="200" spans="1:8" x14ac:dyDescent="0.3">
      <c r="B200" s="459"/>
      <c r="C200" s="1288"/>
      <c r="H200" s="454"/>
    </row>
    <row r="201" spans="1:8" x14ac:dyDescent="0.3">
      <c r="G201" s="1285"/>
      <c r="H201" s="31"/>
    </row>
    <row r="202" spans="1:8" x14ac:dyDescent="0.3">
      <c r="G202" s="1286"/>
      <c r="H202" s="31"/>
    </row>
    <row r="203" spans="1:8" x14ac:dyDescent="0.3">
      <c r="H203" s="31"/>
    </row>
    <row r="204" spans="1:8" x14ac:dyDescent="0.3">
      <c r="H204" s="31"/>
    </row>
    <row r="205" spans="1:8" x14ac:dyDescent="0.3">
      <c r="H205" s="31"/>
    </row>
    <row r="206" spans="1:8" x14ac:dyDescent="0.3">
      <c r="H206" s="31"/>
    </row>
    <row r="207" spans="1:8" x14ac:dyDescent="0.3">
      <c r="H207" s="31"/>
    </row>
    <row r="208" spans="1:8" x14ac:dyDescent="0.3">
      <c r="H208" s="31"/>
    </row>
    <row r="209" spans="4:8" x14ac:dyDescent="0.3">
      <c r="H209" s="31"/>
    </row>
    <row r="210" spans="4:8" ht="14.4" x14ac:dyDescent="0.3">
      <c r="D210" s="1289"/>
      <c r="E210" s="1289"/>
      <c r="F210" s="1290">
        <v>56.059293769999996</v>
      </c>
      <c r="H210" s="31"/>
    </row>
    <row r="211" spans="4:8" x14ac:dyDescent="0.3">
      <c r="H211" s="31"/>
    </row>
    <row r="212" spans="4:8" x14ac:dyDescent="0.3">
      <c r="H212" s="31"/>
    </row>
    <row r="213" spans="4:8" x14ac:dyDescent="0.3">
      <c r="H213" s="31"/>
    </row>
    <row r="214" spans="4:8" x14ac:dyDescent="0.3">
      <c r="H214" s="31"/>
    </row>
    <row r="215" spans="4:8" x14ac:dyDescent="0.3">
      <c r="H215" s="31"/>
    </row>
    <row r="216" spans="4:8" x14ac:dyDescent="0.3">
      <c r="H216" s="31"/>
    </row>
    <row r="217" spans="4:8" x14ac:dyDescent="0.3">
      <c r="H217" s="31"/>
    </row>
    <row r="218" spans="4:8" x14ac:dyDescent="0.3">
      <c r="H218" s="31"/>
    </row>
    <row r="219" spans="4:8" x14ac:dyDescent="0.3">
      <c r="H219" s="31"/>
    </row>
    <row r="220" spans="4:8" x14ac:dyDescent="0.3">
      <c r="H220" s="31"/>
    </row>
    <row r="221" spans="4:8" x14ac:dyDescent="0.3">
      <c r="H221" s="31"/>
    </row>
    <row r="222" spans="4:8" x14ac:dyDescent="0.3">
      <c r="H222" s="31"/>
    </row>
    <row r="223" spans="4:8" x14ac:dyDescent="0.3">
      <c r="H223" s="31"/>
    </row>
    <row r="224" spans="4:8" x14ac:dyDescent="0.3">
      <c r="H224" s="31"/>
    </row>
    <row r="225" spans="8:8" x14ac:dyDescent="0.3">
      <c r="H225" s="31"/>
    </row>
    <row r="226" spans="8:8" x14ac:dyDescent="0.3">
      <c r="H226" s="31"/>
    </row>
    <row r="227" spans="8:8" x14ac:dyDescent="0.3">
      <c r="H227" s="31"/>
    </row>
    <row r="228" spans="8:8" x14ac:dyDescent="0.3">
      <c r="H228" s="31"/>
    </row>
    <row r="229" spans="8:8" x14ac:dyDescent="0.3">
      <c r="H229" s="31"/>
    </row>
    <row r="230" spans="8:8" x14ac:dyDescent="0.3">
      <c r="H230" s="31"/>
    </row>
    <row r="231" spans="8:8" x14ac:dyDescent="0.3">
      <c r="H231" s="31"/>
    </row>
    <row r="232" spans="8:8" x14ac:dyDescent="0.3">
      <c r="H232" s="31"/>
    </row>
    <row r="233" spans="8:8" x14ac:dyDescent="0.3">
      <c r="H233" s="31"/>
    </row>
    <row r="234" spans="8:8" x14ac:dyDescent="0.3">
      <c r="H234" s="31"/>
    </row>
    <row r="235" spans="8:8" x14ac:dyDescent="0.3">
      <c r="H235" s="31"/>
    </row>
    <row r="236" spans="8:8" x14ac:dyDescent="0.3">
      <c r="H236" s="31"/>
    </row>
    <row r="237" spans="8:8" x14ac:dyDescent="0.3">
      <c r="H237" s="31"/>
    </row>
    <row r="238" spans="8:8" x14ac:dyDescent="0.3">
      <c r="H238" s="31"/>
    </row>
    <row r="239" spans="8:8" x14ac:dyDescent="0.3">
      <c r="H239" s="31"/>
    </row>
    <row r="240" spans="8:8" x14ac:dyDescent="0.3">
      <c r="H240" s="31"/>
    </row>
    <row r="241" spans="8:8" x14ac:dyDescent="0.3">
      <c r="H241" s="31"/>
    </row>
    <row r="280" spans="2:3" x14ac:dyDescent="0.3">
      <c r="B280" s="459" t="s">
        <v>123</v>
      </c>
      <c r="C280" s="1288">
        <v>9.5299999999999994</v>
      </c>
    </row>
  </sheetData>
  <mergeCells count="5">
    <mergeCell ref="A1:A3"/>
    <mergeCell ref="B1:F2"/>
    <mergeCell ref="G1:M1"/>
    <mergeCell ref="H2:L2"/>
    <mergeCell ref="O1:P1"/>
  </mergeCells>
  <hyperlinks>
    <hyperlink ref="O1:P1" r:id="rId1" display="Environmental Performance Ratings" xr:uid="{00000000-0004-0000-0F00-000000000000}"/>
    <hyperlink ref="B191" r:id="rId2" xr:uid="{DFA87D5A-FD78-4B75-A45C-8EE988C00B74}"/>
    <hyperlink ref="A191" r:id="rId3" xr:uid="{7AD3379D-59F7-4405-9214-1D948E746BCB}"/>
  </hyperlinks>
  <pageMargins left="0.7" right="0.7" top="0.75" bottom="0.75" header="0.3" footer="0.3"/>
  <pageSetup orientation="portrait" horizontalDpi="300" verticalDpi="300"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AT202"/>
  <sheetViews>
    <sheetView workbookViewId="0">
      <pane xSplit="3" ySplit="3" topLeftCell="D171" activePane="bottomRight" state="frozen"/>
      <selection pane="topRight" activeCell="D1" sqref="D1"/>
      <selection pane="bottomLeft" activeCell="A4" sqref="A4"/>
      <selection pane="bottomRight" activeCell="B3" sqref="B1:D1048576"/>
    </sheetView>
  </sheetViews>
  <sheetFormatPr defaultRowHeight="15.6" x14ac:dyDescent="0.3"/>
  <cols>
    <col min="1" max="1" width="27.5546875" style="214" customWidth="1"/>
    <col min="2" max="2" width="18" style="459" hidden="1" customWidth="1"/>
    <col min="3" max="3" width="14.5546875" style="632" hidden="1" customWidth="1"/>
    <col min="4" max="4" width="18.21875" style="632" hidden="1" customWidth="1"/>
    <col min="5" max="5" width="11.21875" style="360" customWidth="1"/>
    <col min="6" max="6" width="13" style="3" customWidth="1"/>
    <col min="7" max="7" width="13.21875" style="36" customWidth="1"/>
    <col min="8" max="8" width="13" customWidth="1"/>
    <col min="9" max="9" width="11.77734375" hidden="1" customWidth="1"/>
    <col min="10" max="10" width="11.5546875" style="535" customWidth="1"/>
    <col min="11" max="11" width="12.77734375" style="50" hidden="1" customWidth="1"/>
    <col min="12" max="12" width="12.44140625" customWidth="1"/>
    <col min="13" max="13" width="14" customWidth="1"/>
    <col min="14" max="14" width="14.21875" customWidth="1"/>
    <col min="15" max="15" width="11.21875" customWidth="1"/>
    <col min="17" max="17" width="4.77734375" customWidth="1"/>
  </cols>
  <sheetData>
    <row r="1" spans="1:26" s="30" customFormat="1" ht="32.25" customHeight="1" thickBot="1" x14ac:dyDescent="0.35">
      <c r="A1" s="1614" t="s">
        <v>0</v>
      </c>
      <c r="B1" s="1550" t="s">
        <v>615</v>
      </c>
      <c r="C1" s="1626"/>
      <c r="D1" s="1627"/>
      <c r="E1" s="1622" t="s">
        <v>12</v>
      </c>
      <c r="F1" s="1622"/>
      <c r="G1" s="1622"/>
      <c r="H1" s="1622"/>
      <c r="I1" s="1622"/>
      <c r="J1" s="1622"/>
      <c r="K1" s="1622"/>
      <c r="L1" s="1622"/>
      <c r="M1" s="1623"/>
    </row>
    <row r="2" spans="1:26" ht="23.25" customHeight="1" thickTop="1" thickBot="1" x14ac:dyDescent="0.35">
      <c r="A2" s="1614"/>
      <c r="B2" s="1628"/>
      <c r="C2" s="1629"/>
      <c r="D2" s="1630"/>
      <c r="E2" s="1624" t="s">
        <v>18</v>
      </c>
      <c r="F2" s="1625"/>
      <c r="G2" s="1618" t="s">
        <v>8</v>
      </c>
      <c r="H2" s="1619"/>
      <c r="I2" s="1619"/>
      <c r="J2" s="1619"/>
      <c r="K2" s="1620"/>
      <c r="L2" s="1621"/>
      <c r="M2" s="1493" t="s">
        <v>1</v>
      </c>
    </row>
    <row r="3" spans="1:26" ht="54.75" customHeight="1" thickTop="1" thickBot="1" x14ac:dyDescent="0.35">
      <c r="A3" s="1615"/>
      <c r="B3" s="635" t="s">
        <v>367</v>
      </c>
      <c r="C3" s="636" t="s">
        <v>340</v>
      </c>
      <c r="D3" s="636" t="s">
        <v>339</v>
      </c>
      <c r="E3" s="634" t="s">
        <v>273</v>
      </c>
      <c r="F3" s="202" t="s">
        <v>281</v>
      </c>
      <c r="G3" s="51" t="s">
        <v>328</v>
      </c>
      <c r="H3" s="52" t="s">
        <v>332</v>
      </c>
      <c r="I3" s="53" t="s">
        <v>10</v>
      </c>
      <c r="J3" s="532" t="s">
        <v>341</v>
      </c>
      <c r="K3" s="125" t="s">
        <v>16</v>
      </c>
      <c r="L3" s="40" t="s">
        <v>11</v>
      </c>
      <c r="M3" s="1504"/>
      <c r="O3" s="1616" t="s">
        <v>13</v>
      </c>
      <c r="P3" s="1617"/>
    </row>
    <row r="4" spans="1:26" ht="16.8" thickTop="1" x14ac:dyDescent="0.3">
      <c r="A4" s="235" t="s">
        <v>126</v>
      </c>
      <c r="B4" s="625"/>
      <c r="C4" s="626" t="s">
        <v>614</v>
      </c>
      <c r="D4" s="626" t="s">
        <v>614</v>
      </c>
      <c r="E4" s="358" t="str">
        <f>IF(C4=0,"na",C4)</f>
        <v>E</v>
      </c>
      <c r="F4" s="39">
        <f>VLOOKUP(E4,$O$4:$P$12,2,FALSE)</f>
        <v>50</v>
      </c>
      <c r="G4" s="55">
        <f t="shared" ref="G4:G35" si="0">IF(F4=0,"use mean",F4/$F$184)</f>
        <v>0.66666666666666663</v>
      </c>
      <c r="H4" s="54">
        <f t="shared" ref="H4:H35" si="1">IF(F4=0,0,G4-1)</f>
        <v>-0.33333333333333337</v>
      </c>
      <c r="I4" s="54">
        <f>(H4*-1)</f>
        <v>0.33333333333333337</v>
      </c>
      <c r="J4" s="533">
        <f t="shared" ref="J4:J67" si="2">(IF(H4&lt;0,H4/$H$186*-100,H4/$H$185*100))</f>
        <v>-100</v>
      </c>
      <c r="K4" s="126">
        <f t="shared" ref="K4:K35" si="3">IF(H4&lt;0,H4/$I$186*-100,H4/$H$185*100)</f>
        <v>100</v>
      </c>
      <c r="L4" s="41">
        <f>'MASTER CHART'!$AH$7</f>
        <v>0.35</v>
      </c>
      <c r="M4" s="38">
        <f>(J4*L4)</f>
        <v>-35</v>
      </c>
      <c r="O4" s="1004" t="s">
        <v>285</v>
      </c>
      <c r="P4" s="1005">
        <v>100</v>
      </c>
    </row>
    <row r="5" spans="1:26" ht="16.2" x14ac:dyDescent="0.3">
      <c r="A5" s="236" t="s">
        <v>127</v>
      </c>
      <c r="B5" s="625"/>
      <c r="C5" s="626" t="s">
        <v>290</v>
      </c>
      <c r="D5" s="626" t="s">
        <v>289</v>
      </c>
      <c r="E5" s="358" t="str">
        <f>IF(C5=0,"na",C5)</f>
        <v>C</v>
      </c>
      <c r="F5" s="39">
        <f t="shared" ref="F5:F68" si="4">VLOOKUP(E5,$O$4:$P$12,2,FALSE)</f>
        <v>70</v>
      </c>
      <c r="G5" s="55">
        <f t="shared" si="0"/>
        <v>0.93333333333333335</v>
      </c>
      <c r="H5" s="56">
        <f t="shared" si="1"/>
        <v>-6.6666666666666652E-2</v>
      </c>
      <c r="I5" s="56">
        <f t="shared" ref="I5:I49" si="5">(H5*-1)</f>
        <v>6.6666666666666652E-2</v>
      </c>
      <c r="J5" s="533">
        <f t="shared" si="2"/>
        <v>-19.999999999999993</v>
      </c>
      <c r="K5" s="127">
        <f t="shared" si="3"/>
        <v>19.999999999999993</v>
      </c>
      <c r="L5" s="41">
        <f>'MASTER CHART'!$AH$7</f>
        <v>0.35</v>
      </c>
      <c r="M5" s="38">
        <f>(J5*L5)</f>
        <v>-6.9999999999999973</v>
      </c>
      <c r="O5" s="1004" t="s">
        <v>286</v>
      </c>
      <c r="P5" s="1005">
        <v>95</v>
      </c>
    </row>
    <row r="6" spans="1:26" ht="16.2" x14ac:dyDescent="0.3">
      <c r="A6" s="237" t="s">
        <v>30</v>
      </c>
      <c r="B6" s="625"/>
      <c r="C6" s="626" t="s">
        <v>290</v>
      </c>
      <c r="D6" s="626" t="s">
        <v>289</v>
      </c>
      <c r="E6" s="358" t="str">
        <f t="shared" ref="E6:E69" si="6">IF(C6=0,"na",C6)</f>
        <v>C</v>
      </c>
      <c r="F6" s="39">
        <f t="shared" si="4"/>
        <v>70</v>
      </c>
      <c r="G6" s="55">
        <f t="shared" si="0"/>
        <v>0.93333333333333335</v>
      </c>
      <c r="H6" s="56">
        <f t="shared" si="1"/>
        <v>-6.6666666666666652E-2</v>
      </c>
      <c r="I6" s="56">
        <f t="shared" si="5"/>
        <v>6.6666666666666652E-2</v>
      </c>
      <c r="J6" s="533">
        <f t="shared" si="2"/>
        <v>-19.999999999999993</v>
      </c>
      <c r="K6" s="127">
        <f t="shared" si="3"/>
        <v>19.999999999999993</v>
      </c>
      <c r="L6" s="41">
        <f>'MASTER CHART'!$AH$7</f>
        <v>0.35</v>
      </c>
      <c r="M6" s="38">
        <f t="shared" ref="M6:M69" si="7">(J6*L6)</f>
        <v>-6.9999999999999973</v>
      </c>
      <c r="N6" s="7"/>
      <c r="O6" s="1004" t="s">
        <v>287</v>
      </c>
      <c r="P6" s="1005">
        <v>90</v>
      </c>
    </row>
    <row r="7" spans="1:26" ht="16.2" x14ac:dyDescent="0.3">
      <c r="A7" s="237" t="s">
        <v>128</v>
      </c>
      <c r="B7" s="625"/>
      <c r="C7" s="626"/>
      <c r="D7" s="626"/>
      <c r="E7" s="358" t="str">
        <f t="shared" si="6"/>
        <v>na</v>
      </c>
      <c r="F7" s="39">
        <f t="shared" si="4"/>
        <v>75</v>
      </c>
      <c r="G7" s="55">
        <f t="shared" si="0"/>
        <v>1</v>
      </c>
      <c r="H7" s="56">
        <f t="shared" si="1"/>
        <v>0</v>
      </c>
      <c r="I7" s="56">
        <f t="shared" si="5"/>
        <v>0</v>
      </c>
      <c r="J7" s="533">
        <f t="shared" si="2"/>
        <v>0</v>
      </c>
      <c r="K7" s="127">
        <f t="shared" si="3"/>
        <v>0</v>
      </c>
      <c r="L7" s="41">
        <f>'MASTER CHART'!$AH$7</f>
        <v>0.35</v>
      </c>
      <c r="M7" s="38">
        <f t="shared" si="7"/>
        <v>0</v>
      </c>
      <c r="N7" s="6"/>
      <c r="O7" s="1004" t="s">
        <v>288</v>
      </c>
      <c r="P7" s="1005">
        <v>85</v>
      </c>
    </row>
    <row r="8" spans="1:26" ht="16.2" x14ac:dyDescent="0.3">
      <c r="A8" s="236" t="s">
        <v>129</v>
      </c>
      <c r="B8" s="625"/>
      <c r="C8" s="626" t="s">
        <v>291</v>
      </c>
      <c r="D8" s="626" t="s">
        <v>291</v>
      </c>
      <c r="E8" s="358" t="str">
        <f t="shared" si="6"/>
        <v>D</v>
      </c>
      <c r="F8" s="39">
        <f t="shared" si="4"/>
        <v>60</v>
      </c>
      <c r="G8" s="55">
        <f t="shared" si="0"/>
        <v>0.8</v>
      </c>
      <c r="H8" s="56">
        <f t="shared" si="1"/>
        <v>-0.19999999999999996</v>
      </c>
      <c r="I8" s="56">
        <f t="shared" si="5"/>
        <v>0.19999999999999996</v>
      </c>
      <c r="J8" s="533">
        <f t="shared" si="2"/>
        <v>-59.999999999999979</v>
      </c>
      <c r="K8" s="127">
        <f t="shared" si="3"/>
        <v>59.999999999999979</v>
      </c>
      <c r="L8" s="41">
        <f>'MASTER CHART'!$AH$7</f>
        <v>0.35</v>
      </c>
      <c r="M8" s="38">
        <f>(J8*L8)</f>
        <v>-20.999999999999993</v>
      </c>
      <c r="N8" s="8"/>
      <c r="O8" s="1006" t="s">
        <v>289</v>
      </c>
      <c r="P8" s="1005">
        <v>80</v>
      </c>
    </row>
    <row r="9" spans="1:26" s="3" customFormat="1" ht="16.2" x14ac:dyDescent="0.3">
      <c r="A9" s="236" t="s">
        <v>110</v>
      </c>
      <c r="B9" s="625"/>
      <c r="C9" s="626"/>
      <c r="D9" s="626"/>
      <c r="E9" s="358" t="str">
        <f t="shared" si="6"/>
        <v>na</v>
      </c>
      <c r="F9" s="39">
        <f t="shared" si="4"/>
        <v>75</v>
      </c>
      <c r="G9" s="55">
        <f t="shared" si="0"/>
        <v>1</v>
      </c>
      <c r="H9" s="56">
        <f t="shared" si="1"/>
        <v>0</v>
      </c>
      <c r="I9" s="56">
        <f t="shared" si="5"/>
        <v>0</v>
      </c>
      <c r="J9" s="533">
        <f t="shared" si="2"/>
        <v>0</v>
      </c>
      <c r="K9" s="127">
        <f t="shared" si="3"/>
        <v>0</v>
      </c>
      <c r="L9" s="41">
        <f>'MASTER CHART'!$AH$7</f>
        <v>0.35</v>
      </c>
      <c r="M9" s="38">
        <f t="shared" si="7"/>
        <v>0</v>
      </c>
      <c r="N9" s="9"/>
      <c r="O9" s="1006" t="s">
        <v>290</v>
      </c>
      <c r="P9" s="1005">
        <v>70</v>
      </c>
    </row>
    <row r="10" spans="1:26" ht="16.2" x14ac:dyDescent="0.3">
      <c r="A10" s="237" t="s">
        <v>38</v>
      </c>
      <c r="B10" s="625"/>
      <c r="C10" s="626" t="s">
        <v>289</v>
      </c>
      <c r="D10" s="626" t="s">
        <v>289</v>
      </c>
      <c r="E10" s="358" t="str">
        <f t="shared" si="6"/>
        <v>B</v>
      </c>
      <c r="F10" s="39">
        <f t="shared" si="4"/>
        <v>80</v>
      </c>
      <c r="G10" s="55">
        <f t="shared" si="0"/>
        <v>1.0666666666666667</v>
      </c>
      <c r="H10" s="56">
        <f t="shared" si="1"/>
        <v>6.6666666666666652E-2</v>
      </c>
      <c r="I10" s="56">
        <f t="shared" si="5"/>
        <v>-6.6666666666666652E-2</v>
      </c>
      <c r="J10" s="533">
        <f t="shared" si="2"/>
        <v>20</v>
      </c>
      <c r="K10" s="127">
        <f t="shared" si="3"/>
        <v>20</v>
      </c>
      <c r="L10" s="41">
        <f>'MASTER CHART'!$AH$7</f>
        <v>0.35</v>
      </c>
      <c r="M10" s="38">
        <f t="shared" si="7"/>
        <v>7</v>
      </c>
      <c r="N10" s="5"/>
      <c r="O10" s="1007" t="s">
        <v>291</v>
      </c>
      <c r="P10" s="1005">
        <v>60</v>
      </c>
      <c r="Q10" s="3"/>
    </row>
    <row r="11" spans="1:26" s="3" customFormat="1" ht="16.2" x14ac:dyDescent="0.3">
      <c r="A11" s="236" t="s">
        <v>130</v>
      </c>
      <c r="B11" s="625"/>
      <c r="C11" s="626" t="s">
        <v>291</v>
      </c>
      <c r="D11" s="626" t="s">
        <v>290</v>
      </c>
      <c r="E11" s="358" t="str">
        <f t="shared" si="6"/>
        <v>D</v>
      </c>
      <c r="F11" s="39">
        <f t="shared" si="4"/>
        <v>60</v>
      </c>
      <c r="G11" s="55">
        <f t="shared" si="0"/>
        <v>0.8</v>
      </c>
      <c r="H11" s="56">
        <f t="shared" si="1"/>
        <v>-0.19999999999999996</v>
      </c>
      <c r="I11" s="56">
        <f t="shared" si="5"/>
        <v>0.19999999999999996</v>
      </c>
      <c r="J11" s="533">
        <f t="shared" si="2"/>
        <v>-59.999999999999979</v>
      </c>
      <c r="K11" s="127">
        <f t="shared" si="3"/>
        <v>59.999999999999979</v>
      </c>
      <c r="L11" s="41">
        <f>'MASTER CHART'!$AH$7</f>
        <v>0.35</v>
      </c>
      <c r="M11" s="38">
        <f t="shared" si="7"/>
        <v>-20.999999999999993</v>
      </c>
      <c r="O11" s="1008" t="s">
        <v>292</v>
      </c>
      <c r="P11" s="1005">
        <v>75</v>
      </c>
    </row>
    <row r="12" spans="1:26" s="143" customFormat="1" ht="16.8" thickBot="1" x14ac:dyDescent="0.35">
      <c r="A12" s="237" t="s">
        <v>131</v>
      </c>
      <c r="B12" s="625"/>
      <c r="C12" s="626"/>
      <c r="D12" s="626"/>
      <c r="E12" s="358" t="str">
        <f t="shared" si="6"/>
        <v>na</v>
      </c>
      <c r="F12" s="39">
        <f t="shared" si="4"/>
        <v>75</v>
      </c>
      <c r="G12" s="55">
        <f t="shared" si="0"/>
        <v>1</v>
      </c>
      <c r="H12" s="56">
        <f t="shared" si="1"/>
        <v>0</v>
      </c>
      <c r="I12" s="56">
        <f>(H12*-1)</f>
        <v>0</v>
      </c>
      <c r="J12" s="533">
        <f t="shared" si="2"/>
        <v>0</v>
      </c>
      <c r="K12" s="127">
        <f t="shared" si="3"/>
        <v>0</v>
      </c>
      <c r="L12" s="41">
        <f>'MASTER CHART'!$AH$7</f>
        <v>0.35</v>
      </c>
      <c r="M12" s="38">
        <f>(J12*L12)</f>
        <v>0</v>
      </c>
      <c r="N12" s="341"/>
      <c r="O12" s="1009" t="s">
        <v>614</v>
      </c>
      <c r="P12" s="1010">
        <v>50</v>
      </c>
      <c r="Q12" s="341"/>
      <c r="R12" s="341"/>
      <c r="S12" s="341"/>
      <c r="T12" s="341"/>
      <c r="U12" s="341"/>
      <c r="V12" s="341"/>
    </row>
    <row r="13" spans="1:26" ht="16.2" x14ac:dyDescent="0.3">
      <c r="A13" s="236" t="s">
        <v>39</v>
      </c>
      <c r="B13" s="625"/>
      <c r="C13" s="626" t="s">
        <v>286</v>
      </c>
      <c r="D13" s="626" t="s">
        <v>285</v>
      </c>
      <c r="E13" s="358" t="str">
        <f t="shared" si="6"/>
        <v>A2</v>
      </c>
      <c r="F13" s="39">
        <f t="shared" si="4"/>
        <v>95</v>
      </c>
      <c r="G13" s="55">
        <f t="shared" si="0"/>
        <v>1.2666666666666666</v>
      </c>
      <c r="H13" s="56">
        <f t="shared" si="1"/>
        <v>0.26666666666666661</v>
      </c>
      <c r="I13" s="56">
        <f t="shared" si="5"/>
        <v>-0.26666666666666661</v>
      </c>
      <c r="J13" s="533">
        <f t="shared" si="2"/>
        <v>80</v>
      </c>
      <c r="K13" s="127">
        <f t="shared" si="3"/>
        <v>80</v>
      </c>
      <c r="L13" s="41">
        <f>'MASTER CHART'!$AH$7</f>
        <v>0.35</v>
      </c>
      <c r="M13" s="38">
        <f t="shared" si="7"/>
        <v>28</v>
      </c>
      <c r="N13" s="341"/>
      <c r="O13" s="341"/>
      <c r="P13" s="341"/>
      <c r="Q13" s="341"/>
      <c r="R13" s="341"/>
      <c r="S13" s="341"/>
      <c r="T13" s="341"/>
      <c r="U13" s="341"/>
      <c r="V13" s="341"/>
    </row>
    <row r="14" spans="1:26" s="3" customFormat="1" ht="16.2" x14ac:dyDescent="0.3">
      <c r="A14" s="237" t="s">
        <v>40</v>
      </c>
      <c r="B14" s="625"/>
      <c r="C14" s="626" t="s">
        <v>285</v>
      </c>
      <c r="D14" s="626" t="s">
        <v>285</v>
      </c>
      <c r="E14" s="358" t="str">
        <f t="shared" si="6"/>
        <v>A1</v>
      </c>
      <c r="F14" s="39">
        <f t="shared" si="4"/>
        <v>100</v>
      </c>
      <c r="G14" s="55">
        <f t="shared" si="0"/>
        <v>1.3333333333333333</v>
      </c>
      <c r="H14" s="56">
        <f t="shared" si="1"/>
        <v>0.33333333333333326</v>
      </c>
      <c r="I14" s="56">
        <f t="shared" si="5"/>
        <v>-0.33333333333333326</v>
      </c>
      <c r="J14" s="533">
        <f t="shared" si="2"/>
        <v>100</v>
      </c>
      <c r="K14" s="127">
        <f t="shared" si="3"/>
        <v>100</v>
      </c>
      <c r="L14" s="41">
        <f>'MASTER CHART'!$AH$7</f>
        <v>0.35</v>
      </c>
      <c r="M14" s="38">
        <f t="shared" si="7"/>
        <v>35</v>
      </c>
    </row>
    <row r="15" spans="1:26" ht="15.75" customHeight="1" x14ac:dyDescent="0.3">
      <c r="A15" s="236" t="s">
        <v>41</v>
      </c>
      <c r="B15" s="625"/>
      <c r="C15" s="626" t="s">
        <v>290</v>
      </c>
      <c r="D15" s="626" t="s">
        <v>290</v>
      </c>
      <c r="E15" s="358" t="str">
        <f t="shared" si="6"/>
        <v>C</v>
      </c>
      <c r="F15" s="39">
        <f t="shared" si="4"/>
        <v>70</v>
      </c>
      <c r="G15" s="55">
        <f t="shared" si="0"/>
        <v>0.93333333333333335</v>
      </c>
      <c r="H15" s="56">
        <f t="shared" si="1"/>
        <v>-6.6666666666666652E-2</v>
      </c>
      <c r="I15" s="56">
        <f t="shared" si="5"/>
        <v>6.6666666666666652E-2</v>
      </c>
      <c r="J15" s="533">
        <f t="shared" si="2"/>
        <v>-19.999999999999993</v>
      </c>
      <c r="K15" s="127">
        <f t="shared" si="3"/>
        <v>19.999999999999993</v>
      </c>
      <c r="L15" s="41">
        <f>'MASTER CHART'!$AH$7</f>
        <v>0.35</v>
      </c>
      <c r="M15" s="38">
        <f t="shared" si="7"/>
        <v>-6.9999999999999973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2" x14ac:dyDescent="0.3">
      <c r="A16" s="237" t="s">
        <v>132</v>
      </c>
      <c r="B16" s="625"/>
      <c r="C16" s="626"/>
      <c r="D16" s="626"/>
      <c r="E16" s="358" t="str">
        <f t="shared" si="6"/>
        <v>na</v>
      </c>
      <c r="F16" s="39">
        <f t="shared" si="4"/>
        <v>75</v>
      </c>
      <c r="G16" s="55">
        <f t="shared" si="0"/>
        <v>1</v>
      </c>
      <c r="H16" s="56">
        <f t="shared" si="1"/>
        <v>0</v>
      </c>
      <c r="I16" s="56">
        <f t="shared" si="5"/>
        <v>0</v>
      </c>
      <c r="J16" s="533">
        <f t="shared" si="2"/>
        <v>0</v>
      </c>
      <c r="K16" s="127">
        <f t="shared" si="3"/>
        <v>0</v>
      </c>
      <c r="L16" s="41">
        <f>'MASTER CHART'!$AH$7</f>
        <v>0.35</v>
      </c>
      <c r="M16" s="38">
        <f t="shared" si="7"/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2" customFormat="1" ht="16.2" x14ac:dyDescent="0.3">
      <c r="A17" s="236" t="s">
        <v>42</v>
      </c>
      <c r="B17" s="625"/>
      <c r="C17" s="626" t="s">
        <v>289</v>
      </c>
      <c r="D17" s="626" t="s">
        <v>288</v>
      </c>
      <c r="E17" s="358" t="str">
        <f t="shared" si="6"/>
        <v>B</v>
      </c>
      <c r="F17" s="39">
        <f t="shared" si="4"/>
        <v>80</v>
      </c>
      <c r="G17" s="55">
        <f t="shared" si="0"/>
        <v>1.0666666666666667</v>
      </c>
      <c r="H17" s="56">
        <f t="shared" si="1"/>
        <v>6.6666666666666652E-2</v>
      </c>
      <c r="I17" s="56">
        <f t="shared" si="5"/>
        <v>-6.6666666666666652E-2</v>
      </c>
      <c r="J17" s="533">
        <f t="shared" si="2"/>
        <v>20</v>
      </c>
      <c r="K17" s="127">
        <f t="shared" si="3"/>
        <v>20</v>
      </c>
      <c r="L17" s="41">
        <f>'MASTER CHART'!$AH$7</f>
        <v>0.35</v>
      </c>
      <c r="M17" s="38">
        <f t="shared" si="7"/>
        <v>7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2" x14ac:dyDescent="0.3">
      <c r="A18" s="237" t="s">
        <v>43</v>
      </c>
      <c r="B18" s="625"/>
      <c r="C18" s="626" t="s">
        <v>290</v>
      </c>
      <c r="D18" s="626" t="s">
        <v>290</v>
      </c>
      <c r="E18" s="358" t="str">
        <f t="shared" si="6"/>
        <v>C</v>
      </c>
      <c r="F18" s="39">
        <f t="shared" si="4"/>
        <v>70</v>
      </c>
      <c r="G18" s="55">
        <f t="shared" si="0"/>
        <v>0.93333333333333335</v>
      </c>
      <c r="H18" s="56">
        <f t="shared" si="1"/>
        <v>-6.6666666666666652E-2</v>
      </c>
      <c r="I18" s="56">
        <f t="shared" si="5"/>
        <v>6.6666666666666652E-2</v>
      </c>
      <c r="J18" s="533">
        <f t="shared" si="2"/>
        <v>-19.999999999999993</v>
      </c>
      <c r="K18" s="127">
        <f t="shared" si="3"/>
        <v>19.999999999999993</v>
      </c>
      <c r="L18" s="41">
        <f>'MASTER CHART'!$AH$7</f>
        <v>0.35</v>
      </c>
      <c r="M18" s="38">
        <f t="shared" si="7"/>
        <v>-6.9999999999999973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2" x14ac:dyDescent="0.3">
      <c r="A19" s="236" t="s">
        <v>112</v>
      </c>
      <c r="B19" s="625"/>
      <c r="C19" s="626"/>
      <c r="D19" s="626"/>
      <c r="E19" s="358" t="str">
        <f t="shared" si="6"/>
        <v>na</v>
      </c>
      <c r="F19" s="39">
        <f t="shared" si="4"/>
        <v>75</v>
      </c>
      <c r="G19" s="55">
        <f t="shared" si="0"/>
        <v>1</v>
      </c>
      <c r="H19" s="56">
        <f t="shared" si="1"/>
        <v>0</v>
      </c>
      <c r="I19" s="56">
        <f t="shared" si="5"/>
        <v>0</v>
      </c>
      <c r="J19" s="533">
        <f t="shared" si="2"/>
        <v>0</v>
      </c>
      <c r="K19" s="127">
        <f t="shared" si="3"/>
        <v>0</v>
      </c>
      <c r="L19" s="41">
        <f>'MASTER CHART'!$AH$7</f>
        <v>0.35</v>
      </c>
      <c r="M19" s="38">
        <f t="shared" si="7"/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2" x14ac:dyDescent="0.3">
      <c r="A20" s="237" t="s">
        <v>133</v>
      </c>
      <c r="B20" s="625"/>
      <c r="C20" s="626" t="s">
        <v>291</v>
      </c>
      <c r="D20" s="626" t="s">
        <v>291</v>
      </c>
      <c r="E20" s="358" t="str">
        <f t="shared" si="6"/>
        <v>D</v>
      </c>
      <c r="F20" s="39">
        <f t="shared" si="4"/>
        <v>60</v>
      </c>
      <c r="G20" s="55">
        <f t="shared" si="0"/>
        <v>0.8</v>
      </c>
      <c r="H20" s="56">
        <f t="shared" si="1"/>
        <v>-0.19999999999999996</v>
      </c>
      <c r="I20" s="56">
        <f t="shared" si="5"/>
        <v>0.19999999999999996</v>
      </c>
      <c r="J20" s="533">
        <f t="shared" si="2"/>
        <v>-59.999999999999979</v>
      </c>
      <c r="K20" s="127">
        <f t="shared" si="3"/>
        <v>59.999999999999979</v>
      </c>
      <c r="L20" s="41">
        <f>'MASTER CHART'!$AH$7</f>
        <v>0.35</v>
      </c>
      <c r="M20" s="38">
        <f t="shared" si="7"/>
        <v>-20.999999999999993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2" x14ac:dyDescent="0.3">
      <c r="A21" s="236" t="s">
        <v>134</v>
      </c>
      <c r="B21" s="625"/>
      <c r="C21" s="626" t="s">
        <v>286</v>
      </c>
      <c r="D21" s="626" t="s">
        <v>285</v>
      </c>
      <c r="E21" s="358" t="str">
        <f t="shared" si="6"/>
        <v>A2</v>
      </c>
      <c r="F21" s="39">
        <f t="shared" si="4"/>
        <v>95</v>
      </c>
      <c r="G21" s="55">
        <f t="shared" si="0"/>
        <v>1.2666666666666666</v>
      </c>
      <c r="H21" s="56">
        <f t="shared" si="1"/>
        <v>0.26666666666666661</v>
      </c>
      <c r="I21" s="56">
        <f t="shared" si="5"/>
        <v>-0.26666666666666661</v>
      </c>
      <c r="J21" s="533">
        <f t="shared" si="2"/>
        <v>80</v>
      </c>
      <c r="K21" s="127">
        <f t="shared" si="3"/>
        <v>80</v>
      </c>
      <c r="L21" s="41">
        <f>'MASTER CHART'!$AH$7</f>
        <v>0.35</v>
      </c>
      <c r="M21" s="38">
        <f t="shared" si="7"/>
        <v>28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2" x14ac:dyDescent="0.3">
      <c r="A22" s="237" t="s">
        <v>135</v>
      </c>
      <c r="B22" s="625"/>
      <c r="C22" s="626"/>
      <c r="D22" s="626"/>
      <c r="E22" s="358" t="str">
        <f t="shared" si="6"/>
        <v>na</v>
      </c>
      <c r="F22" s="39">
        <f t="shared" si="4"/>
        <v>75</v>
      </c>
      <c r="G22" s="55">
        <f t="shared" si="0"/>
        <v>1</v>
      </c>
      <c r="H22" s="56">
        <f t="shared" si="1"/>
        <v>0</v>
      </c>
      <c r="I22" s="56">
        <f t="shared" si="5"/>
        <v>0</v>
      </c>
      <c r="J22" s="533">
        <f t="shared" si="2"/>
        <v>0</v>
      </c>
      <c r="K22" s="127">
        <f t="shared" si="3"/>
        <v>0</v>
      </c>
      <c r="L22" s="41">
        <f>'MASTER CHART'!$AH$7</f>
        <v>0.35</v>
      </c>
      <c r="M22" s="38">
        <f t="shared" si="7"/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2" x14ac:dyDescent="0.3">
      <c r="A23" s="236" t="s">
        <v>136</v>
      </c>
      <c r="B23" s="625"/>
      <c r="C23" s="626" t="s">
        <v>289</v>
      </c>
      <c r="D23" s="626" t="s">
        <v>290</v>
      </c>
      <c r="E23" s="358" t="str">
        <f t="shared" si="6"/>
        <v>B</v>
      </c>
      <c r="F23" s="39">
        <f t="shared" si="4"/>
        <v>80</v>
      </c>
      <c r="G23" s="55">
        <f t="shared" si="0"/>
        <v>1.0666666666666667</v>
      </c>
      <c r="H23" s="56">
        <f t="shared" si="1"/>
        <v>6.6666666666666652E-2</v>
      </c>
      <c r="I23" s="56">
        <f t="shared" si="5"/>
        <v>-6.6666666666666652E-2</v>
      </c>
      <c r="J23" s="533">
        <f t="shared" si="2"/>
        <v>20</v>
      </c>
      <c r="K23" s="127">
        <f t="shared" si="3"/>
        <v>20</v>
      </c>
      <c r="L23" s="41">
        <f>'MASTER CHART'!$AH$7</f>
        <v>0.35</v>
      </c>
      <c r="M23" s="38">
        <f t="shared" si="7"/>
        <v>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2" x14ac:dyDescent="0.3">
      <c r="A24" s="237" t="s">
        <v>137</v>
      </c>
      <c r="B24" s="625"/>
      <c r="C24" s="626"/>
      <c r="D24" s="626"/>
      <c r="E24" s="358" t="str">
        <f t="shared" si="6"/>
        <v>na</v>
      </c>
      <c r="F24" s="39">
        <f t="shared" si="4"/>
        <v>75</v>
      </c>
      <c r="G24" s="55">
        <f t="shared" si="0"/>
        <v>1</v>
      </c>
      <c r="H24" s="56">
        <f t="shared" si="1"/>
        <v>0</v>
      </c>
      <c r="I24" s="56">
        <f t="shared" si="5"/>
        <v>0</v>
      </c>
      <c r="J24" s="533">
        <f t="shared" si="2"/>
        <v>0</v>
      </c>
      <c r="K24" s="127">
        <f t="shared" si="3"/>
        <v>0</v>
      </c>
      <c r="L24" s="41">
        <f>'MASTER CHART'!$AH$7</f>
        <v>0.35</v>
      </c>
      <c r="M24" s="38">
        <f t="shared" si="7"/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" customHeight="1" x14ac:dyDescent="0.3">
      <c r="A25" s="237" t="s">
        <v>34</v>
      </c>
      <c r="B25" s="625"/>
      <c r="C25" s="626" t="s">
        <v>290</v>
      </c>
      <c r="D25" s="626" t="s">
        <v>290</v>
      </c>
      <c r="E25" s="358" t="str">
        <f t="shared" si="6"/>
        <v>C</v>
      </c>
      <c r="F25" s="39">
        <f t="shared" si="4"/>
        <v>70</v>
      </c>
      <c r="G25" s="55">
        <f t="shared" si="0"/>
        <v>0.93333333333333335</v>
      </c>
      <c r="H25" s="56">
        <f t="shared" si="1"/>
        <v>-6.6666666666666652E-2</v>
      </c>
      <c r="I25" s="56">
        <f t="shared" si="5"/>
        <v>6.6666666666666652E-2</v>
      </c>
      <c r="J25" s="533">
        <f t="shared" si="2"/>
        <v>-19.999999999999993</v>
      </c>
      <c r="K25" s="127">
        <f t="shared" si="3"/>
        <v>19.999999999999993</v>
      </c>
      <c r="L25" s="41">
        <f>'MASTER CHART'!$AH$7</f>
        <v>0.35</v>
      </c>
      <c r="M25" s="38">
        <f t="shared" si="7"/>
        <v>-6.9999999999999973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2" x14ac:dyDescent="0.3">
      <c r="A26" s="236" t="s">
        <v>229</v>
      </c>
      <c r="B26" s="625"/>
      <c r="C26" s="626" t="s">
        <v>290</v>
      </c>
      <c r="D26" s="626" t="s">
        <v>289</v>
      </c>
      <c r="E26" s="358" t="str">
        <f t="shared" si="6"/>
        <v>C</v>
      </c>
      <c r="F26" s="39">
        <f t="shared" si="4"/>
        <v>70</v>
      </c>
      <c r="G26" s="55">
        <f t="shared" si="0"/>
        <v>0.93333333333333335</v>
      </c>
      <c r="H26" s="56">
        <f t="shared" si="1"/>
        <v>-6.6666666666666652E-2</v>
      </c>
      <c r="I26" s="56">
        <f t="shared" si="5"/>
        <v>6.6666666666666652E-2</v>
      </c>
      <c r="J26" s="533">
        <f t="shared" si="2"/>
        <v>-19.999999999999993</v>
      </c>
      <c r="K26" s="127">
        <f t="shared" si="3"/>
        <v>19.999999999999993</v>
      </c>
      <c r="L26" s="41">
        <f>'MASTER CHART'!$AH$7</f>
        <v>0.35</v>
      </c>
      <c r="M26" s="38">
        <f t="shared" si="7"/>
        <v>-6.9999999999999973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2" x14ac:dyDescent="0.3">
      <c r="A27" s="237" t="s">
        <v>139</v>
      </c>
      <c r="B27" s="625"/>
      <c r="C27" s="626" t="s">
        <v>288</v>
      </c>
      <c r="D27" s="626" t="s">
        <v>288</v>
      </c>
      <c r="E27" s="358" t="str">
        <f t="shared" si="6"/>
        <v>A4</v>
      </c>
      <c r="F27" s="39">
        <f t="shared" si="4"/>
        <v>85</v>
      </c>
      <c r="G27" s="55">
        <f t="shared" si="0"/>
        <v>1.1333333333333333</v>
      </c>
      <c r="H27" s="56">
        <f t="shared" si="1"/>
        <v>0.1333333333333333</v>
      </c>
      <c r="I27" s="56">
        <f t="shared" si="5"/>
        <v>-0.1333333333333333</v>
      </c>
      <c r="J27" s="533">
        <f t="shared" si="2"/>
        <v>40</v>
      </c>
      <c r="K27" s="127">
        <f t="shared" si="3"/>
        <v>40</v>
      </c>
      <c r="L27" s="41">
        <f>'MASTER CHART'!$AH$7</f>
        <v>0.35</v>
      </c>
      <c r="M27" s="38">
        <f t="shared" si="7"/>
        <v>14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s="4" customFormat="1" ht="17.399999999999999" customHeight="1" x14ac:dyDescent="0.3">
      <c r="A28" s="236" t="s">
        <v>44</v>
      </c>
      <c r="B28" s="625"/>
      <c r="C28" s="626" t="s">
        <v>290</v>
      </c>
      <c r="D28" s="626" t="s">
        <v>288</v>
      </c>
      <c r="E28" s="358" t="str">
        <f t="shared" si="6"/>
        <v>C</v>
      </c>
      <c r="F28" s="39">
        <f t="shared" si="4"/>
        <v>70</v>
      </c>
      <c r="G28" s="55">
        <f t="shared" si="0"/>
        <v>0.93333333333333335</v>
      </c>
      <c r="H28" s="56">
        <f t="shared" si="1"/>
        <v>-6.6666666666666652E-2</v>
      </c>
      <c r="I28" s="56">
        <f t="shared" si="5"/>
        <v>6.6666666666666652E-2</v>
      </c>
      <c r="J28" s="533">
        <f t="shared" si="2"/>
        <v>-19.999999999999993</v>
      </c>
      <c r="K28" s="127">
        <f t="shared" si="3"/>
        <v>19.999999999999993</v>
      </c>
      <c r="L28" s="41">
        <f>'MASTER CHART'!$AH$7</f>
        <v>0.35</v>
      </c>
      <c r="M28" s="38">
        <f t="shared" si="7"/>
        <v>-6.9999999999999973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6.2" x14ac:dyDescent="0.3">
      <c r="A29" s="236" t="s">
        <v>140</v>
      </c>
      <c r="B29" s="625" t="s">
        <v>616</v>
      </c>
      <c r="C29" s="626" t="s">
        <v>287</v>
      </c>
      <c r="D29" s="626" t="s">
        <v>285</v>
      </c>
      <c r="E29" s="358" t="str">
        <f t="shared" si="6"/>
        <v>A3</v>
      </c>
      <c r="F29" s="39">
        <f t="shared" si="4"/>
        <v>90</v>
      </c>
      <c r="G29" s="55">
        <f t="shared" si="0"/>
        <v>1.2</v>
      </c>
      <c r="H29" s="56">
        <f t="shared" si="1"/>
        <v>0.19999999999999996</v>
      </c>
      <c r="I29" s="56">
        <f t="shared" si="5"/>
        <v>-0.19999999999999996</v>
      </c>
      <c r="J29" s="533">
        <f t="shared" si="2"/>
        <v>60</v>
      </c>
      <c r="K29" s="127">
        <f t="shared" si="3"/>
        <v>60</v>
      </c>
      <c r="L29" s="41">
        <f>'MASTER CHART'!$AH$7</f>
        <v>0.35</v>
      </c>
      <c r="M29" s="38">
        <f t="shared" si="7"/>
        <v>21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2" x14ac:dyDescent="0.3">
      <c r="A30" s="237" t="s">
        <v>141</v>
      </c>
      <c r="B30" s="625"/>
      <c r="C30" s="626"/>
      <c r="D30" s="626"/>
      <c r="E30" s="358" t="str">
        <f t="shared" si="6"/>
        <v>na</v>
      </c>
      <c r="F30" s="39">
        <f t="shared" si="4"/>
        <v>75</v>
      </c>
      <c r="G30" s="55">
        <f t="shared" si="0"/>
        <v>1</v>
      </c>
      <c r="H30" s="56">
        <f t="shared" si="1"/>
        <v>0</v>
      </c>
      <c r="I30" s="56">
        <f t="shared" si="5"/>
        <v>0</v>
      </c>
      <c r="J30" s="533">
        <f t="shared" si="2"/>
        <v>0</v>
      </c>
      <c r="K30" s="127">
        <f t="shared" si="3"/>
        <v>0</v>
      </c>
      <c r="L30" s="41">
        <f>'MASTER CHART'!$AH$7</f>
        <v>0.35</v>
      </c>
      <c r="M30" s="38">
        <f t="shared" si="7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2" x14ac:dyDescent="0.3">
      <c r="A31" s="236" t="s">
        <v>45</v>
      </c>
      <c r="B31" s="625"/>
      <c r="C31" s="626" t="s">
        <v>288</v>
      </c>
      <c r="D31" s="626" t="s">
        <v>288</v>
      </c>
      <c r="E31" s="358" t="str">
        <f t="shared" si="6"/>
        <v>A4</v>
      </c>
      <c r="F31" s="39">
        <f t="shared" si="4"/>
        <v>85</v>
      </c>
      <c r="G31" s="55">
        <f t="shared" si="0"/>
        <v>1.1333333333333333</v>
      </c>
      <c r="H31" s="56">
        <f t="shared" si="1"/>
        <v>0.1333333333333333</v>
      </c>
      <c r="I31" s="56">
        <f t="shared" si="5"/>
        <v>-0.1333333333333333</v>
      </c>
      <c r="J31" s="533">
        <f t="shared" si="2"/>
        <v>40</v>
      </c>
      <c r="K31" s="127">
        <f t="shared" si="3"/>
        <v>40</v>
      </c>
      <c r="L31" s="41">
        <f>'MASTER CHART'!$AH$7</f>
        <v>0.35</v>
      </c>
      <c r="M31" s="38">
        <f t="shared" si="7"/>
        <v>14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3" customFormat="1" ht="16.2" x14ac:dyDescent="0.3">
      <c r="A32" s="237" t="s">
        <v>142</v>
      </c>
      <c r="B32" s="625"/>
      <c r="C32" s="626" t="s">
        <v>290</v>
      </c>
      <c r="D32" s="626" t="s">
        <v>290</v>
      </c>
      <c r="E32" s="358" t="str">
        <f t="shared" si="6"/>
        <v>C</v>
      </c>
      <c r="F32" s="39">
        <f t="shared" si="4"/>
        <v>70</v>
      </c>
      <c r="G32" s="55">
        <f t="shared" si="0"/>
        <v>0.93333333333333335</v>
      </c>
      <c r="H32" s="56">
        <f t="shared" si="1"/>
        <v>-6.6666666666666652E-2</v>
      </c>
      <c r="I32" s="56">
        <f t="shared" si="5"/>
        <v>6.6666666666666652E-2</v>
      </c>
      <c r="J32" s="533">
        <f t="shared" si="2"/>
        <v>-19.999999999999993</v>
      </c>
      <c r="K32" s="127">
        <f t="shared" si="3"/>
        <v>19.999999999999993</v>
      </c>
      <c r="L32" s="41">
        <f>'MASTER CHART'!$AH$7</f>
        <v>0.35</v>
      </c>
      <c r="M32" s="38">
        <f t="shared" si="7"/>
        <v>-6.9999999999999973</v>
      </c>
    </row>
    <row r="33" spans="1:26" ht="16.2" x14ac:dyDescent="0.3">
      <c r="A33" s="237" t="s">
        <v>143</v>
      </c>
      <c r="B33" s="625"/>
      <c r="C33" s="626" t="s">
        <v>290</v>
      </c>
      <c r="D33" s="626" t="s">
        <v>291</v>
      </c>
      <c r="E33" s="358" t="str">
        <f t="shared" si="6"/>
        <v>C</v>
      </c>
      <c r="F33" s="39">
        <f t="shared" si="4"/>
        <v>70</v>
      </c>
      <c r="G33" s="55">
        <f t="shared" si="0"/>
        <v>0.93333333333333335</v>
      </c>
      <c r="H33" s="56">
        <f t="shared" si="1"/>
        <v>-6.6666666666666652E-2</v>
      </c>
      <c r="I33" s="56">
        <f t="shared" si="5"/>
        <v>6.6666666666666652E-2</v>
      </c>
      <c r="J33" s="533">
        <f t="shared" si="2"/>
        <v>-19.999999999999993</v>
      </c>
      <c r="K33" s="127">
        <f t="shared" si="3"/>
        <v>19.999999999999993</v>
      </c>
      <c r="L33" s="41">
        <f>'MASTER CHART'!$AH$7</f>
        <v>0.35</v>
      </c>
      <c r="M33" s="38">
        <f t="shared" si="7"/>
        <v>-6.9999999999999973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2" x14ac:dyDescent="0.3">
      <c r="A34" s="236" t="s">
        <v>144</v>
      </c>
      <c r="B34" s="625"/>
      <c r="C34" s="626" t="s">
        <v>290</v>
      </c>
      <c r="D34" s="626" t="s">
        <v>290</v>
      </c>
      <c r="E34" s="358" t="str">
        <f t="shared" si="6"/>
        <v>C</v>
      </c>
      <c r="F34" s="39">
        <f t="shared" si="4"/>
        <v>70</v>
      </c>
      <c r="G34" s="55">
        <f t="shared" si="0"/>
        <v>0.93333333333333335</v>
      </c>
      <c r="H34" s="56">
        <f t="shared" si="1"/>
        <v>-6.6666666666666652E-2</v>
      </c>
      <c r="I34" s="56">
        <f t="shared" si="5"/>
        <v>6.6666666666666652E-2</v>
      </c>
      <c r="J34" s="533">
        <f t="shared" si="2"/>
        <v>-19.999999999999993</v>
      </c>
      <c r="K34" s="127">
        <f t="shared" si="3"/>
        <v>19.999999999999993</v>
      </c>
      <c r="L34" s="41">
        <f>'MASTER CHART'!$AH$7</f>
        <v>0.35</v>
      </c>
      <c r="M34" s="38">
        <f t="shared" si="7"/>
        <v>-6.9999999999999973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2" x14ac:dyDescent="0.3">
      <c r="A35" s="237" t="s">
        <v>46</v>
      </c>
      <c r="B35" s="625"/>
      <c r="C35" s="626" t="s">
        <v>287</v>
      </c>
      <c r="D35" s="626" t="s">
        <v>285</v>
      </c>
      <c r="E35" s="358" t="str">
        <f t="shared" si="6"/>
        <v>A3</v>
      </c>
      <c r="F35" s="39">
        <f t="shared" si="4"/>
        <v>90</v>
      </c>
      <c r="G35" s="55">
        <f t="shared" si="0"/>
        <v>1.2</v>
      </c>
      <c r="H35" s="56">
        <f t="shared" si="1"/>
        <v>0.19999999999999996</v>
      </c>
      <c r="I35" s="56">
        <f t="shared" si="5"/>
        <v>-0.19999999999999996</v>
      </c>
      <c r="J35" s="533">
        <f t="shared" si="2"/>
        <v>60</v>
      </c>
      <c r="K35" s="127">
        <f t="shared" si="3"/>
        <v>60</v>
      </c>
      <c r="L35" s="41">
        <f>'MASTER CHART'!$AH$7</f>
        <v>0.35</v>
      </c>
      <c r="M35" s="38">
        <f t="shared" si="7"/>
        <v>21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2" x14ac:dyDescent="0.3">
      <c r="A36" s="237" t="s">
        <v>145</v>
      </c>
      <c r="B36" s="625" t="s">
        <v>616</v>
      </c>
      <c r="C36" s="626" t="s">
        <v>287</v>
      </c>
      <c r="D36" s="626" t="s">
        <v>285</v>
      </c>
      <c r="E36" s="358" t="str">
        <f t="shared" si="6"/>
        <v>A3</v>
      </c>
      <c r="F36" s="39">
        <f t="shared" si="4"/>
        <v>90</v>
      </c>
      <c r="G36" s="55">
        <f t="shared" ref="G36:G67" si="8">IF(F36=0,"use mean",F36/$F$184)</f>
        <v>1.2</v>
      </c>
      <c r="H36" s="56">
        <f t="shared" ref="H36:H67" si="9">IF(F36=0,0,G36-1)</f>
        <v>0.19999999999999996</v>
      </c>
      <c r="I36" s="56">
        <f t="shared" si="5"/>
        <v>-0.19999999999999996</v>
      </c>
      <c r="J36" s="533">
        <f t="shared" si="2"/>
        <v>60</v>
      </c>
      <c r="K36" s="127">
        <f t="shared" ref="K36:K67" si="10">IF(H36&lt;0,H36/$I$186*-100,H36/$H$185*100)</f>
        <v>60</v>
      </c>
      <c r="L36" s="41">
        <f>'MASTER CHART'!$AH$7</f>
        <v>0.35</v>
      </c>
      <c r="M36" s="38">
        <f t="shared" si="7"/>
        <v>21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2" x14ac:dyDescent="0.3">
      <c r="A37" s="236" t="s">
        <v>47</v>
      </c>
      <c r="B37" s="625"/>
      <c r="C37" s="626" t="s">
        <v>287</v>
      </c>
      <c r="D37" s="626" t="s">
        <v>286</v>
      </c>
      <c r="E37" s="358" t="str">
        <f t="shared" si="6"/>
        <v>A3</v>
      </c>
      <c r="F37" s="39">
        <f t="shared" si="4"/>
        <v>90</v>
      </c>
      <c r="G37" s="55">
        <f t="shared" si="8"/>
        <v>1.2</v>
      </c>
      <c r="H37" s="56">
        <f t="shared" si="9"/>
        <v>0.19999999999999996</v>
      </c>
      <c r="I37" s="56">
        <f t="shared" si="5"/>
        <v>-0.19999999999999996</v>
      </c>
      <c r="J37" s="533">
        <f t="shared" si="2"/>
        <v>60</v>
      </c>
      <c r="K37" s="127">
        <f t="shared" si="10"/>
        <v>60</v>
      </c>
      <c r="L37" s="41">
        <f>'MASTER CHART'!$AH$7</f>
        <v>0.35</v>
      </c>
      <c r="M37" s="38">
        <f t="shared" si="7"/>
        <v>21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2" x14ac:dyDescent="0.3">
      <c r="A38" s="237" t="s">
        <v>48</v>
      </c>
      <c r="B38" s="625"/>
      <c r="C38" s="626" t="s">
        <v>289</v>
      </c>
      <c r="D38" s="626" t="s">
        <v>289</v>
      </c>
      <c r="E38" s="358" t="str">
        <f t="shared" si="6"/>
        <v>B</v>
      </c>
      <c r="F38" s="39">
        <f t="shared" si="4"/>
        <v>80</v>
      </c>
      <c r="G38" s="55">
        <f t="shared" si="8"/>
        <v>1.0666666666666667</v>
      </c>
      <c r="H38" s="56">
        <f t="shared" si="9"/>
        <v>6.6666666666666652E-2</v>
      </c>
      <c r="I38" s="56">
        <f t="shared" si="5"/>
        <v>-6.6666666666666652E-2</v>
      </c>
      <c r="J38" s="533">
        <f t="shared" si="2"/>
        <v>20</v>
      </c>
      <c r="K38" s="127">
        <f t="shared" si="10"/>
        <v>20</v>
      </c>
      <c r="L38" s="41">
        <f>'MASTER CHART'!$AH$7</f>
        <v>0.35</v>
      </c>
      <c r="M38" s="38">
        <f t="shared" si="7"/>
        <v>7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2" x14ac:dyDescent="0.3">
      <c r="A39" s="236" t="s">
        <v>146</v>
      </c>
      <c r="B39" s="625"/>
      <c r="C39" s="626" t="s">
        <v>287</v>
      </c>
      <c r="D39" s="626" t="s">
        <v>286</v>
      </c>
      <c r="E39" s="358" t="str">
        <f t="shared" si="6"/>
        <v>A3</v>
      </c>
      <c r="F39" s="39">
        <f t="shared" si="4"/>
        <v>90</v>
      </c>
      <c r="G39" s="55">
        <f t="shared" si="8"/>
        <v>1.2</v>
      </c>
      <c r="H39" s="56">
        <f t="shared" si="9"/>
        <v>0.19999999999999996</v>
      </c>
      <c r="I39" s="56">
        <f t="shared" si="5"/>
        <v>-0.19999999999999996</v>
      </c>
      <c r="J39" s="533">
        <f t="shared" si="2"/>
        <v>60</v>
      </c>
      <c r="K39" s="127">
        <f t="shared" si="10"/>
        <v>60</v>
      </c>
      <c r="L39" s="41">
        <f>'MASTER CHART'!$AH$7</f>
        <v>0.35</v>
      </c>
      <c r="M39" s="38">
        <f t="shared" si="7"/>
        <v>21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2" x14ac:dyDescent="0.3">
      <c r="A40" s="237" t="s">
        <v>49</v>
      </c>
      <c r="B40" s="625"/>
      <c r="C40" s="626" t="s">
        <v>288</v>
      </c>
      <c r="D40" s="626" t="s">
        <v>288</v>
      </c>
      <c r="E40" s="358" t="str">
        <f t="shared" si="6"/>
        <v>A4</v>
      </c>
      <c r="F40" s="39">
        <f t="shared" si="4"/>
        <v>85</v>
      </c>
      <c r="G40" s="55">
        <f t="shared" si="8"/>
        <v>1.1333333333333333</v>
      </c>
      <c r="H40" s="56">
        <f t="shared" si="9"/>
        <v>0.1333333333333333</v>
      </c>
      <c r="I40" s="56">
        <f t="shared" si="5"/>
        <v>-0.1333333333333333</v>
      </c>
      <c r="J40" s="533">
        <f t="shared" si="2"/>
        <v>40</v>
      </c>
      <c r="K40" s="127">
        <f t="shared" si="10"/>
        <v>40</v>
      </c>
      <c r="L40" s="41">
        <f>'MASTER CHART'!$AH$7</f>
        <v>0.35</v>
      </c>
      <c r="M40" s="38">
        <f t="shared" si="7"/>
        <v>14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2" x14ac:dyDescent="0.3">
      <c r="A41" s="237" t="s">
        <v>147</v>
      </c>
      <c r="B41" s="625"/>
      <c r="C41" s="626" t="s">
        <v>290</v>
      </c>
      <c r="D41" s="626" t="s">
        <v>291</v>
      </c>
      <c r="E41" s="358" t="str">
        <f t="shared" si="6"/>
        <v>C</v>
      </c>
      <c r="F41" s="39">
        <f t="shared" si="4"/>
        <v>70</v>
      </c>
      <c r="G41" s="55">
        <f t="shared" si="8"/>
        <v>0.93333333333333335</v>
      </c>
      <c r="H41" s="56">
        <f t="shared" si="9"/>
        <v>-6.6666666666666652E-2</v>
      </c>
      <c r="I41" s="56">
        <f t="shared" si="5"/>
        <v>6.6666666666666652E-2</v>
      </c>
      <c r="J41" s="533">
        <f t="shared" si="2"/>
        <v>-19.999999999999993</v>
      </c>
      <c r="K41" s="127">
        <f t="shared" si="10"/>
        <v>19.999999999999993</v>
      </c>
      <c r="L41" s="41">
        <f>'MASTER CHART'!$AH$7</f>
        <v>0.35</v>
      </c>
      <c r="M41" s="38">
        <f t="shared" si="7"/>
        <v>-6.9999999999999973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2" x14ac:dyDescent="0.3">
      <c r="A42" s="237" t="s">
        <v>50</v>
      </c>
      <c r="B42" s="625"/>
      <c r="C42" s="626" t="s">
        <v>288</v>
      </c>
      <c r="D42" s="626" t="s">
        <v>287</v>
      </c>
      <c r="E42" s="358" t="str">
        <f t="shared" si="6"/>
        <v>A4</v>
      </c>
      <c r="F42" s="39">
        <f t="shared" si="4"/>
        <v>85</v>
      </c>
      <c r="G42" s="55">
        <f t="shared" si="8"/>
        <v>1.1333333333333333</v>
      </c>
      <c r="H42" s="56">
        <f t="shared" si="9"/>
        <v>0.1333333333333333</v>
      </c>
      <c r="I42" s="56">
        <f t="shared" si="5"/>
        <v>-0.1333333333333333</v>
      </c>
      <c r="J42" s="533">
        <f t="shared" si="2"/>
        <v>40</v>
      </c>
      <c r="K42" s="127">
        <f t="shared" si="10"/>
        <v>40</v>
      </c>
      <c r="L42" s="41">
        <f>'MASTER CHART'!$AH$7</f>
        <v>0.35</v>
      </c>
      <c r="M42" s="38">
        <f t="shared" si="7"/>
        <v>14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2" x14ac:dyDescent="0.3">
      <c r="A43" s="236" t="s">
        <v>148</v>
      </c>
      <c r="B43" s="625"/>
      <c r="C43" s="626" t="s">
        <v>289</v>
      </c>
      <c r="D43" s="626" t="s">
        <v>290</v>
      </c>
      <c r="E43" s="358" t="str">
        <f t="shared" si="6"/>
        <v>B</v>
      </c>
      <c r="F43" s="39">
        <f t="shared" si="4"/>
        <v>80</v>
      </c>
      <c r="G43" s="55">
        <f t="shared" si="8"/>
        <v>1.0666666666666667</v>
      </c>
      <c r="H43" s="56">
        <f t="shared" si="9"/>
        <v>6.6666666666666652E-2</v>
      </c>
      <c r="I43" s="56">
        <f t="shared" si="5"/>
        <v>-6.6666666666666652E-2</v>
      </c>
      <c r="J43" s="533">
        <f t="shared" si="2"/>
        <v>20</v>
      </c>
      <c r="K43" s="127">
        <f t="shared" si="10"/>
        <v>20</v>
      </c>
      <c r="L43" s="41">
        <f>'MASTER CHART'!$AH$7</f>
        <v>0.35</v>
      </c>
      <c r="M43" s="38">
        <f t="shared" si="7"/>
        <v>7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2" x14ac:dyDescent="0.3">
      <c r="A44" s="237" t="s">
        <v>149</v>
      </c>
      <c r="B44" s="625"/>
      <c r="C44" s="626" t="s">
        <v>289</v>
      </c>
      <c r="D44" s="626" t="s">
        <v>287</v>
      </c>
      <c r="E44" s="358" t="str">
        <f t="shared" si="6"/>
        <v>B</v>
      </c>
      <c r="F44" s="39">
        <f t="shared" si="4"/>
        <v>80</v>
      </c>
      <c r="G44" s="55">
        <f t="shared" si="8"/>
        <v>1.0666666666666667</v>
      </c>
      <c r="H44" s="56">
        <f t="shared" si="9"/>
        <v>6.6666666666666652E-2</v>
      </c>
      <c r="I44" s="56">
        <f t="shared" si="5"/>
        <v>-6.6666666666666652E-2</v>
      </c>
      <c r="J44" s="533">
        <f t="shared" si="2"/>
        <v>20</v>
      </c>
      <c r="K44" s="127">
        <f t="shared" si="10"/>
        <v>20</v>
      </c>
      <c r="L44" s="41">
        <f>'MASTER CHART'!$AH$7</f>
        <v>0.35</v>
      </c>
      <c r="M44" s="38">
        <f t="shared" si="7"/>
        <v>7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2" x14ac:dyDescent="0.3">
      <c r="A45" s="236" t="s">
        <v>150</v>
      </c>
      <c r="B45" s="625"/>
      <c r="C45" s="626" t="s">
        <v>614</v>
      </c>
      <c r="D45" s="626" t="s">
        <v>291</v>
      </c>
      <c r="E45" s="358" t="str">
        <f t="shared" si="6"/>
        <v>E</v>
      </c>
      <c r="F45" s="39">
        <f t="shared" si="4"/>
        <v>50</v>
      </c>
      <c r="G45" s="55">
        <f t="shared" si="8"/>
        <v>0.66666666666666663</v>
      </c>
      <c r="H45" s="56">
        <f t="shared" si="9"/>
        <v>-0.33333333333333337</v>
      </c>
      <c r="I45" s="56">
        <f t="shared" si="5"/>
        <v>0.33333333333333337</v>
      </c>
      <c r="J45" s="533">
        <f t="shared" si="2"/>
        <v>-100</v>
      </c>
      <c r="K45" s="127">
        <f t="shared" si="10"/>
        <v>100</v>
      </c>
      <c r="L45" s="41">
        <f>'MASTER CHART'!$AH$7</f>
        <v>0.35</v>
      </c>
      <c r="M45" s="38">
        <f t="shared" si="7"/>
        <v>-35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2" x14ac:dyDescent="0.3">
      <c r="A46" s="237" t="s">
        <v>51</v>
      </c>
      <c r="B46" s="625"/>
      <c r="C46" s="626" t="s">
        <v>289</v>
      </c>
      <c r="D46" s="626" t="s">
        <v>287</v>
      </c>
      <c r="E46" s="358" t="str">
        <f t="shared" si="6"/>
        <v>B</v>
      </c>
      <c r="F46" s="39">
        <f t="shared" si="4"/>
        <v>80</v>
      </c>
      <c r="G46" s="55">
        <f t="shared" si="8"/>
        <v>1.0666666666666667</v>
      </c>
      <c r="H46" s="56">
        <f t="shared" si="9"/>
        <v>6.6666666666666652E-2</v>
      </c>
      <c r="I46" s="56">
        <f t="shared" si="5"/>
        <v>-6.6666666666666652E-2</v>
      </c>
      <c r="J46" s="533">
        <f t="shared" si="2"/>
        <v>20</v>
      </c>
      <c r="K46" s="127">
        <f t="shared" si="10"/>
        <v>20</v>
      </c>
      <c r="L46" s="41">
        <f>'MASTER CHART'!$AH$7</f>
        <v>0.35</v>
      </c>
      <c r="M46" s="38">
        <f t="shared" si="7"/>
        <v>7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2" x14ac:dyDescent="0.3">
      <c r="A47" s="236" t="s">
        <v>52</v>
      </c>
      <c r="B47" s="625"/>
      <c r="C47" s="626" t="s">
        <v>286</v>
      </c>
      <c r="D47" s="626" t="s">
        <v>286</v>
      </c>
      <c r="E47" s="358" t="str">
        <f t="shared" si="6"/>
        <v>A2</v>
      </c>
      <c r="F47" s="39">
        <f t="shared" si="4"/>
        <v>95</v>
      </c>
      <c r="G47" s="55">
        <f t="shared" si="8"/>
        <v>1.2666666666666666</v>
      </c>
      <c r="H47" s="56">
        <f t="shared" si="9"/>
        <v>0.26666666666666661</v>
      </c>
      <c r="I47" s="56">
        <f t="shared" si="5"/>
        <v>-0.26666666666666661</v>
      </c>
      <c r="J47" s="533">
        <f t="shared" si="2"/>
        <v>80</v>
      </c>
      <c r="K47" s="127">
        <f t="shared" si="10"/>
        <v>80</v>
      </c>
      <c r="L47" s="41">
        <f>'MASTER CHART'!$AH$7</f>
        <v>0.35</v>
      </c>
      <c r="M47" s="38">
        <f t="shared" si="7"/>
        <v>28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1.2" x14ac:dyDescent="0.3">
      <c r="A48" s="237" t="s">
        <v>230</v>
      </c>
      <c r="B48" s="625" t="s">
        <v>368</v>
      </c>
      <c r="C48" s="626" t="s">
        <v>614</v>
      </c>
      <c r="D48" s="626" t="s">
        <v>614</v>
      </c>
      <c r="E48" s="358" t="str">
        <f t="shared" si="6"/>
        <v>E</v>
      </c>
      <c r="F48" s="39">
        <f t="shared" si="4"/>
        <v>50</v>
      </c>
      <c r="G48" s="55">
        <f t="shared" si="8"/>
        <v>0.66666666666666663</v>
      </c>
      <c r="H48" s="56">
        <f t="shared" si="9"/>
        <v>-0.33333333333333337</v>
      </c>
      <c r="I48" s="56">
        <f t="shared" si="5"/>
        <v>0.33333333333333337</v>
      </c>
      <c r="J48" s="533">
        <f t="shared" si="2"/>
        <v>-100</v>
      </c>
      <c r="K48" s="127">
        <f t="shared" si="10"/>
        <v>100</v>
      </c>
      <c r="L48" s="41">
        <f>'MASTER CHART'!$AH$7</f>
        <v>0.35</v>
      </c>
      <c r="M48" s="38">
        <f t="shared" si="7"/>
        <v>-35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46" ht="16.2" x14ac:dyDescent="0.3">
      <c r="A49" s="236" t="s">
        <v>293</v>
      </c>
      <c r="B49" s="625"/>
      <c r="C49" s="626" t="s">
        <v>291</v>
      </c>
      <c r="D49" s="626" t="s">
        <v>614</v>
      </c>
      <c r="E49" s="358" t="str">
        <f t="shared" si="6"/>
        <v>D</v>
      </c>
      <c r="F49" s="39">
        <f t="shared" si="4"/>
        <v>60</v>
      </c>
      <c r="G49" s="55">
        <f t="shared" si="8"/>
        <v>0.8</v>
      </c>
      <c r="H49" s="56">
        <f t="shared" si="9"/>
        <v>-0.19999999999999996</v>
      </c>
      <c r="I49" s="56">
        <f t="shared" si="5"/>
        <v>0.19999999999999996</v>
      </c>
      <c r="J49" s="533">
        <f t="shared" si="2"/>
        <v>-59.999999999999979</v>
      </c>
      <c r="K49" s="127">
        <f t="shared" si="10"/>
        <v>59.999999999999979</v>
      </c>
      <c r="L49" s="41">
        <f>'MASTER CHART'!$AH$7</f>
        <v>0.35</v>
      </c>
      <c r="M49" s="38">
        <f t="shared" si="7"/>
        <v>-20.999999999999993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46" ht="16.2" x14ac:dyDescent="0.3">
      <c r="A50" s="237" t="s">
        <v>53</v>
      </c>
      <c r="B50" s="625"/>
      <c r="C50" s="626" t="s">
        <v>286</v>
      </c>
      <c r="D50" s="626" t="s">
        <v>285</v>
      </c>
      <c r="E50" s="358" t="str">
        <f t="shared" si="6"/>
        <v>A2</v>
      </c>
      <c r="F50" s="39">
        <f t="shared" si="4"/>
        <v>95</v>
      </c>
      <c r="G50" s="55">
        <f t="shared" si="8"/>
        <v>1.2666666666666666</v>
      </c>
      <c r="H50" s="56">
        <f t="shared" si="9"/>
        <v>0.26666666666666661</v>
      </c>
      <c r="I50" s="56">
        <f t="shared" ref="I50:I84" si="11">(H50*-1)</f>
        <v>-0.26666666666666661</v>
      </c>
      <c r="J50" s="533">
        <f t="shared" si="2"/>
        <v>80</v>
      </c>
      <c r="K50" s="127">
        <f t="shared" si="10"/>
        <v>80</v>
      </c>
      <c r="L50" s="41">
        <f>'MASTER CHART'!$AH$7</f>
        <v>0.35</v>
      </c>
      <c r="M50" s="38">
        <f t="shared" si="7"/>
        <v>28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46" ht="16.2" x14ac:dyDescent="0.3">
      <c r="A51" s="237" t="s">
        <v>113</v>
      </c>
      <c r="B51" s="625"/>
      <c r="C51" s="626"/>
      <c r="D51" s="626"/>
      <c r="E51" s="358" t="str">
        <f t="shared" si="6"/>
        <v>na</v>
      </c>
      <c r="F51" s="39">
        <f t="shared" si="4"/>
        <v>75</v>
      </c>
      <c r="G51" s="55">
        <f t="shared" si="8"/>
        <v>1</v>
      </c>
      <c r="H51" s="57">
        <f t="shared" si="9"/>
        <v>0</v>
      </c>
      <c r="I51" s="57">
        <f t="shared" si="11"/>
        <v>0</v>
      </c>
      <c r="J51" s="533">
        <f t="shared" si="2"/>
        <v>0</v>
      </c>
      <c r="K51" s="127">
        <f t="shared" si="10"/>
        <v>0</v>
      </c>
      <c r="L51" s="41">
        <f>'MASTER CHART'!$AH$7</f>
        <v>0.35</v>
      </c>
      <c r="M51" s="38">
        <f t="shared" si="7"/>
        <v>0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T51" s="138"/>
    </row>
    <row r="52" spans="1:46" ht="16.2" x14ac:dyDescent="0.3">
      <c r="A52" s="236" t="s">
        <v>114</v>
      </c>
      <c r="B52" s="625"/>
      <c r="C52" s="626" t="s">
        <v>289</v>
      </c>
      <c r="D52" s="626" t="s">
        <v>290</v>
      </c>
      <c r="E52" s="358" t="str">
        <f t="shared" si="6"/>
        <v>B</v>
      </c>
      <c r="F52" s="39">
        <f t="shared" si="4"/>
        <v>80</v>
      </c>
      <c r="G52" s="55">
        <f t="shared" si="8"/>
        <v>1.0666666666666667</v>
      </c>
      <c r="H52" s="57">
        <f t="shared" si="9"/>
        <v>6.6666666666666652E-2</v>
      </c>
      <c r="I52" s="57">
        <f t="shared" si="11"/>
        <v>-6.6666666666666652E-2</v>
      </c>
      <c r="J52" s="533">
        <f t="shared" si="2"/>
        <v>20</v>
      </c>
      <c r="K52" s="127">
        <f t="shared" si="10"/>
        <v>20</v>
      </c>
      <c r="L52" s="41">
        <f>'MASTER CHART'!$AH$7</f>
        <v>0.35</v>
      </c>
      <c r="M52" s="38">
        <f t="shared" si="7"/>
        <v>7</v>
      </c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</row>
    <row r="53" spans="1:46" ht="16.2" x14ac:dyDescent="0.3">
      <c r="A53" s="237" t="s">
        <v>54</v>
      </c>
      <c r="B53" s="625"/>
      <c r="C53" s="626" t="s">
        <v>290</v>
      </c>
      <c r="D53" s="626" t="s">
        <v>289</v>
      </c>
      <c r="E53" s="358" t="str">
        <f t="shared" si="6"/>
        <v>C</v>
      </c>
      <c r="F53" s="39">
        <f t="shared" si="4"/>
        <v>70</v>
      </c>
      <c r="G53" s="55">
        <f t="shared" si="8"/>
        <v>0.93333333333333335</v>
      </c>
      <c r="H53" s="57">
        <f t="shared" si="9"/>
        <v>-6.6666666666666652E-2</v>
      </c>
      <c r="I53" s="57">
        <f>(H53*-1)</f>
        <v>6.6666666666666652E-2</v>
      </c>
      <c r="J53" s="533">
        <f t="shared" si="2"/>
        <v>-19.999999999999993</v>
      </c>
      <c r="K53" s="127">
        <f t="shared" si="10"/>
        <v>19.999999999999993</v>
      </c>
      <c r="L53" s="41">
        <f>'MASTER CHART'!$AH$7</f>
        <v>0.35</v>
      </c>
      <c r="M53" s="38">
        <f>(J53*L53)</f>
        <v>-6.9999999999999973</v>
      </c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</row>
    <row r="54" spans="1:46" ht="16.2" x14ac:dyDescent="0.3">
      <c r="A54" s="236" t="s">
        <v>55</v>
      </c>
      <c r="B54" s="625"/>
      <c r="C54" s="626" t="s">
        <v>290</v>
      </c>
      <c r="D54" s="626" t="s">
        <v>290</v>
      </c>
      <c r="E54" s="358" t="str">
        <f t="shared" si="6"/>
        <v>C</v>
      </c>
      <c r="F54" s="39">
        <f t="shared" si="4"/>
        <v>70</v>
      </c>
      <c r="G54" s="55">
        <f t="shared" si="8"/>
        <v>0.93333333333333335</v>
      </c>
      <c r="H54" s="57">
        <f t="shared" si="9"/>
        <v>-6.6666666666666652E-2</v>
      </c>
      <c r="I54" s="57">
        <f t="shared" si="11"/>
        <v>6.6666666666666652E-2</v>
      </c>
      <c r="J54" s="533">
        <f t="shared" si="2"/>
        <v>-19.999999999999993</v>
      </c>
      <c r="K54" s="127">
        <f t="shared" si="10"/>
        <v>19.999999999999993</v>
      </c>
      <c r="L54" s="41">
        <f>'MASTER CHART'!$AH$7</f>
        <v>0.35</v>
      </c>
      <c r="M54" s="38">
        <f t="shared" si="7"/>
        <v>-6.9999999999999973</v>
      </c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</row>
    <row r="55" spans="1:46" s="143" customFormat="1" ht="16.2" x14ac:dyDescent="0.3">
      <c r="A55" s="237" t="s">
        <v>56</v>
      </c>
      <c r="B55" s="625"/>
      <c r="C55" s="626" t="s">
        <v>289</v>
      </c>
      <c r="D55" s="626" t="s">
        <v>289</v>
      </c>
      <c r="E55" s="358" t="str">
        <f t="shared" si="6"/>
        <v>B</v>
      </c>
      <c r="F55" s="39">
        <f t="shared" si="4"/>
        <v>80</v>
      </c>
      <c r="G55" s="55">
        <f t="shared" si="8"/>
        <v>1.0666666666666667</v>
      </c>
      <c r="H55" s="57">
        <f t="shared" si="9"/>
        <v>6.6666666666666652E-2</v>
      </c>
      <c r="I55" s="57">
        <f t="shared" si="11"/>
        <v>-6.6666666666666652E-2</v>
      </c>
      <c r="J55" s="533">
        <f t="shared" si="2"/>
        <v>20</v>
      </c>
      <c r="K55" s="127">
        <f t="shared" si="10"/>
        <v>20</v>
      </c>
      <c r="L55" s="41">
        <f>'MASTER CHART'!$AH$7</f>
        <v>0.35</v>
      </c>
      <c r="M55" s="38">
        <f t="shared" si="7"/>
        <v>7</v>
      </c>
      <c r="N55" s="161"/>
      <c r="O55" s="162"/>
      <c r="P55" s="163"/>
      <c r="Q55" s="164"/>
      <c r="R55" s="165"/>
      <c r="S55" s="162"/>
      <c r="T55" s="162"/>
      <c r="U55" s="166"/>
      <c r="V55" s="162"/>
      <c r="W55" s="166"/>
      <c r="X55" s="162"/>
      <c r="Y55" s="167"/>
      <c r="Z55" s="168"/>
      <c r="AA55" s="169"/>
      <c r="AB55" s="168"/>
      <c r="AC55" s="162"/>
      <c r="AD55" s="162"/>
      <c r="AE55" s="162"/>
      <c r="AF55" s="162"/>
      <c r="AG55" s="162"/>
      <c r="AH55" s="162"/>
      <c r="AI55" s="162"/>
      <c r="AJ55" s="162"/>
      <c r="AK55" s="170"/>
      <c r="AL55" s="162"/>
      <c r="AM55" s="162"/>
      <c r="AN55" s="162"/>
      <c r="AO55" s="162"/>
      <c r="AP55" s="162"/>
      <c r="AQ55" s="162"/>
      <c r="AR55" s="162"/>
      <c r="AS55" s="163"/>
      <c r="AT55" s="171"/>
    </row>
    <row r="56" spans="1:46" ht="16.2" x14ac:dyDescent="0.3">
      <c r="A56" s="236" t="s">
        <v>151</v>
      </c>
      <c r="B56" s="625"/>
      <c r="C56" s="626"/>
      <c r="D56" s="626"/>
      <c r="E56" s="358" t="str">
        <f t="shared" si="6"/>
        <v>na</v>
      </c>
      <c r="F56" s="39">
        <f t="shared" si="4"/>
        <v>75</v>
      </c>
      <c r="G56" s="55">
        <f t="shared" si="8"/>
        <v>1</v>
      </c>
      <c r="H56" s="57">
        <f t="shared" si="9"/>
        <v>0</v>
      </c>
      <c r="I56" s="57">
        <f t="shared" si="11"/>
        <v>0</v>
      </c>
      <c r="J56" s="533">
        <f t="shared" si="2"/>
        <v>0</v>
      </c>
      <c r="K56" s="127">
        <f t="shared" si="10"/>
        <v>0</v>
      </c>
      <c r="L56" s="41">
        <f>'MASTER CHART'!$AH$7</f>
        <v>0.35</v>
      </c>
      <c r="M56" s="38">
        <f t="shared" si="7"/>
        <v>0</v>
      </c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</row>
    <row r="57" spans="1:46" ht="16.2" x14ac:dyDescent="0.3">
      <c r="A57" s="236" t="s">
        <v>152</v>
      </c>
      <c r="B57" s="625"/>
      <c r="C57" s="626" t="s">
        <v>286</v>
      </c>
      <c r="D57" s="626" t="s">
        <v>285</v>
      </c>
      <c r="E57" s="358" t="str">
        <f t="shared" si="6"/>
        <v>A2</v>
      </c>
      <c r="F57" s="39">
        <f t="shared" si="4"/>
        <v>95</v>
      </c>
      <c r="G57" s="55">
        <f t="shared" si="8"/>
        <v>1.2666666666666666</v>
      </c>
      <c r="H57" s="57">
        <f t="shared" si="9"/>
        <v>0.26666666666666661</v>
      </c>
      <c r="I57" s="57">
        <f t="shared" si="11"/>
        <v>-0.26666666666666661</v>
      </c>
      <c r="J57" s="533">
        <f t="shared" si="2"/>
        <v>80</v>
      </c>
      <c r="K57" s="127">
        <f t="shared" si="10"/>
        <v>80</v>
      </c>
      <c r="L57" s="41">
        <f>'MASTER CHART'!$AH$7</f>
        <v>0.35</v>
      </c>
      <c r="M57" s="38">
        <f t="shared" si="7"/>
        <v>28</v>
      </c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</row>
    <row r="58" spans="1:46" ht="16.2" x14ac:dyDescent="0.3">
      <c r="A58" s="237" t="s">
        <v>153</v>
      </c>
      <c r="B58" s="625"/>
      <c r="C58" s="626" t="s">
        <v>290</v>
      </c>
      <c r="D58" s="626" t="s">
        <v>291</v>
      </c>
      <c r="E58" s="358" t="str">
        <f t="shared" si="6"/>
        <v>C</v>
      </c>
      <c r="F58" s="39">
        <f t="shared" si="4"/>
        <v>70</v>
      </c>
      <c r="G58" s="55">
        <f t="shared" si="8"/>
        <v>0.93333333333333335</v>
      </c>
      <c r="H58" s="57">
        <f t="shared" si="9"/>
        <v>-6.6666666666666652E-2</v>
      </c>
      <c r="I58" s="57">
        <f t="shared" si="11"/>
        <v>6.6666666666666652E-2</v>
      </c>
      <c r="J58" s="533">
        <f t="shared" si="2"/>
        <v>-19.999999999999993</v>
      </c>
      <c r="K58" s="127">
        <f t="shared" si="10"/>
        <v>19.999999999999993</v>
      </c>
      <c r="L58" s="41">
        <f>'MASTER CHART'!$AH$7</f>
        <v>0.35</v>
      </c>
      <c r="M58" s="38">
        <f t="shared" si="7"/>
        <v>-6.9999999999999973</v>
      </c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</row>
    <row r="59" spans="1:46" ht="16.2" x14ac:dyDescent="0.3">
      <c r="A59" s="237" t="s">
        <v>154</v>
      </c>
      <c r="B59" s="625"/>
      <c r="C59" s="626"/>
      <c r="D59" s="626"/>
      <c r="E59" s="358" t="str">
        <f t="shared" si="6"/>
        <v>na</v>
      </c>
      <c r="F59" s="39">
        <f t="shared" si="4"/>
        <v>75</v>
      </c>
      <c r="G59" s="55">
        <f t="shared" si="8"/>
        <v>1</v>
      </c>
      <c r="H59" s="57">
        <f t="shared" si="9"/>
        <v>0</v>
      </c>
      <c r="I59" s="57">
        <f t="shared" si="11"/>
        <v>0</v>
      </c>
      <c r="J59" s="533">
        <f t="shared" si="2"/>
        <v>0</v>
      </c>
      <c r="K59" s="127">
        <f t="shared" si="10"/>
        <v>0</v>
      </c>
      <c r="L59" s="41">
        <f>'MASTER CHART'!$AH$7</f>
        <v>0.35</v>
      </c>
      <c r="M59" s="38">
        <f t="shared" si="7"/>
        <v>0</v>
      </c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</row>
    <row r="60" spans="1:46" ht="16.2" x14ac:dyDescent="0.3">
      <c r="A60" s="236" t="s">
        <v>155</v>
      </c>
      <c r="B60" s="625"/>
      <c r="C60" s="626" t="s">
        <v>287</v>
      </c>
      <c r="D60" s="626" t="s">
        <v>285</v>
      </c>
      <c r="E60" s="358" t="str">
        <f t="shared" si="6"/>
        <v>A3</v>
      </c>
      <c r="F60" s="39">
        <f t="shared" si="4"/>
        <v>90</v>
      </c>
      <c r="G60" s="55">
        <f t="shared" si="8"/>
        <v>1.2</v>
      </c>
      <c r="H60" s="57">
        <f t="shared" si="9"/>
        <v>0.19999999999999996</v>
      </c>
      <c r="I60" s="57">
        <f t="shared" si="11"/>
        <v>-0.19999999999999996</v>
      </c>
      <c r="J60" s="533">
        <f t="shared" si="2"/>
        <v>60</v>
      </c>
      <c r="K60" s="127">
        <f t="shared" si="10"/>
        <v>60</v>
      </c>
      <c r="L60" s="41">
        <f>'MASTER CHART'!$AH$7</f>
        <v>0.35</v>
      </c>
      <c r="M60" s="38">
        <f t="shared" si="7"/>
        <v>21</v>
      </c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</row>
    <row r="61" spans="1:46" ht="16.2" x14ac:dyDescent="0.3">
      <c r="A61" s="237" t="s">
        <v>57</v>
      </c>
      <c r="B61" s="625"/>
      <c r="C61" s="626" t="s">
        <v>286</v>
      </c>
      <c r="D61" s="626" t="s">
        <v>285</v>
      </c>
      <c r="E61" s="358" t="str">
        <f t="shared" si="6"/>
        <v>A2</v>
      </c>
      <c r="F61" s="39">
        <f t="shared" si="4"/>
        <v>95</v>
      </c>
      <c r="G61" s="55">
        <f t="shared" si="8"/>
        <v>1.2666666666666666</v>
      </c>
      <c r="H61" s="57">
        <f t="shared" si="9"/>
        <v>0.26666666666666661</v>
      </c>
      <c r="I61" s="57">
        <f t="shared" si="11"/>
        <v>-0.26666666666666661</v>
      </c>
      <c r="J61" s="533">
        <f t="shared" si="2"/>
        <v>80</v>
      </c>
      <c r="K61" s="127">
        <f t="shared" si="10"/>
        <v>80</v>
      </c>
      <c r="L61" s="41">
        <f>'MASTER CHART'!$AH$7</f>
        <v>0.35</v>
      </c>
      <c r="M61" s="38">
        <f t="shared" si="7"/>
        <v>28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46" ht="16.2" x14ac:dyDescent="0.3">
      <c r="A62" s="237" t="s">
        <v>156</v>
      </c>
      <c r="B62" s="625"/>
      <c r="C62" s="626"/>
      <c r="D62" s="626"/>
      <c r="E62" s="358" t="str">
        <f t="shared" si="6"/>
        <v>na</v>
      </c>
      <c r="F62" s="39">
        <f t="shared" si="4"/>
        <v>75</v>
      </c>
      <c r="G62" s="55">
        <f t="shared" si="8"/>
        <v>1</v>
      </c>
      <c r="H62" s="57">
        <f t="shared" si="9"/>
        <v>0</v>
      </c>
      <c r="I62" s="57">
        <f t="shared" si="11"/>
        <v>0</v>
      </c>
      <c r="J62" s="533">
        <f t="shared" si="2"/>
        <v>0</v>
      </c>
      <c r="K62" s="127">
        <f t="shared" si="10"/>
        <v>0</v>
      </c>
      <c r="L62" s="41">
        <f>'MASTER CHART'!$AH$7</f>
        <v>0.35</v>
      </c>
      <c r="M62" s="38">
        <f t="shared" si="7"/>
        <v>0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46" ht="16.2" x14ac:dyDescent="0.3">
      <c r="A63" s="237" t="s">
        <v>157</v>
      </c>
      <c r="B63" s="625"/>
      <c r="C63" s="626" t="s">
        <v>290</v>
      </c>
      <c r="D63" s="626" t="s">
        <v>290</v>
      </c>
      <c r="E63" s="358" t="str">
        <f t="shared" si="6"/>
        <v>C</v>
      </c>
      <c r="F63" s="39">
        <f t="shared" si="4"/>
        <v>70</v>
      </c>
      <c r="G63" s="55">
        <f t="shared" si="8"/>
        <v>0.93333333333333335</v>
      </c>
      <c r="H63" s="57">
        <f t="shared" si="9"/>
        <v>-6.6666666666666652E-2</v>
      </c>
      <c r="I63" s="57">
        <f t="shared" si="11"/>
        <v>6.6666666666666652E-2</v>
      </c>
      <c r="J63" s="533">
        <f t="shared" si="2"/>
        <v>-19.999999999999993</v>
      </c>
      <c r="K63" s="127">
        <f t="shared" si="10"/>
        <v>19.999999999999993</v>
      </c>
      <c r="L63" s="41">
        <f>'MASTER CHART'!$AH$7</f>
        <v>0.35</v>
      </c>
      <c r="M63" s="38">
        <f t="shared" si="7"/>
        <v>-6.9999999999999973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46" s="1" customFormat="1" ht="16.2" x14ac:dyDescent="0.3">
      <c r="A64" s="237" t="s">
        <v>158</v>
      </c>
      <c r="B64" s="625"/>
      <c r="C64" s="626" t="s">
        <v>290</v>
      </c>
      <c r="D64" s="626" t="s">
        <v>289</v>
      </c>
      <c r="E64" s="358" t="str">
        <f t="shared" si="6"/>
        <v>C</v>
      </c>
      <c r="F64" s="39">
        <f t="shared" si="4"/>
        <v>70</v>
      </c>
      <c r="G64" s="55">
        <f t="shared" si="8"/>
        <v>0.93333333333333335</v>
      </c>
      <c r="H64" s="57">
        <f t="shared" si="9"/>
        <v>-6.6666666666666652E-2</v>
      </c>
      <c r="I64" s="57">
        <f t="shared" si="11"/>
        <v>6.6666666666666652E-2</v>
      </c>
      <c r="J64" s="533">
        <f t="shared" si="2"/>
        <v>-19.999999999999993</v>
      </c>
      <c r="K64" s="127">
        <f t="shared" si="10"/>
        <v>19.999999999999993</v>
      </c>
      <c r="L64" s="41">
        <f>'MASTER CHART'!$AH$7</f>
        <v>0.35</v>
      </c>
      <c r="M64" s="38">
        <f t="shared" si="7"/>
        <v>-6.9999999999999973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3">
      <c r="A65" s="236" t="s">
        <v>58</v>
      </c>
      <c r="B65" s="625"/>
      <c r="C65" s="626" t="s">
        <v>285</v>
      </c>
      <c r="D65" s="626" t="s">
        <v>285</v>
      </c>
      <c r="E65" s="358" t="str">
        <f t="shared" si="6"/>
        <v>A1</v>
      </c>
      <c r="F65" s="39">
        <f t="shared" si="4"/>
        <v>100</v>
      </c>
      <c r="G65" s="55">
        <f t="shared" si="8"/>
        <v>1.3333333333333333</v>
      </c>
      <c r="H65" s="57">
        <f t="shared" si="9"/>
        <v>0.33333333333333326</v>
      </c>
      <c r="I65" s="57">
        <f t="shared" si="11"/>
        <v>-0.33333333333333326</v>
      </c>
      <c r="J65" s="533">
        <f t="shared" si="2"/>
        <v>100</v>
      </c>
      <c r="K65" s="127">
        <f t="shared" si="10"/>
        <v>100</v>
      </c>
      <c r="L65" s="41">
        <f>'MASTER CHART'!$AH$7</f>
        <v>0.35</v>
      </c>
      <c r="M65" s="38">
        <f t="shared" si="7"/>
        <v>35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3">
      <c r="A66" s="237" t="s">
        <v>159</v>
      </c>
      <c r="B66" s="625"/>
      <c r="C66" s="626" t="s">
        <v>289</v>
      </c>
      <c r="D66" s="626" t="s">
        <v>289</v>
      </c>
      <c r="E66" s="358" t="str">
        <f t="shared" si="6"/>
        <v>B</v>
      </c>
      <c r="F66" s="39">
        <f t="shared" si="4"/>
        <v>80</v>
      </c>
      <c r="G66" s="55">
        <f t="shared" si="8"/>
        <v>1.0666666666666667</v>
      </c>
      <c r="H66" s="57">
        <f t="shared" si="9"/>
        <v>6.6666666666666652E-2</v>
      </c>
      <c r="I66" s="57">
        <f t="shared" si="11"/>
        <v>-6.6666666666666652E-2</v>
      </c>
      <c r="J66" s="533">
        <f t="shared" si="2"/>
        <v>20</v>
      </c>
      <c r="K66" s="127">
        <f t="shared" si="10"/>
        <v>20</v>
      </c>
      <c r="L66" s="41">
        <f>'MASTER CHART'!$AH$7</f>
        <v>0.35</v>
      </c>
      <c r="M66" s="38">
        <f t="shared" si="7"/>
        <v>7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3">
      <c r="A67" s="236" t="s">
        <v>160</v>
      </c>
      <c r="B67" s="625"/>
      <c r="C67" s="626"/>
      <c r="D67" s="626"/>
      <c r="E67" s="358" t="str">
        <f t="shared" si="6"/>
        <v>na</v>
      </c>
      <c r="F67" s="39">
        <f t="shared" si="4"/>
        <v>75</v>
      </c>
      <c r="G67" s="55">
        <f t="shared" si="8"/>
        <v>1</v>
      </c>
      <c r="H67" s="57">
        <f t="shared" si="9"/>
        <v>0</v>
      </c>
      <c r="I67" s="57">
        <f t="shared" si="11"/>
        <v>0</v>
      </c>
      <c r="J67" s="533">
        <f t="shared" si="2"/>
        <v>0</v>
      </c>
      <c r="K67" s="127">
        <f t="shared" si="10"/>
        <v>0</v>
      </c>
      <c r="L67" s="41">
        <f>'MASTER CHART'!$AH$7</f>
        <v>0.35</v>
      </c>
      <c r="M67" s="38">
        <f t="shared" si="7"/>
        <v>0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3">
      <c r="A68" s="237" t="s">
        <v>59</v>
      </c>
      <c r="B68" s="625"/>
      <c r="C68" s="626" t="s">
        <v>290</v>
      </c>
      <c r="D68" s="626" t="s">
        <v>287</v>
      </c>
      <c r="E68" s="358" t="str">
        <f t="shared" si="6"/>
        <v>C</v>
      </c>
      <c r="F68" s="39">
        <f t="shared" si="4"/>
        <v>70</v>
      </c>
      <c r="G68" s="55">
        <f t="shared" ref="G68:G99" si="12">IF(F68=0,"use mean",F68/$F$184)</f>
        <v>0.93333333333333335</v>
      </c>
      <c r="H68" s="57">
        <f t="shared" ref="H68:H84" si="13">IF(F68=0,0,G68-1)</f>
        <v>-6.6666666666666652E-2</v>
      </c>
      <c r="I68" s="57">
        <f t="shared" si="11"/>
        <v>6.6666666666666652E-2</v>
      </c>
      <c r="J68" s="533">
        <f t="shared" ref="J68:J131" si="14">(IF(H68&lt;0,H68/$H$186*-100,H68/$H$185*100))</f>
        <v>-19.999999999999993</v>
      </c>
      <c r="K68" s="127">
        <f t="shared" ref="K68:K99" si="15">IF(H68&lt;0,H68/$I$186*-100,H68/$H$185*100)</f>
        <v>19.999999999999993</v>
      </c>
      <c r="L68" s="41">
        <f>'MASTER CHART'!$AH$7</f>
        <v>0.35</v>
      </c>
      <c r="M68" s="38">
        <f t="shared" si="7"/>
        <v>-6.9999999999999973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3">
      <c r="A69" s="237" t="s">
        <v>115</v>
      </c>
      <c r="B69" s="625"/>
      <c r="C69" s="626"/>
      <c r="D69" s="626"/>
      <c r="E69" s="358" t="str">
        <f t="shared" si="6"/>
        <v>na</v>
      </c>
      <c r="F69" s="39">
        <f t="shared" ref="F69:F132" si="16">VLOOKUP(E69,$O$4:$P$12,2,FALSE)</f>
        <v>75</v>
      </c>
      <c r="G69" s="55">
        <f t="shared" si="12"/>
        <v>1</v>
      </c>
      <c r="H69" s="57">
        <f t="shared" si="13"/>
        <v>0</v>
      </c>
      <c r="I69" s="57">
        <f t="shared" si="11"/>
        <v>0</v>
      </c>
      <c r="J69" s="533">
        <f t="shared" si="14"/>
        <v>0</v>
      </c>
      <c r="K69" s="127">
        <f t="shared" si="15"/>
        <v>0</v>
      </c>
      <c r="L69" s="41">
        <f>'MASTER CHART'!$AH$7</f>
        <v>0.35</v>
      </c>
      <c r="M69" s="38">
        <f t="shared" si="7"/>
        <v>0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3">
      <c r="A70" s="236" t="s">
        <v>60</v>
      </c>
      <c r="B70" s="625"/>
      <c r="C70" s="626" t="s">
        <v>290</v>
      </c>
      <c r="D70" s="626" t="s">
        <v>290</v>
      </c>
      <c r="E70" s="358" t="str">
        <f t="shared" ref="E70:E133" si="17">IF(C70=0,"na",C70)</f>
        <v>C</v>
      </c>
      <c r="F70" s="39">
        <f t="shared" si="16"/>
        <v>70</v>
      </c>
      <c r="G70" s="55">
        <f t="shared" si="12"/>
        <v>0.93333333333333335</v>
      </c>
      <c r="H70" s="57">
        <f t="shared" si="13"/>
        <v>-6.6666666666666652E-2</v>
      </c>
      <c r="I70" s="57">
        <f t="shared" si="11"/>
        <v>6.6666666666666652E-2</v>
      </c>
      <c r="J70" s="533">
        <f t="shared" si="14"/>
        <v>-19.999999999999993</v>
      </c>
      <c r="K70" s="127">
        <f t="shared" si="15"/>
        <v>19.999999999999993</v>
      </c>
      <c r="L70" s="41">
        <f>'MASTER CHART'!$AH$7</f>
        <v>0.35</v>
      </c>
      <c r="M70" s="38">
        <f t="shared" ref="M70:M84" si="18">(J70*L70)</f>
        <v>-6.9999999999999973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3">
      <c r="A71" s="237" t="s">
        <v>161</v>
      </c>
      <c r="B71" s="625"/>
      <c r="C71" s="626" t="s">
        <v>291</v>
      </c>
      <c r="D71" s="626" t="s">
        <v>291</v>
      </c>
      <c r="E71" s="358" t="str">
        <f t="shared" si="17"/>
        <v>D</v>
      </c>
      <c r="F71" s="39">
        <f t="shared" si="16"/>
        <v>60</v>
      </c>
      <c r="G71" s="55">
        <f t="shared" si="12"/>
        <v>0.8</v>
      </c>
      <c r="H71" s="57">
        <f t="shared" si="13"/>
        <v>-0.19999999999999996</v>
      </c>
      <c r="I71" s="57">
        <f t="shared" si="11"/>
        <v>0.19999999999999996</v>
      </c>
      <c r="J71" s="533">
        <f t="shared" si="14"/>
        <v>-59.999999999999979</v>
      </c>
      <c r="K71" s="127">
        <f t="shared" si="15"/>
        <v>59.999999999999979</v>
      </c>
      <c r="L71" s="41">
        <f>'MASTER CHART'!$AH$7</f>
        <v>0.35</v>
      </c>
      <c r="M71" s="38">
        <f t="shared" si="18"/>
        <v>-20.999999999999993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3">
      <c r="A72" s="237" t="s">
        <v>162</v>
      </c>
      <c r="B72" s="625"/>
      <c r="C72" s="626" t="s">
        <v>291</v>
      </c>
      <c r="D72" s="626" t="s">
        <v>291</v>
      </c>
      <c r="E72" s="358" t="str">
        <f t="shared" si="17"/>
        <v>D</v>
      </c>
      <c r="F72" s="39">
        <f t="shared" si="16"/>
        <v>60</v>
      </c>
      <c r="G72" s="55">
        <f t="shared" si="12"/>
        <v>0.8</v>
      </c>
      <c r="H72" s="57">
        <f t="shared" si="13"/>
        <v>-0.19999999999999996</v>
      </c>
      <c r="I72" s="57">
        <f t="shared" si="11"/>
        <v>0.19999999999999996</v>
      </c>
      <c r="J72" s="533">
        <f t="shared" si="14"/>
        <v>-59.999999999999979</v>
      </c>
      <c r="K72" s="127">
        <f t="shared" si="15"/>
        <v>59.999999999999979</v>
      </c>
      <c r="L72" s="41">
        <f>'MASTER CHART'!$AH$7</f>
        <v>0.35</v>
      </c>
      <c r="M72" s="38">
        <f t="shared" si="18"/>
        <v>-20.999999999999993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3">
      <c r="A73" s="236" t="s">
        <v>116</v>
      </c>
      <c r="B73" s="625"/>
      <c r="C73" s="626" t="s">
        <v>291</v>
      </c>
      <c r="D73" s="626" t="s">
        <v>614</v>
      </c>
      <c r="E73" s="358" t="str">
        <f t="shared" si="17"/>
        <v>D</v>
      </c>
      <c r="F73" s="39">
        <f t="shared" si="16"/>
        <v>60</v>
      </c>
      <c r="G73" s="55">
        <f t="shared" si="12"/>
        <v>0.8</v>
      </c>
      <c r="H73" s="57">
        <f t="shared" si="13"/>
        <v>-0.19999999999999996</v>
      </c>
      <c r="I73" s="57">
        <f t="shared" si="11"/>
        <v>0.19999999999999996</v>
      </c>
      <c r="J73" s="533">
        <f t="shared" si="14"/>
        <v>-59.999999999999979</v>
      </c>
      <c r="K73" s="127">
        <f t="shared" si="15"/>
        <v>59.999999999999979</v>
      </c>
      <c r="L73" s="41">
        <f>'MASTER CHART'!$AH$7</f>
        <v>0.35</v>
      </c>
      <c r="M73" s="38">
        <f t="shared" si="18"/>
        <v>-20.999999999999993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3">
      <c r="A74" s="237" t="s">
        <v>61</v>
      </c>
      <c r="B74" s="625"/>
      <c r="C74" s="626" t="s">
        <v>290</v>
      </c>
      <c r="D74" s="626" t="s">
        <v>290</v>
      </c>
      <c r="E74" s="358" t="str">
        <f t="shared" si="17"/>
        <v>C</v>
      </c>
      <c r="F74" s="39">
        <f t="shared" si="16"/>
        <v>70</v>
      </c>
      <c r="G74" s="55">
        <f t="shared" si="12"/>
        <v>0.93333333333333335</v>
      </c>
      <c r="H74" s="57">
        <f t="shared" si="13"/>
        <v>-6.6666666666666652E-2</v>
      </c>
      <c r="I74" s="57">
        <f t="shared" si="11"/>
        <v>6.6666666666666652E-2</v>
      </c>
      <c r="J74" s="533">
        <f t="shared" si="14"/>
        <v>-19.999999999999993</v>
      </c>
      <c r="K74" s="127">
        <f t="shared" si="15"/>
        <v>19.999999999999993</v>
      </c>
      <c r="L74" s="41">
        <f>'MASTER CHART'!$AH$7</f>
        <v>0.35</v>
      </c>
      <c r="M74" s="38">
        <f t="shared" si="18"/>
        <v>-6.9999999999999973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3">
      <c r="A75" s="236" t="s">
        <v>163</v>
      </c>
      <c r="B75" s="625"/>
      <c r="C75" s="626" t="s">
        <v>287</v>
      </c>
      <c r="D75" s="626" t="s">
        <v>286</v>
      </c>
      <c r="E75" s="358" t="str">
        <f t="shared" si="17"/>
        <v>A3</v>
      </c>
      <c r="F75" s="39">
        <f t="shared" si="16"/>
        <v>90</v>
      </c>
      <c r="G75" s="55">
        <f t="shared" si="12"/>
        <v>1.2</v>
      </c>
      <c r="H75" s="57">
        <f t="shared" si="13"/>
        <v>0.19999999999999996</v>
      </c>
      <c r="I75" s="57">
        <f t="shared" si="11"/>
        <v>-0.19999999999999996</v>
      </c>
      <c r="J75" s="533">
        <f t="shared" si="14"/>
        <v>60</v>
      </c>
      <c r="K75" s="127">
        <f t="shared" si="15"/>
        <v>60</v>
      </c>
      <c r="L75" s="41">
        <f>'MASTER CHART'!$AH$7</f>
        <v>0.35</v>
      </c>
      <c r="M75" s="38">
        <f t="shared" si="18"/>
        <v>21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3">
      <c r="A76" s="237" t="s">
        <v>63</v>
      </c>
      <c r="B76" s="625"/>
      <c r="C76" s="626" t="s">
        <v>288</v>
      </c>
      <c r="D76" s="626" t="s">
        <v>287</v>
      </c>
      <c r="E76" s="358" t="str">
        <f t="shared" si="17"/>
        <v>A4</v>
      </c>
      <c r="F76" s="39">
        <f t="shared" si="16"/>
        <v>85</v>
      </c>
      <c r="G76" s="55">
        <f t="shared" si="12"/>
        <v>1.1333333333333333</v>
      </c>
      <c r="H76" s="57">
        <f t="shared" si="13"/>
        <v>0.1333333333333333</v>
      </c>
      <c r="I76" s="57">
        <f t="shared" si="11"/>
        <v>-0.1333333333333333</v>
      </c>
      <c r="J76" s="533">
        <f t="shared" si="14"/>
        <v>40</v>
      </c>
      <c r="K76" s="127">
        <f t="shared" si="15"/>
        <v>40</v>
      </c>
      <c r="L76" s="41">
        <f>'MASTER CHART'!$AH$7</f>
        <v>0.35</v>
      </c>
      <c r="M76" s="38">
        <f t="shared" si="18"/>
        <v>14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3">
      <c r="A77" s="236" t="s">
        <v>164</v>
      </c>
      <c r="B77" s="625"/>
      <c r="C77" s="626" t="s">
        <v>286</v>
      </c>
      <c r="D77" s="626" t="s">
        <v>285</v>
      </c>
      <c r="E77" s="358" t="str">
        <f t="shared" si="17"/>
        <v>A2</v>
      </c>
      <c r="F77" s="39">
        <f t="shared" si="16"/>
        <v>95</v>
      </c>
      <c r="G77" s="55">
        <f t="shared" si="12"/>
        <v>1.2666666666666666</v>
      </c>
      <c r="H77" s="57">
        <f t="shared" si="13"/>
        <v>0.26666666666666661</v>
      </c>
      <c r="I77" s="57">
        <f t="shared" si="11"/>
        <v>-0.26666666666666661</v>
      </c>
      <c r="J77" s="533">
        <f t="shared" si="14"/>
        <v>80</v>
      </c>
      <c r="K77" s="127">
        <f t="shared" si="15"/>
        <v>80</v>
      </c>
      <c r="L77" s="41">
        <f>'MASTER CHART'!$AH$7</f>
        <v>0.35</v>
      </c>
      <c r="M77" s="38">
        <f t="shared" si="18"/>
        <v>28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s="3" customFormat="1" ht="16.2" x14ac:dyDescent="0.3">
      <c r="A78" s="237" t="s">
        <v>64</v>
      </c>
      <c r="B78" s="625"/>
      <c r="C78" s="626" t="s">
        <v>288</v>
      </c>
      <c r="D78" s="626" t="s">
        <v>289</v>
      </c>
      <c r="E78" s="358" t="str">
        <f t="shared" si="17"/>
        <v>A4</v>
      </c>
      <c r="F78" s="39">
        <f t="shared" si="16"/>
        <v>85</v>
      </c>
      <c r="G78" s="55">
        <f t="shared" si="12"/>
        <v>1.1333333333333333</v>
      </c>
      <c r="H78" s="57">
        <f t="shared" si="13"/>
        <v>0.1333333333333333</v>
      </c>
      <c r="I78" s="57">
        <f>(H78*-1)</f>
        <v>-0.1333333333333333</v>
      </c>
      <c r="J78" s="533">
        <f t="shared" si="14"/>
        <v>40</v>
      </c>
      <c r="K78" s="127">
        <f t="shared" si="15"/>
        <v>40</v>
      </c>
      <c r="L78" s="41">
        <f>'MASTER CHART'!$AH$7</f>
        <v>0.35</v>
      </c>
      <c r="M78" s="38">
        <f t="shared" si="18"/>
        <v>14</v>
      </c>
    </row>
    <row r="79" spans="1:26" ht="16.2" x14ac:dyDescent="0.3">
      <c r="A79" s="236" t="s">
        <v>65</v>
      </c>
      <c r="B79" s="625"/>
      <c r="C79" s="626" t="s">
        <v>288</v>
      </c>
      <c r="D79" s="626" t="s">
        <v>289</v>
      </c>
      <c r="E79" s="358" t="str">
        <f t="shared" si="17"/>
        <v>A4</v>
      </c>
      <c r="F79" s="39">
        <f t="shared" si="16"/>
        <v>85</v>
      </c>
      <c r="G79" s="55">
        <f t="shared" si="12"/>
        <v>1.1333333333333333</v>
      </c>
      <c r="H79" s="57">
        <f t="shared" si="13"/>
        <v>0.1333333333333333</v>
      </c>
      <c r="I79" s="57">
        <f t="shared" si="11"/>
        <v>-0.1333333333333333</v>
      </c>
      <c r="J79" s="533">
        <f t="shared" si="14"/>
        <v>40</v>
      </c>
      <c r="K79" s="127">
        <f t="shared" si="15"/>
        <v>40</v>
      </c>
      <c r="L79" s="41">
        <f>'MASTER CHART'!$AH$7</f>
        <v>0.35</v>
      </c>
      <c r="M79" s="38">
        <f t="shared" si="18"/>
        <v>14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3">
      <c r="A80" s="237" t="s">
        <v>220</v>
      </c>
      <c r="B80" s="625"/>
      <c r="C80" s="626" t="s">
        <v>614</v>
      </c>
      <c r="D80" s="626" t="s">
        <v>290</v>
      </c>
      <c r="E80" s="358" t="str">
        <f t="shared" si="17"/>
        <v>E</v>
      </c>
      <c r="F80" s="39">
        <f t="shared" si="16"/>
        <v>50</v>
      </c>
      <c r="G80" s="55">
        <f t="shared" si="12"/>
        <v>0.66666666666666663</v>
      </c>
      <c r="H80" s="57">
        <f t="shared" si="13"/>
        <v>-0.33333333333333337</v>
      </c>
      <c r="I80" s="57">
        <f t="shared" si="11"/>
        <v>0.33333333333333337</v>
      </c>
      <c r="J80" s="533">
        <f t="shared" si="14"/>
        <v>-100</v>
      </c>
      <c r="K80" s="127">
        <f t="shared" si="15"/>
        <v>100</v>
      </c>
      <c r="L80" s="41">
        <f>'MASTER CHART'!$AH$7</f>
        <v>0.35</v>
      </c>
      <c r="M80" s="38">
        <f t="shared" si="18"/>
        <v>-35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s="201" customFormat="1" ht="16.2" x14ac:dyDescent="0.3">
      <c r="A81" s="236" t="s">
        <v>165</v>
      </c>
      <c r="B81" s="625"/>
      <c r="C81" s="626" t="s">
        <v>614</v>
      </c>
      <c r="D81" s="626" t="s">
        <v>614</v>
      </c>
      <c r="E81" s="358" t="str">
        <f t="shared" si="17"/>
        <v>E</v>
      </c>
      <c r="F81" s="39">
        <f t="shared" si="16"/>
        <v>50</v>
      </c>
      <c r="G81" s="55">
        <f t="shared" si="12"/>
        <v>0.66666666666666663</v>
      </c>
      <c r="H81" s="365">
        <f t="shared" si="13"/>
        <v>-0.33333333333333337</v>
      </c>
      <c r="I81" s="365">
        <f t="shared" si="11"/>
        <v>0.33333333333333337</v>
      </c>
      <c r="J81" s="533">
        <f t="shared" si="14"/>
        <v>-100</v>
      </c>
      <c r="K81" s="366">
        <f t="shared" si="15"/>
        <v>100</v>
      </c>
      <c r="L81" s="367">
        <f>'MASTER CHART'!$AH$7</f>
        <v>0.35</v>
      </c>
      <c r="M81" s="38">
        <f t="shared" si="18"/>
        <v>-35</v>
      </c>
      <c r="N81" s="3"/>
      <c r="O81" s="3"/>
      <c r="P81" s="3"/>
    </row>
    <row r="82" spans="1:26" ht="16.2" x14ac:dyDescent="0.3">
      <c r="A82" s="237" t="s">
        <v>66</v>
      </c>
      <c r="B82" s="625"/>
      <c r="C82" s="626" t="s">
        <v>287</v>
      </c>
      <c r="D82" s="626" t="s">
        <v>285</v>
      </c>
      <c r="E82" s="358" t="str">
        <f t="shared" si="17"/>
        <v>A3</v>
      </c>
      <c r="F82" s="39">
        <f t="shared" si="16"/>
        <v>90</v>
      </c>
      <c r="G82" s="55">
        <f t="shared" si="12"/>
        <v>1.2</v>
      </c>
      <c r="H82" s="57">
        <f t="shared" si="13"/>
        <v>0.19999999999999996</v>
      </c>
      <c r="I82" s="57">
        <f t="shared" si="11"/>
        <v>-0.19999999999999996</v>
      </c>
      <c r="J82" s="533">
        <f t="shared" si="14"/>
        <v>60</v>
      </c>
      <c r="K82" s="127">
        <f t="shared" si="15"/>
        <v>60</v>
      </c>
      <c r="L82" s="41">
        <f>'MASTER CHART'!$AH$7</f>
        <v>0.35</v>
      </c>
      <c r="M82" s="38">
        <f t="shared" si="18"/>
        <v>21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236" t="s">
        <v>67</v>
      </c>
      <c r="B83" s="625"/>
      <c r="C83" s="626" t="s">
        <v>286</v>
      </c>
      <c r="D83" s="626" t="s">
        <v>286</v>
      </c>
      <c r="E83" s="358" t="str">
        <f t="shared" si="17"/>
        <v>A2</v>
      </c>
      <c r="F83" s="39">
        <f t="shared" si="16"/>
        <v>95</v>
      </c>
      <c r="G83" s="55">
        <f t="shared" si="12"/>
        <v>1.2666666666666666</v>
      </c>
      <c r="H83" s="57">
        <f t="shared" si="13"/>
        <v>0.26666666666666661</v>
      </c>
      <c r="I83" s="57">
        <f t="shared" si="11"/>
        <v>-0.26666666666666661</v>
      </c>
      <c r="J83" s="533">
        <f t="shared" si="14"/>
        <v>80</v>
      </c>
      <c r="K83" s="127">
        <f t="shared" si="15"/>
        <v>80</v>
      </c>
      <c r="L83" s="41">
        <f>'MASTER CHART'!$AH$7</f>
        <v>0.35</v>
      </c>
      <c r="M83" s="38">
        <f t="shared" si="18"/>
        <v>28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3">
      <c r="A84" s="237" t="s">
        <v>68</v>
      </c>
      <c r="B84" s="625"/>
      <c r="C84" s="626" t="s">
        <v>287</v>
      </c>
      <c r="D84" s="626" t="s">
        <v>286</v>
      </c>
      <c r="E84" s="358" t="str">
        <f t="shared" si="17"/>
        <v>A3</v>
      </c>
      <c r="F84" s="39">
        <f t="shared" si="16"/>
        <v>90</v>
      </c>
      <c r="G84" s="55">
        <f t="shared" si="12"/>
        <v>1.2</v>
      </c>
      <c r="H84" s="57">
        <f t="shared" si="13"/>
        <v>0.19999999999999996</v>
      </c>
      <c r="I84" s="57">
        <f t="shared" si="11"/>
        <v>-0.19999999999999996</v>
      </c>
      <c r="J84" s="533">
        <f t="shared" si="14"/>
        <v>60</v>
      </c>
      <c r="K84" s="127">
        <f t="shared" si="15"/>
        <v>60</v>
      </c>
      <c r="L84" s="41">
        <f>'MASTER CHART'!$AH$7</f>
        <v>0.35</v>
      </c>
      <c r="M84" s="38">
        <f t="shared" si="18"/>
        <v>21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3">
      <c r="A85" s="236" t="s">
        <v>69</v>
      </c>
      <c r="B85" s="625"/>
      <c r="C85" s="626" t="s">
        <v>290</v>
      </c>
      <c r="D85" s="626" t="s">
        <v>289</v>
      </c>
      <c r="E85" s="358" t="str">
        <f t="shared" si="17"/>
        <v>C</v>
      </c>
      <c r="F85" s="39">
        <f t="shared" si="16"/>
        <v>70</v>
      </c>
      <c r="G85" s="55">
        <f t="shared" si="12"/>
        <v>0.93333333333333335</v>
      </c>
      <c r="H85" s="57">
        <f t="shared" ref="H85:H148" si="19">IF(F85=0,0,G85-1)</f>
        <v>-6.6666666666666652E-2</v>
      </c>
      <c r="I85" s="57">
        <f t="shared" ref="I85:I148" si="20">(H85*-1)</f>
        <v>6.6666666666666652E-2</v>
      </c>
      <c r="J85" s="533">
        <f t="shared" si="14"/>
        <v>-19.999999999999993</v>
      </c>
      <c r="K85" s="127">
        <f t="shared" si="15"/>
        <v>19.999999999999993</v>
      </c>
      <c r="L85" s="41">
        <f>'MASTER CHART'!$AH$7</f>
        <v>0.35</v>
      </c>
      <c r="M85" s="38">
        <f t="shared" ref="M85:M148" si="21">(J85*L85)</f>
        <v>-6.9999999999999973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3">
      <c r="A86" s="237" t="s">
        <v>70</v>
      </c>
      <c r="B86" s="625"/>
      <c r="C86" s="626" t="s">
        <v>286</v>
      </c>
      <c r="D86" s="626" t="s">
        <v>285</v>
      </c>
      <c r="E86" s="358" t="str">
        <f t="shared" si="17"/>
        <v>A2</v>
      </c>
      <c r="F86" s="39">
        <f t="shared" si="16"/>
        <v>95</v>
      </c>
      <c r="G86" s="55">
        <f t="shared" si="12"/>
        <v>1.2666666666666666</v>
      </c>
      <c r="H86" s="57">
        <f t="shared" si="19"/>
        <v>0.26666666666666661</v>
      </c>
      <c r="I86" s="57">
        <f t="shared" si="20"/>
        <v>-0.26666666666666661</v>
      </c>
      <c r="J86" s="533">
        <f t="shared" si="14"/>
        <v>80</v>
      </c>
      <c r="K86" s="127">
        <f t="shared" si="15"/>
        <v>80</v>
      </c>
      <c r="L86" s="41">
        <f>'MASTER CHART'!$AH$7</f>
        <v>0.35</v>
      </c>
      <c r="M86" s="38">
        <f t="shared" si="21"/>
        <v>28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3">
      <c r="A87" s="236" t="s">
        <v>71</v>
      </c>
      <c r="B87" s="625"/>
      <c r="C87" s="626" t="s">
        <v>290</v>
      </c>
      <c r="D87" s="626" t="s">
        <v>289</v>
      </c>
      <c r="E87" s="358" t="str">
        <f t="shared" si="17"/>
        <v>C</v>
      </c>
      <c r="F87" s="39">
        <f t="shared" si="16"/>
        <v>70</v>
      </c>
      <c r="G87" s="55">
        <f t="shared" si="12"/>
        <v>0.93333333333333335</v>
      </c>
      <c r="H87" s="57">
        <f t="shared" si="19"/>
        <v>-6.6666666666666652E-2</v>
      </c>
      <c r="I87" s="57">
        <f t="shared" si="20"/>
        <v>6.6666666666666652E-2</v>
      </c>
      <c r="J87" s="533">
        <f t="shared" si="14"/>
        <v>-19.999999999999993</v>
      </c>
      <c r="K87" s="127">
        <f t="shared" si="15"/>
        <v>19.999999999999993</v>
      </c>
      <c r="L87" s="41">
        <f>'MASTER CHART'!$AH$7</f>
        <v>0.35</v>
      </c>
      <c r="M87" s="38">
        <f t="shared" si="21"/>
        <v>-6.9999999999999973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s="2" customFormat="1" ht="16.2" x14ac:dyDescent="0.3">
      <c r="A88" s="237" t="s">
        <v>166</v>
      </c>
      <c r="B88" s="625"/>
      <c r="C88" s="626" t="s">
        <v>290</v>
      </c>
      <c r="D88" s="626" t="s">
        <v>289</v>
      </c>
      <c r="E88" s="358" t="str">
        <f t="shared" si="17"/>
        <v>C</v>
      </c>
      <c r="F88" s="39">
        <f t="shared" si="16"/>
        <v>70</v>
      </c>
      <c r="G88" s="55">
        <f t="shared" si="12"/>
        <v>0.93333333333333335</v>
      </c>
      <c r="H88" s="57">
        <f t="shared" si="19"/>
        <v>-6.6666666666666652E-2</v>
      </c>
      <c r="I88" s="57">
        <f t="shared" si="20"/>
        <v>6.6666666666666652E-2</v>
      </c>
      <c r="J88" s="533">
        <f t="shared" si="14"/>
        <v>-19.999999999999993</v>
      </c>
      <c r="K88" s="127">
        <f t="shared" si="15"/>
        <v>19.999999999999993</v>
      </c>
      <c r="L88" s="41">
        <f>'MASTER CHART'!$AH$7</f>
        <v>0.35</v>
      </c>
      <c r="M88" s="38">
        <f t="shared" si="21"/>
        <v>-6.9999999999999973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s="2" customFormat="1" ht="16.2" x14ac:dyDescent="0.3">
      <c r="A89" s="236" t="s">
        <v>167</v>
      </c>
      <c r="B89" s="625"/>
      <c r="C89" s="626" t="s">
        <v>288</v>
      </c>
      <c r="D89" s="626" t="s">
        <v>289</v>
      </c>
      <c r="E89" s="358" t="str">
        <f t="shared" si="17"/>
        <v>A4</v>
      </c>
      <c r="F89" s="39">
        <f t="shared" si="16"/>
        <v>85</v>
      </c>
      <c r="G89" s="55">
        <f t="shared" si="12"/>
        <v>1.1333333333333333</v>
      </c>
      <c r="H89" s="57">
        <f t="shared" si="19"/>
        <v>0.1333333333333333</v>
      </c>
      <c r="I89" s="57">
        <f t="shared" si="20"/>
        <v>-0.1333333333333333</v>
      </c>
      <c r="J89" s="533">
        <f t="shared" si="14"/>
        <v>40</v>
      </c>
      <c r="K89" s="127">
        <f t="shared" si="15"/>
        <v>40</v>
      </c>
      <c r="L89" s="41">
        <f>'MASTER CHART'!$AH$7</f>
        <v>0.35</v>
      </c>
      <c r="M89" s="38">
        <f t="shared" si="21"/>
        <v>14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3">
      <c r="A90" s="236" t="s">
        <v>72</v>
      </c>
      <c r="B90" s="625"/>
      <c r="C90" s="626" t="s">
        <v>287</v>
      </c>
      <c r="D90" s="626" t="s">
        <v>288</v>
      </c>
      <c r="E90" s="358" t="str">
        <f t="shared" si="17"/>
        <v>A3</v>
      </c>
      <c r="F90" s="39">
        <f t="shared" si="16"/>
        <v>90</v>
      </c>
      <c r="G90" s="55">
        <f t="shared" si="12"/>
        <v>1.2</v>
      </c>
      <c r="H90" s="57">
        <f t="shared" si="19"/>
        <v>0.19999999999999996</v>
      </c>
      <c r="I90" s="57">
        <f t="shared" si="20"/>
        <v>-0.19999999999999996</v>
      </c>
      <c r="J90" s="533">
        <f t="shared" si="14"/>
        <v>60</v>
      </c>
      <c r="K90" s="127">
        <f t="shared" si="15"/>
        <v>60</v>
      </c>
      <c r="L90" s="41">
        <f>'MASTER CHART'!$AH$7</f>
        <v>0.35</v>
      </c>
      <c r="M90" s="38">
        <f t="shared" si="21"/>
        <v>21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3">
      <c r="A91" s="237" t="s">
        <v>168</v>
      </c>
      <c r="B91" s="625"/>
      <c r="C91" s="626" t="s">
        <v>291</v>
      </c>
      <c r="D91" s="626" t="s">
        <v>291</v>
      </c>
      <c r="E91" s="358" t="str">
        <f t="shared" si="17"/>
        <v>D</v>
      </c>
      <c r="F91" s="39">
        <f t="shared" si="16"/>
        <v>60</v>
      </c>
      <c r="G91" s="55">
        <f t="shared" si="12"/>
        <v>0.8</v>
      </c>
      <c r="H91" s="57">
        <f t="shared" si="19"/>
        <v>-0.19999999999999996</v>
      </c>
      <c r="I91" s="57">
        <f t="shared" si="20"/>
        <v>0.19999999999999996</v>
      </c>
      <c r="J91" s="533">
        <f t="shared" si="14"/>
        <v>-59.999999999999979</v>
      </c>
      <c r="K91" s="127">
        <f t="shared" si="15"/>
        <v>59.999999999999979</v>
      </c>
      <c r="L91" s="41">
        <f>'MASTER CHART'!$AH$7</f>
        <v>0.35</v>
      </c>
      <c r="M91" s="38">
        <f t="shared" si="21"/>
        <v>-20.999999999999993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s="34" customFormat="1" ht="18.75" customHeight="1" x14ac:dyDescent="0.3">
      <c r="A92" s="237" t="s">
        <v>223</v>
      </c>
      <c r="B92" s="625"/>
      <c r="C92" s="626" t="s">
        <v>291</v>
      </c>
      <c r="D92" s="626" t="s">
        <v>291</v>
      </c>
      <c r="E92" s="358" t="str">
        <f t="shared" si="17"/>
        <v>D</v>
      </c>
      <c r="F92" s="39">
        <f t="shared" si="16"/>
        <v>60</v>
      </c>
      <c r="G92" s="55">
        <f t="shared" si="12"/>
        <v>0.8</v>
      </c>
      <c r="H92" s="57">
        <f t="shared" si="19"/>
        <v>-0.19999999999999996</v>
      </c>
      <c r="I92" s="57">
        <f t="shared" si="20"/>
        <v>0.19999999999999996</v>
      </c>
      <c r="J92" s="533">
        <f t="shared" si="14"/>
        <v>-59.999999999999979</v>
      </c>
      <c r="K92" s="127">
        <f t="shared" si="15"/>
        <v>59.999999999999979</v>
      </c>
      <c r="L92" s="41">
        <f>'MASTER CHART'!$AH$7</f>
        <v>0.35</v>
      </c>
      <c r="M92" s="38">
        <f t="shared" si="21"/>
        <v>-20.999999999999993</v>
      </c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s="34" customFormat="1" ht="16.2" x14ac:dyDescent="0.3">
      <c r="A93" s="236" t="s">
        <v>169</v>
      </c>
      <c r="B93" s="625"/>
      <c r="C93" s="626" t="s">
        <v>287</v>
      </c>
      <c r="D93" s="626" t="s">
        <v>287</v>
      </c>
      <c r="E93" s="358" t="str">
        <f t="shared" si="17"/>
        <v>A3</v>
      </c>
      <c r="F93" s="39">
        <f t="shared" si="16"/>
        <v>90</v>
      </c>
      <c r="G93" s="55">
        <f t="shared" si="12"/>
        <v>1.2</v>
      </c>
      <c r="H93" s="57">
        <f t="shared" si="19"/>
        <v>0.19999999999999996</v>
      </c>
      <c r="I93" s="57">
        <f t="shared" si="20"/>
        <v>-0.19999999999999996</v>
      </c>
      <c r="J93" s="533">
        <f t="shared" si="14"/>
        <v>60</v>
      </c>
      <c r="K93" s="127">
        <f t="shared" si="15"/>
        <v>60</v>
      </c>
      <c r="L93" s="41">
        <f>'MASTER CHART'!$AH$7</f>
        <v>0.35</v>
      </c>
      <c r="M93" s="38">
        <f t="shared" si="21"/>
        <v>21</v>
      </c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s="34" customFormat="1" ht="16.2" x14ac:dyDescent="0.3">
      <c r="A94" s="237" t="s">
        <v>73</v>
      </c>
      <c r="B94" s="625"/>
      <c r="C94" s="626" t="s">
        <v>290</v>
      </c>
      <c r="D94" s="626" t="s">
        <v>290</v>
      </c>
      <c r="E94" s="358" t="str">
        <f t="shared" si="17"/>
        <v>C</v>
      </c>
      <c r="F94" s="39">
        <f t="shared" si="16"/>
        <v>70</v>
      </c>
      <c r="G94" s="55">
        <f t="shared" si="12"/>
        <v>0.93333333333333335</v>
      </c>
      <c r="H94" s="57">
        <f t="shared" si="19"/>
        <v>-6.6666666666666652E-2</v>
      </c>
      <c r="I94" s="57">
        <f t="shared" si="20"/>
        <v>6.6666666666666652E-2</v>
      </c>
      <c r="J94" s="533">
        <f t="shared" si="14"/>
        <v>-19.999999999999993</v>
      </c>
      <c r="K94" s="127">
        <f t="shared" si="15"/>
        <v>19.999999999999993</v>
      </c>
      <c r="L94" s="41">
        <f>'MASTER CHART'!$AH$7</f>
        <v>0.35</v>
      </c>
      <c r="M94" s="38">
        <f t="shared" si="21"/>
        <v>-6.9999999999999973</v>
      </c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s="34" customFormat="1" ht="16.2" x14ac:dyDescent="0.3">
      <c r="A95" s="237" t="s">
        <v>170</v>
      </c>
      <c r="B95" s="625"/>
      <c r="C95" s="626" t="s">
        <v>291</v>
      </c>
      <c r="D95" s="626" t="s">
        <v>291</v>
      </c>
      <c r="E95" s="358" t="str">
        <f t="shared" si="17"/>
        <v>D</v>
      </c>
      <c r="F95" s="39">
        <f t="shared" si="16"/>
        <v>60</v>
      </c>
      <c r="G95" s="55">
        <f t="shared" si="12"/>
        <v>0.8</v>
      </c>
      <c r="H95" s="57">
        <f t="shared" si="19"/>
        <v>-0.19999999999999996</v>
      </c>
      <c r="I95" s="57">
        <f t="shared" si="20"/>
        <v>0.19999999999999996</v>
      </c>
      <c r="J95" s="533">
        <f t="shared" si="14"/>
        <v>-59.999999999999979</v>
      </c>
      <c r="K95" s="127">
        <f t="shared" si="15"/>
        <v>59.999999999999979</v>
      </c>
      <c r="L95" s="41">
        <f>'MASTER CHART'!$AH$7</f>
        <v>0.35</v>
      </c>
      <c r="M95" s="38">
        <f t="shared" si="21"/>
        <v>-20.999999999999993</v>
      </c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s="34" customFormat="1" ht="16.2" x14ac:dyDescent="0.3">
      <c r="A96" s="236" t="s">
        <v>74</v>
      </c>
      <c r="B96" s="625"/>
      <c r="C96" s="626" t="s">
        <v>614</v>
      </c>
      <c r="D96" s="626" t="s">
        <v>614</v>
      </c>
      <c r="E96" s="358" t="str">
        <f t="shared" si="17"/>
        <v>E</v>
      </c>
      <c r="F96" s="39">
        <f t="shared" si="16"/>
        <v>50</v>
      </c>
      <c r="G96" s="55">
        <f t="shared" si="12"/>
        <v>0.66666666666666663</v>
      </c>
      <c r="H96" s="57">
        <f t="shared" si="19"/>
        <v>-0.33333333333333337</v>
      </c>
      <c r="I96" s="57">
        <f t="shared" si="20"/>
        <v>0.33333333333333337</v>
      </c>
      <c r="J96" s="533">
        <f t="shared" si="14"/>
        <v>-100</v>
      </c>
      <c r="K96" s="127">
        <f t="shared" si="15"/>
        <v>100</v>
      </c>
      <c r="L96" s="41">
        <f>'MASTER CHART'!$AH$7</f>
        <v>0.35</v>
      </c>
      <c r="M96" s="38">
        <f t="shared" si="21"/>
        <v>-35</v>
      </c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s="34" customFormat="1" ht="16.2" x14ac:dyDescent="0.3">
      <c r="A97" s="237" t="s">
        <v>171</v>
      </c>
      <c r="B97" s="625"/>
      <c r="C97" s="626" t="s">
        <v>287</v>
      </c>
      <c r="D97" s="626" t="s">
        <v>287</v>
      </c>
      <c r="E97" s="358" t="str">
        <f t="shared" si="17"/>
        <v>A3</v>
      </c>
      <c r="F97" s="39">
        <f t="shared" si="16"/>
        <v>90</v>
      </c>
      <c r="G97" s="55">
        <f t="shared" si="12"/>
        <v>1.2</v>
      </c>
      <c r="H97" s="57">
        <f t="shared" si="19"/>
        <v>0.19999999999999996</v>
      </c>
      <c r="I97" s="57">
        <f t="shared" si="20"/>
        <v>-0.19999999999999996</v>
      </c>
      <c r="J97" s="533">
        <f t="shared" si="14"/>
        <v>60</v>
      </c>
      <c r="K97" s="127">
        <f t="shared" si="15"/>
        <v>60</v>
      </c>
      <c r="L97" s="41">
        <f>'MASTER CHART'!$AH$7</f>
        <v>0.35</v>
      </c>
      <c r="M97" s="38">
        <f t="shared" si="21"/>
        <v>21</v>
      </c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s="34" customFormat="1" ht="18" customHeight="1" x14ac:dyDescent="0.3">
      <c r="A98" s="236" t="s">
        <v>172</v>
      </c>
      <c r="B98" s="625"/>
      <c r="C98" s="626" t="s">
        <v>285</v>
      </c>
      <c r="D98" s="626" t="s">
        <v>286</v>
      </c>
      <c r="E98" s="358" t="str">
        <f t="shared" si="17"/>
        <v>A1</v>
      </c>
      <c r="F98" s="39">
        <f t="shared" si="16"/>
        <v>100</v>
      </c>
      <c r="G98" s="55">
        <f t="shared" si="12"/>
        <v>1.3333333333333333</v>
      </c>
      <c r="H98" s="57">
        <f t="shared" si="19"/>
        <v>0.33333333333333326</v>
      </c>
      <c r="I98" s="57">
        <f t="shared" si="20"/>
        <v>-0.33333333333333326</v>
      </c>
      <c r="J98" s="533">
        <f t="shared" si="14"/>
        <v>100</v>
      </c>
      <c r="K98" s="127">
        <f t="shared" si="15"/>
        <v>100</v>
      </c>
      <c r="L98" s="41">
        <f>'MASTER CHART'!$AH$7</f>
        <v>0.35</v>
      </c>
      <c r="M98" s="38">
        <f t="shared" si="21"/>
        <v>35</v>
      </c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s="34" customFormat="1" ht="16.2" x14ac:dyDescent="0.3">
      <c r="A99" s="237" t="s">
        <v>173</v>
      </c>
      <c r="B99" s="625"/>
      <c r="C99" s="626"/>
      <c r="D99" s="626"/>
      <c r="E99" s="358" t="str">
        <f t="shared" si="17"/>
        <v>na</v>
      </c>
      <c r="F99" s="39">
        <f t="shared" si="16"/>
        <v>75</v>
      </c>
      <c r="G99" s="55">
        <f t="shared" si="12"/>
        <v>1</v>
      </c>
      <c r="H99" s="57">
        <f t="shared" si="19"/>
        <v>0</v>
      </c>
      <c r="I99" s="57">
        <f t="shared" si="20"/>
        <v>0</v>
      </c>
      <c r="J99" s="533">
        <f t="shared" si="14"/>
        <v>0</v>
      </c>
      <c r="K99" s="127">
        <f t="shared" si="15"/>
        <v>0</v>
      </c>
      <c r="L99" s="41">
        <f>'MASTER CHART'!$AH$7</f>
        <v>0.35</v>
      </c>
      <c r="M99" s="38">
        <f t="shared" si="21"/>
        <v>0</v>
      </c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6.2" x14ac:dyDescent="0.3">
      <c r="A100" s="236" t="s">
        <v>174</v>
      </c>
      <c r="B100" s="625"/>
      <c r="C100" s="626" t="s">
        <v>291</v>
      </c>
      <c r="D100" s="626" t="s">
        <v>291</v>
      </c>
      <c r="E100" s="358" t="str">
        <f t="shared" si="17"/>
        <v>D</v>
      </c>
      <c r="F100" s="39">
        <f t="shared" si="16"/>
        <v>60</v>
      </c>
      <c r="G100" s="55">
        <f t="shared" ref="G100:G131" si="22">IF(F100=0,"use mean",F100/$F$184)</f>
        <v>0.8</v>
      </c>
      <c r="H100" s="57">
        <f t="shared" si="19"/>
        <v>-0.19999999999999996</v>
      </c>
      <c r="I100" s="57">
        <f t="shared" si="20"/>
        <v>0.19999999999999996</v>
      </c>
      <c r="J100" s="533">
        <f t="shared" si="14"/>
        <v>-59.999999999999979</v>
      </c>
      <c r="K100" s="127">
        <f t="shared" ref="K100:K131" si="23">IF(H100&lt;0,H100/$I$186*-100,H100/$H$185*100)</f>
        <v>59.999999999999979</v>
      </c>
      <c r="L100" s="41">
        <f>'MASTER CHART'!$AH$7</f>
        <v>0.35</v>
      </c>
      <c r="M100" s="38">
        <f t="shared" si="21"/>
        <v>-20.999999999999993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3">
      <c r="A101" s="237" t="s">
        <v>175</v>
      </c>
      <c r="B101" s="625"/>
      <c r="C101" s="626" t="s">
        <v>291</v>
      </c>
      <c r="D101" s="626" t="s">
        <v>291</v>
      </c>
      <c r="E101" s="358" t="str">
        <f t="shared" si="17"/>
        <v>D</v>
      </c>
      <c r="F101" s="39">
        <f t="shared" si="16"/>
        <v>60</v>
      </c>
      <c r="G101" s="55">
        <f t="shared" si="22"/>
        <v>0.8</v>
      </c>
      <c r="H101" s="57">
        <f t="shared" si="19"/>
        <v>-0.19999999999999996</v>
      </c>
      <c r="I101" s="57">
        <f t="shared" si="20"/>
        <v>0.19999999999999996</v>
      </c>
      <c r="J101" s="533">
        <f t="shared" si="14"/>
        <v>-59.999999999999979</v>
      </c>
      <c r="K101" s="127">
        <f t="shared" si="23"/>
        <v>59.999999999999979</v>
      </c>
      <c r="L101" s="41">
        <f>'MASTER CHART'!$AH$7</f>
        <v>0.35</v>
      </c>
      <c r="M101" s="38">
        <f t="shared" si="21"/>
        <v>-20.999999999999993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3">
      <c r="A102" s="236" t="s">
        <v>75</v>
      </c>
      <c r="B102" s="625"/>
      <c r="C102" s="626" t="s">
        <v>288</v>
      </c>
      <c r="D102" s="626" t="s">
        <v>287</v>
      </c>
      <c r="E102" s="358" t="str">
        <f t="shared" si="17"/>
        <v>A4</v>
      </c>
      <c r="F102" s="39">
        <f t="shared" si="16"/>
        <v>85</v>
      </c>
      <c r="G102" s="55">
        <f t="shared" si="22"/>
        <v>1.1333333333333333</v>
      </c>
      <c r="H102" s="57">
        <f t="shared" si="19"/>
        <v>0.1333333333333333</v>
      </c>
      <c r="I102" s="57">
        <f t="shared" si="20"/>
        <v>-0.1333333333333333</v>
      </c>
      <c r="J102" s="533">
        <f t="shared" si="14"/>
        <v>40</v>
      </c>
      <c r="K102" s="127">
        <f t="shared" si="23"/>
        <v>40</v>
      </c>
      <c r="L102" s="41">
        <f>'MASTER CHART'!$AH$7</f>
        <v>0.35</v>
      </c>
      <c r="M102" s="38">
        <f t="shared" si="21"/>
        <v>14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3">
      <c r="A103" s="236" t="s">
        <v>176</v>
      </c>
      <c r="B103" s="625"/>
      <c r="C103" s="626" t="s">
        <v>291</v>
      </c>
      <c r="D103" s="626" t="s">
        <v>291</v>
      </c>
      <c r="E103" s="358" t="str">
        <f t="shared" si="17"/>
        <v>D</v>
      </c>
      <c r="F103" s="39">
        <f t="shared" si="16"/>
        <v>60</v>
      </c>
      <c r="G103" s="55">
        <f t="shared" si="22"/>
        <v>0.8</v>
      </c>
      <c r="H103" s="57">
        <f t="shared" si="19"/>
        <v>-0.19999999999999996</v>
      </c>
      <c r="I103" s="57">
        <f t="shared" si="20"/>
        <v>0.19999999999999996</v>
      </c>
      <c r="J103" s="533">
        <f t="shared" si="14"/>
        <v>-59.999999999999979</v>
      </c>
      <c r="K103" s="127">
        <f t="shared" si="23"/>
        <v>59.999999999999979</v>
      </c>
      <c r="L103" s="41">
        <f>'MASTER CHART'!$AH$7</f>
        <v>0.35</v>
      </c>
      <c r="M103" s="38">
        <f t="shared" si="21"/>
        <v>-20.999999999999993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3">
      <c r="A104" s="237" t="s">
        <v>177</v>
      </c>
      <c r="B104" s="625"/>
      <c r="C104" s="626" t="s">
        <v>286</v>
      </c>
      <c r="D104" s="626" t="s">
        <v>286</v>
      </c>
      <c r="E104" s="358" t="str">
        <f t="shared" si="17"/>
        <v>A2</v>
      </c>
      <c r="F104" s="39">
        <f t="shared" si="16"/>
        <v>95</v>
      </c>
      <c r="G104" s="55">
        <f t="shared" si="22"/>
        <v>1.2666666666666666</v>
      </c>
      <c r="H104" s="57">
        <f t="shared" si="19"/>
        <v>0.26666666666666661</v>
      </c>
      <c r="I104" s="57">
        <f t="shared" si="20"/>
        <v>-0.26666666666666661</v>
      </c>
      <c r="J104" s="533">
        <f t="shared" si="14"/>
        <v>80</v>
      </c>
      <c r="K104" s="127">
        <f t="shared" si="23"/>
        <v>80</v>
      </c>
      <c r="L104" s="41">
        <f>'MASTER CHART'!$AH$7</f>
        <v>0.35</v>
      </c>
      <c r="M104" s="38">
        <f t="shared" si="21"/>
        <v>28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3">
      <c r="A105" s="236" t="s">
        <v>178</v>
      </c>
      <c r="B105" s="625"/>
      <c r="C105" s="626"/>
      <c r="D105" s="626"/>
      <c r="E105" s="358" t="str">
        <f t="shared" si="17"/>
        <v>na</v>
      </c>
      <c r="F105" s="39">
        <f t="shared" si="16"/>
        <v>75</v>
      </c>
      <c r="G105" s="55">
        <f t="shared" si="22"/>
        <v>1</v>
      </c>
      <c r="H105" s="57">
        <f t="shared" si="19"/>
        <v>0</v>
      </c>
      <c r="I105" s="57">
        <f t="shared" si="20"/>
        <v>0</v>
      </c>
      <c r="J105" s="533">
        <f t="shared" si="14"/>
        <v>0</v>
      </c>
      <c r="K105" s="127">
        <f t="shared" si="23"/>
        <v>0</v>
      </c>
      <c r="L105" s="41">
        <f>'MASTER CHART'!$AH$7</f>
        <v>0.35</v>
      </c>
      <c r="M105" s="38">
        <f t="shared" si="21"/>
        <v>0</v>
      </c>
    </row>
    <row r="106" spans="1:26" ht="16.2" x14ac:dyDescent="0.3">
      <c r="A106" s="237" t="s">
        <v>179</v>
      </c>
      <c r="B106" s="625"/>
      <c r="C106" s="626" t="s">
        <v>291</v>
      </c>
      <c r="D106" s="626" t="s">
        <v>291</v>
      </c>
      <c r="E106" s="358" t="str">
        <f t="shared" si="17"/>
        <v>D</v>
      </c>
      <c r="F106" s="39">
        <f t="shared" si="16"/>
        <v>60</v>
      </c>
      <c r="G106" s="55">
        <f t="shared" si="22"/>
        <v>0.8</v>
      </c>
      <c r="H106" s="57">
        <f t="shared" si="19"/>
        <v>-0.19999999999999996</v>
      </c>
      <c r="I106" s="57">
        <f t="shared" si="20"/>
        <v>0.19999999999999996</v>
      </c>
      <c r="J106" s="533">
        <f t="shared" si="14"/>
        <v>-59.999999999999979</v>
      </c>
      <c r="K106" s="127">
        <f t="shared" si="23"/>
        <v>59.999999999999979</v>
      </c>
      <c r="L106" s="41">
        <f>'MASTER CHART'!$AH$7</f>
        <v>0.35</v>
      </c>
      <c r="M106" s="38">
        <f t="shared" si="21"/>
        <v>-20.999999999999993</v>
      </c>
    </row>
    <row r="107" spans="1:26" ht="16.2" x14ac:dyDescent="0.3">
      <c r="A107" s="236" t="s">
        <v>119</v>
      </c>
      <c r="B107" s="625"/>
      <c r="C107" s="626" t="s">
        <v>287</v>
      </c>
      <c r="D107" s="626" t="s">
        <v>287</v>
      </c>
      <c r="E107" s="358" t="str">
        <f t="shared" si="17"/>
        <v>A3</v>
      </c>
      <c r="F107" s="39">
        <f t="shared" si="16"/>
        <v>90</v>
      </c>
      <c r="G107" s="55">
        <f t="shared" si="22"/>
        <v>1.2</v>
      </c>
      <c r="H107" s="57">
        <f t="shared" si="19"/>
        <v>0.19999999999999996</v>
      </c>
      <c r="I107" s="57">
        <f t="shared" si="20"/>
        <v>-0.19999999999999996</v>
      </c>
      <c r="J107" s="533">
        <f t="shared" si="14"/>
        <v>60</v>
      </c>
      <c r="K107" s="127">
        <f t="shared" si="23"/>
        <v>60</v>
      </c>
      <c r="L107" s="41">
        <f>'MASTER CHART'!$AH$7</f>
        <v>0.35</v>
      </c>
      <c r="M107" s="38">
        <f t="shared" si="21"/>
        <v>21</v>
      </c>
    </row>
    <row r="108" spans="1:26" ht="16.2" x14ac:dyDescent="0.3">
      <c r="A108" s="236" t="s">
        <v>76</v>
      </c>
      <c r="B108" s="625"/>
      <c r="C108" s="626" t="s">
        <v>289</v>
      </c>
      <c r="D108" s="626" t="s">
        <v>288</v>
      </c>
      <c r="E108" s="358" t="str">
        <f t="shared" si="17"/>
        <v>B</v>
      </c>
      <c r="F108" s="39">
        <f t="shared" si="16"/>
        <v>80</v>
      </c>
      <c r="G108" s="55">
        <f t="shared" si="22"/>
        <v>1.0666666666666667</v>
      </c>
      <c r="H108" s="57">
        <f t="shared" si="19"/>
        <v>6.6666666666666652E-2</v>
      </c>
      <c r="I108" s="57">
        <f t="shared" si="20"/>
        <v>-6.6666666666666652E-2</v>
      </c>
      <c r="J108" s="533">
        <f t="shared" si="14"/>
        <v>20</v>
      </c>
      <c r="K108" s="127">
        <f t="shared" si="23"/>
        <v>20</v>
      </c>
      <c r="L108" s="41">
        <f>'MASTER CHART'!$AH$7</f>
        <v>0.35</v>
      </c>
      <c r="M108" s="38">
        <f t="shared" si="21"/>
        <v>7</v>
      </c>
    </row>
    <row r="109" spans="1:26" ht="16.2" x14ac:dyDescent="0.3">
      <c r="A109" s="236" t="s">
        <v>180</v>
      </c>
      <c r="B109" s="625"/>
      <c r="C109" s="626" t="s">
        <v>291</v>
      </c>
      <c r="D109" s="626" t="s">
        <v>290</v>
      </c>
      <c r="E109" s="358" t="str">
        <f t="shared" si="17"/>
        <v>D</v>
      </c>
      <c r="F109" s="39">
        <f t="shared" si="16"/>
        <v>60</v>
      </c>
      <c r="G109" s="55">
        <f t="shared" si="22"/>
        <v>0.8</v>
      </c>
      <c r="H109" s="57">
        <f t="shared" si="19"/>
        <v>-0.19999999999999996</v>
      </c>
      <c r="I109" s="57">
        <f t="shared" si="20"/>
        <v>0.19999999999999996</v>
      </c>
      <c r="J109" s="533">
        <f t="shared" si="14"/>
        <v>-59.999999999999979</v>
      </c>
      <c r="K109" s="127">
        <f t="shared" si="23"/>
        <v>59.999999999999979</v>
      </c>
      <c r="L109" s="41">
        <f>'MASTER CHART'!$AH$7</f>
        <v>0.35</v>
      </c>
      <c r="M109" s="38">
        <f t="shared" si="21"/>
        <v>-20.999999999999993</v>
      </c>
    </row>
    <row r="110" spans="1:26" ht="16.2" x14ac:dyDescent="0.3">
      <c r="A110" s="237" t="s">
        <v>181</v>
      </c>
      <c r="B110" s="625"/>
      <c r="C110" s="626" t="s">
        <v>290</v>
      </c>
      <c r="D110" s="626" t="s">
        <v>289</v>
      </c>
      <c r="E110" s="358" t="str">
        <f t="shared" si="17"/>
        <v>C</v>
      </c>
      <c r="F110" s="39">
        <f t="shared" si="16"/>
        <v>70</v>
      </c>
      <c r="G110" s="55">
        <f t="shared" si="22"/>
        <v>0.93333333333333335</v>
      </c>
      <c r="H110" s="57">
        <f t="shared" si="19"/>
        <v>-6.6666666666666652E-2</v>
      </c>
      <c r="I110" s="57">
        <f t="shared" si="20"/>
        <v>6.6666666666666652E-2</v>
      </c>
      <c r="J110" s="533">
        <f t="shared" si="14"/>
        <v>-19.999999999999993</v>
      </c>
      <c r="K110" s="127">
        <f t="shared" si="23"/>
        <v>19.999999999999993</v>
      </c>
      <c r="L110" s="41">
        <f>'MASTER CHART'!$AH$7</f>
        <v>0.35</v>
      </c>
      <c r="M110" s="38">
        <f t="shared" si="21"/>
        <v>-6.9999999999999973</v>
      </c>
    </row>
    <row r="111" spans="1:26" ht="16.2" x14ac:dyDescent="0.3">
      <c r="A111" s="237" t="s">
        <v>77</v>
      </c>
      <c r="B111" s="625"/>
      <c r="C111" s="626" t="s">
        <v>288</v>
      </c>
      <c r="D111" s="626" t="s">
        <v>288</v>
      </c>
      <c r="E111" s="358" t="str">
        <f t="shared" si="17"/>
        <v>A4</v>
      </c>
      <c r="F111" s="39">
        <f t="shared" si="16"/>
        <v>85</v>
      </c>
      <c r="G111" s="55">
        <f t="shared" si="22"/>
        <v>1.1333333333333333</v>
      </c>
      <c r="H111" s="57">
        <f t="shared" si="19"/>
        <v>0.1333333333333333</v>
      </c>
      <c r="I111" s="57">
        <f t="shared" si="20"/>
        <v>-0.1333333333333333</v>
      </c>
      <c r="J111" s="533">
        <f t="shared" si="14"/>
        <v>40</v>
      </c>
      <c r="K111" s="127">
        <f t="shared" si="23"/>
        <v>40</v>
      </c>
      <c r="L111" s="41">
        <f>'MASTER CHART'!$AH$7</f>
        <v>0.35</v>
      </c>
      <c r="M111" s="38">
        <f t="shared" si="21"/>
        <v>14</v>
      </c>
    </row>
    <row r="112" spans="1:26" ht="16.2" x14ac:dyDescent="0.3">
      <c r="A112" s="236" t="s">
        <v>182</v>
      </c>
      <c r="B112" s="625"/>
      <c r="C112" s="626" t="s">
        <v>614</v>
      </c>
      <c r="D112" s="626" t="s">
        <v>291</v>
      </c>
      <c r="E112" s="358" t="str">
        <f t="shared" si="17"/>
        <v>E</v>
      </c>
      <c r="F112" s="39">
        <f t="shared" si="16"/>
        <v>50</v>
      </c>
      <c r="G112" s="55">
        <f t="shared" si="22"/>
        <v>0.66666666666666663</v>
      </c>
      <c r="H112" s="57">
        <f t="shared" si="19"/>
        <v>-0.33333333333333337</v>
      </c>
      <c r="I112" s="57">
        <f t="shared" si="20"/>
        <v>0.33333333333333337</v>
      </c>
      <c r="J112" s="533">
        <f t="shared" si="14"/>
        <v>-100</v>
      </c>
      <c r="K112" s="127">
        <f t="shared" si="23"/>
        <v>100</v>
      </c>
      <c r="L112" s="41">
        <f>'MASTER CHART'!$AH$7</f>
        <v>0.35</v>
      </c>
      <c r="M112" s="38">
        <f t="shared" si="21"/>
        <v>-35</v>
      </c>
    </row>
    <row r="113" spans="1:13" ht="16.2" x14ac:dyDescent="0.3">
      <c r="A113" s="237" t="s">
        <v>183</v>
      </c>
      <c r="B113" s="625"/>
      <c r="C113" s="626" t="s">
        <v>291</v>
      </c>
      <c r="D113" s="626" t="s">
        <v>614</v>
      </c>
      <c r="E113" s="358" t="str">
        <f t="shared" si="17"/>
        <v>D</v>
      </c>
      <c r="F113" s="39">
        <f t="shared" si="16"/>
        <v>60</v>
      </c>
      <c r="G113" s="55">
        <f t="shared" si="22"/>
        <v>0.8</v>
      </c>
      <c r="H113" s="57">
        <f t="shared" si="19"/>
        <v>-0.19999999999999996</v>
      </c>
      <c r="I113" s="57">
        <f t="shared" si="20"/>
        <v>0.19999999999999996</v>
      </c>
      <c r="J113" s="533">
        <f t="shared" si="14"/>
        <v>-59.999999999999979</v>
      </c>
      <c r="K113" s="127">
        <f t="shared" si="23"/>
        <v>59.999999999999979</v>
      </c>
      <c r="L113" s="41">
        <f>'MASTER CHART'!$AH$7</f>
        <v>0.35</v>
      </c>
      <c r="M113" s="38">
        <f t="shared" si="21"/>
        <v>-20.999999999999993</v>
      </c>
    </row>
    <row r="114" spans="1:13" ht="16.2" x14ac:dyDescent="0.3">
      <c r="A114" s="236" t="s">
        <v>184</v>
      </c>
      <c r="B114" s="625"/>
      <c r="C114" s="626" t="s">
        <v>288</v>
      </c>
      <c r="D114" s="626" t="s">
        <v>288</v>
      </c>
      <c r="E114" s="358" t="str">
        <f t="shared" si="17"/>
        <v>A4</v>
      </c>
      <c r="F114" s="39">
        <f t="shared" si="16"/>
        <v>85</v>
      </c>
      <c r="G114" s="55">
        <f t="shared" si="22"/>
        <v>1.1333333333333333</v>
      </c>
      <c r="H114" s="57">
        <f t="shared" si="19"/>
        <v>0.1333333333333333</v>
      </c>
      <c r="I114" s="57">
        <f t="shared" si="20"/>
        <v>-0.1333333333333333</v>
      </c>
      <c r="J114" s="533">
        <f t="shared" si="14"/>
        <v>40</v>
      </c>
      <c r="K114" s="127">
        <f t="shared" si="23"/>
        <v>40</v>
      </c>
      <c r="L114" s="41">
        <f>'MASTER CHART'!$AH$7</f>
        <v>0.35</v>
      </c>
      <c r="M114" s="38">
        <f t="shared" si="21"/>
        <v>14</v>
      </c>
    </row>
    <row r="115" spans="1:13" ht="16.2" x14ac:dyDescent="0.3">
      <c r="A115" s="236" t="s">
        <v>185</v>
      </c>
      <c r="B115" s="625"/>
      <c r="C115" s="626" t="s">
        <v>291</v>
      </c>
      <c r="D115" s="626" t="s">
        <v>291</v>
      </c>
      <c r="E115" s="358" t="str">
        <f t="shared" si="17"/>
        <v>D</v>
      </c>
      <c r="F115" s="39">
        <f t="shared" si="16"/>
        <v>60</v>
      </c>
      <c r="G115" s="55">
        <f t="shared" si="22"/>
        <v>0.8</v>
      </c>
      <c r="H115" s="57">
        <f t="shared" si="19"/>
        <v>-0.19999999999999996</v>
      </c>
      <c r="I115" s="57">
        <f t="shared" si="20"/>
        <v>0.19999999999999996</v>
      </c>
      <c r="J115" s="533">
        <f t="shared" si="14"/>
        <v>-59.999999999999979</v>
      </c>
      <c r="K115" s="127">
        <f t="shared" si="23"/>
        <v>59.999999999999979</v>
      </c>
      <c r="L115" s="41">
        <f>'MASTER CHART'!$AH$7</f>
        <v>0.35</v>
      </c>
      <c r="M115" s="38">
        <f t="shared" si="21"/>
        <v>-20.999999999999993</v>
      </c>
    </row>
    <row r="116" spans="1:13" ht="16.2" x14ac:dyDescent="0.3">
      <c r="A116" s="238" t="s">
        <v>186</v>
      </c>
      <c r="B116" s="625"/>
      <c r="C116" s="626"/>
      <c r="D116" s="626"/>
      <c r="E116" s="358" t="str">
        <f t="shared" si="17"/>
        <v>na</v>
      </c>
      <c r="F116" s="39">
        <f t="shared" si="16"/>
        <v>75</v>
      </c>
      <c r="G116" s="55">
        <f t="shared" si="22"/>
        <v>1</v>
      </c>
      <c r="H116" s="57">
        <f t="shared" si="19"/>
        <v>0</v>
      </c>
      <c r="I116" s="57">
        <f t="shared" si="20"/>
        <v>0</v>
      </c>
      <c r="J116" s="533">
        <f t="shared" si="14"/>
        <v>0</v>
      </c>
      <c r="K116" s="127">
        <f t="shared" si="23"/>
        <v>0</v>
      </c>
      <c r="L116" s="41">
        <f>'MASTER CHART'!$AH$7</f>
        <v>0.35</v>
      </c>
      <c r="M116" s="38">
        <f t="shared" si="21"/>
        <v>0</v>
      </c>
    </row>
    <row r="117" spans="1:13" ht="16.2" x14ac:dyDescent="0.3">
      <c r="A117" s="236" t="s">
        <v>78</v>
      </c>
      <c r="B117" s="625"/>
      <c r="C117" s="626" t="s">
        <v>286</v>
      </c>
      <c r="D117" s="626" t="s">
        <v>285</v>
      </c>
      <c r="E117" s="358" t="str">
        <f t="shared" si="17"/>
        <v>A2</v>
      </c>
      <c r="F117" s="39">
        <f t="shared" si="16"/>
        <v>95</v>
      </c>
      <c r="G117" s="55">
        <f t="shared" si="22"/>
        <v>1.2666666666666666</v>
      </c>
      <c r="H117" s="57">
        <f t="shared" si="19"/>
        <v>0.26666666666666661</v>
      </c>
      <c r="I117" s="57">
        <f t="shared" si="20"/>
        <v>-0.26666666666666661</v>
      </c>
      <c r="J117" s="533">
        <f t="shared" si="14"/>
        <v>80</v>
      </c>
      <c r="K117" s="127">
        <f t="shared" si="23"/>
        <v>80</v>
      </c>
      <c r="L117" s="41">
        <f>'MASTER CHART'!$AH$7</f>
        <v>0.35</v>
      </c>
      <c r="M117" s="38">
        <f t="shared" si="21"/>
        <v>28</v>
      </c>
    </row>
    <row r="118" spans="1:13" ht="16.2" x14ac:dyDescent="0.3">
      <c r="A118" s="236" t="s">
        <v>187</v>
      </c>
      <c r="B118" s="625"/>
      <c r="C118" s="626"/>
      <c r="D118" s="626"/>
      <c r="E118" s="358" t="str">
        <f t="shared" si="17"/>
        <v>na</v>
      </c>
      <c r="F118" s="39">
        <f t="shared" si="16"/>
        <v>75</v>
      </c>
      <c r="G118" s="55">
        <f t="shared" si="22"/>
        <v>1</v>
      </c>
      <c r="H118" s="57">
        <f t="shared" si="19"/>
        <v>0</v>
      </c>
      <c r="I118" s="57">
        <f t="shared" si="20"/>
        <v>0</v>
      </c>
      <c r="J118" s="533">
        <f t="shared" si="14"/>
        <v>0</v>
      </c>
      <c r="K118" s="127">
        <f t="shared" si="23"/>
        <v>0</v>
      </c>
      <c r="L118" s="41">
        <f>'MASTER CHART'!$AH$7</f>
        <v>0.35</v>
      </c>
      <c r="M118" s="38">
        <f t="shared" si="21"/>
        <v>0</v>
      </c>
    </row>
    <row r="119" spans="1:13" ht="16.2" x14ac:dyDescent="0.3">
      <c r="A119" s="237" t="s">
        <v>79</v>
      </c>
      <c r="B119" s="625"/>
      <c r="C119" s="626" t="s">
        <v>286</v>
      </c>
      <c r="D119" s="626" t="s">
        <v>285</v>
      </c>
      <c r="E119" s="358" t="str">
        <f t="shared" si="17"/>
        <v>A2</v>
      </c>
      <c r="F119" s="39">
        <f t="shared" si="16"/>
        <v>95</v>
      </c>
      <c r="G119" s="55">
        <f t="shared" si="22"/>
        <v>1.2666666666666666</v>
      </c>
      <c r="H119" s="57">
        <f t="shared" si="19"/>
        <v>0.26666666666666661</v>
      </c>
      <c r="I119" s="57">
        <f t="shared" si="20"/>
        <v>-0.26666666666666661</v>
      </c>
      <c r="J119" s="533">
        <f t="shared" si="14"/>
        <v>80</v>
      </c>
      <c r="K119" s="127">
        <f t="shared" si="23"/>
        <v>80</v>
      </c>
      <c r="L119" s="41">
        <f>'MASTER CHART'!$AH$7</f>
        <v>0.35</v>
      </c>
      <c r="M119" s="38">
        <f t="shared" si="21"/>
        <v>28</v>
      </c>
    </row>
    <row r="120" spans="1:13" ht="16.2" x14ac:dyDescent="0.3">
      <c r="A120" s="236" t="s">
        <v>35</v>
      </c>
      <c r="B120" s="625"/>
      <c r="C120" s="626" t="s">
        <v>290</v>
      </c>
      <c r="D120" s="626" t="s">
        <v>290</v>
      </c>
      <c r="E120" s="358" t="str">
        <f t="shared" si="17"/>
        <v>C</v>
      </c>
      <c r="F120" s="39">
        <f t="shared" si="16"/>
        <v>70</v>
      </c>
      <c r="G120" s="55">
        <f t="shared" si="22"/>
        <v>0.93333333333333335</v>
      </c>
      <c r="H120" s="57">
        <f t="shared" si="19"/>
        <v>-6.6666666666666652E-2</v>
      </c>
      <c r="I120" s="57">
        <f t="shared" si="20"/>
        <v>6.6666666666666652E-2</v>
      </c>
      <c r="J120" s="533">
        <f t="shared" si="14"/>
        <v>-19.999999999999993</v>
      </c>
      <c r="K120" s="127">
        <f t="shared" si="23"/>
        <v>19.999999999999993</v>
      </c>
      <c r="L120" s="41">
        <f>'MASTER CHART'!$AH$7</f>
        <v>0.35</v>
      </c>
      <c r="M120" s="38">
        <f t="shared" si="21"/>
        <v>-6.9999999999999973</v>
      </c>
    </row>
    <row r="121" spans="1:13" ht="16.2" x14ac:dyDescent="0.3">
      <c r="A121" s="237" t="s">
        <v>188</v>
      </c>
      <c r="B121" s="625"/>
      <c r="C121" s="626" t="s">
        <v>290</v>
      </c>
      <c r="D121" s="626" t="s">
        <v>290</v>
      </c>
      <c r="E121" s="358" t="str">
        <f t="shared" si="17"/>
        <v>C</v>
      </c>
      <c r="F121" s="39">
        <f t="shared" si="16"/>
        <v>70</v>
      </c>
      <c r="G121" s="55">
        <f t="shared" si="22"/>
        <v>0.93333333333333335</v>
      </c>
      <c r="H121" s="57">
        <f t="shared" si="19"/>
        <v>-6.6666666666666652E-2</v>
      </c>
      <c r="I121" s="57">
        <f t="shared" si="20"/>
        <v>6.6666666666666652E-2</v>
      </c>
      <c r="J121" s="533">
        <f t="shared" si="14"/>
        <v>-19.999999999999993</v>
      </c>
      <c r="K121" s="127">
        <f t="shared" si="23"/>
        <v>19.999999999999993</v>
      </c>
      <c r="L121" s="41">
        <f>'MASTER CHART'!$AH$7</f>
        <v>0.35</v>
      </c>
      <c r="M121" s="38">
        <f t="shared" si="21"/>
        <v>-6.9999999999999973</v>
      </c>
    </row>
    <row r="122" spans="1:13" ht="16.2" x14ac:dyDescent="0.3">
      <c r="A122" s="236" t="s">
        <v>189</v>
      </c>
      <c r="B122" s="625"/>
      <c r="C122" s="626" t="s">
        <v>291</v>
      </c>
      <c r="D122" s="626" t="s">
        <v>291</v>
      </c>
      <c r="E122" s="358" t="str">
        <f t="shared" si="17"/>
        <v>D</v>
      </c>
      <c r="F122" s="39">
        <f t="shared" si="16"/>
        <v>60</v>
      </c>
      <c r="G122" s="55">
        <f t="shared" si="22"/>
        <v>0.8</v>
      </c>
      <c r="H122" s="57">
        <f t="shared" si="19"/>
        <v>-0.19999999999999996</v>
      </c>
      <c r="I122" s="57">
        <f t="shared" si="20"/>
        <v>0.19999999999999996</v>
      </c>
      <c r="J122" s="533">
        <f t="shared" si="14"/>
        <v>-59.999999999999979</v>
      </c>
      <c r="K122" s="127">
        <f t="shared" si="23"/>
        <v>59.999999999999979</v>
      </c>
      <c r="L122" s="41">
        <f>'MASTER CHART'!$AH$7</f>
        <v>0.35</v>
      </c>
      <c r="M122" s="38">
        <f t="shared" si="21"/>
        <v>-20.999999999999993</v>
      </c>
    </row>
    <row r="123" spans="1:13" ht="16.2" x14ac:dyDescent="0.3">
      <c r="A123" s="236" t="s">
        <v>190</v>
      </c>
      <c r="B123" s="625"/>
      <c r="C123" s="626" t="s">
        <v>285</v>
      </c>
      <c r="D123" s="626" t="s">
        <v>285</v>
      </c>
      <c r="E123" s="358" t="str">
        <f t="shared" si="17"/>
        <v>A1</v>
      </c>
      <c r="F123" s="39">
        <f t="shared" si="16"/>
        <v>100</v>
      </c>
      <c r="G123" s="55">
        <f t="shared" si="22"/>
        <v>1.3333333333333333</v>
      </c>
      <c r="H123" s="57">
        <f t="shared" si="19"/>
        <v>0.33333333333333326</v>
      </c>
      <c r="I123" s="57">
        <f t="shared" si="20"/>
        <v>-0.33333333333333326</v>
      </c>
      <c r="J123" s="533">
        <f t="shared" si="14"/>
        <v>100</v>
      </c>
      <c r="K123" s="127">
        <f t="shared" si="23"/>
        <v>100</v>
      </c>
      <c r="L123" s="41">
        <f>'MASTER CHART'!$AH$7</f>
        <v>0.35</v>
      </c>
      <c r="M123" s="38">
        <f t="shared" si="21"/>
        <v>35</v>
      </c>
    </row>
    <row r="124" spans="1:13" ht="16.2" x14ac:dyDescent="0.3">
      <c r="A124" s="236" t="s">
        <v>36</v>
      </c>
      <c r="B124" s="625"/>
      <c r="C124" s="626" t="s">
        <v>289</v>
      </c>
      <c r="D124" s="626" t="s">
        <v>288</v>
      </c>
      <c r="E124" s="358" t="str">
        <f t="shared" si="17"/>
        <v>B</v>
      </c>
      <c r="F124" s="39">
        <f t="shared" si="16"/>
        <v>80</v>
      </c>
      <c r="G124" s="55">
        <f t="shared" si="22"/>
        <v>1.0666666666666667</v>
      </c>
      <c r="H124" s="57">
        <f t="shared" si="19"/>
        <v>6.6666666666666652E-2</v>
      </c>
      <c r="I124" s="57">
        <f t="shared" si="20"/>
        <v>-6.6666666666666652E-2</v>
      </c>
      <c r="J124" s="533">
        <f t="shared" si="14"/>
        <v>20</v>
      </c>
      <c r="K124" s="127">
        <f t="shared" si="23"/>
        <v>20</v>
      </c>
      <c r="L124" s="41">
        <f>'MASTER CHART'!$AH$7</f>
        <v>0.35</v>
      </c>
      <c r="M124" s="38">
        <f t="shared" si="21"/>
        <v>7</v>
      </c>
    </row>
    <row r="125" spans="1:13" ht="16.2" x14ac:dyDescent="0.3">
      <c r="A125" s="237" t="s">
        <v>80</v>
      </c>
      <c r="B125" s="625"/>
      <c r="C125" s="626" t="s">
        <v>290</v>
      </c>
      <c r="D125" s="626" t="s">
        <v>290</v>
      </c>
      <c r="E125" s="358" t="str">
        <f t="shared" si="17"/>
        <v>C</v>
      </c>
      <c r="F125" s="39">
        <f t="shared" si="16"/>
        <v>70</v>
      </c>
      <c r="G125" s="55">
        <f t="shared" si="22"/>
        <v>0.93333333333333335</v>
      </c>
      <c r="H125" s="57">
        <f t="shared" si="19"/>
        <v>-6.6666666666666652E-2</v>
      </c>
      <c r="I125" s="57">
        <f t="shared" si="20"/>
        <v>6.6666666666666652E-2</v>
      </c>
      <c r="J125" s="533">
        <f t="shared" si="14"/>
        <v>-19.999999999999993</v>
      </c>
      <c r="K125" s="127">
        <f t="shared" si="23"/>
        <v>19.999999999999993</v>
      </c>
      <c r="L125" s="41">
        <f>'MASTER CHART'!$AH$7</f>
        <v>0.35</v>
      </c>
      <c r="M125" s="38">
        <f t="shared" si="21"/>
        <v>-6.9999999999999973</v>
      </c>
    </row>
    <row r="126" spans="1:13" ht="16.2" x14ac:dyDescent="0.3">
      <c r="A126" s="236" t="s">
        <v>81</v>
      </c>
      <c r="B126" s="625"/>
      <c r="C126" s="626" t="s">
        <v>288</v>
      </c>
      <c r="D126" s="626" t="s">
        <v>288</v>
      </c>
      <c r="E126" s="358" t="str">
        <f t="shared" si="17"/>
        <v>A4</v>
      </c>
      <c r="F126" s="39">
        <f t="shared" si="16"/>
        <v>85</v>
      </c>
      <c r="G126" s="55">
        <f t="shared" si="22"/>
        <v>1.1333333333333333</v>
      </c>
      <c r="H126" s="57">
        <f t="shared" si="19"/>
        <v>0.1333333333333333</v>
      </c>
      <c r="I126" s="57">
        <f t="shared" si="20"/>
        <v>-0.1333333333333333</v>
      </c>
      <c r="J126" s="533">
        <f t="shared" si="14"/>
        <v>40</v>
      </c>
      <c r="K126" s="127">
        <f t="shared" si="23"/>
        <v>40</v>
      </c>
      <c r="L126" s="41">
        <f>'MASTER CHART'!$AH$7</f>
        <v>0.35</v>
      </c>
      <c r="M126" s="38">
        <f t="shared" si="21"/>
        <v>14</v>
      </c>
    </row>
    <row r="127" spans="1:13" ht="16.2" x14ac:dyDescent="0.3">
      <c r="A127" s="237" t="s">
        <v>191</v>
      </c>
      <c r="B127" s="625"/>
      <c r="C127" s="626" t="s">
        <v>289</v>
      </c>
      <c r="D127" s="626" t="s">
        <v>291</v>
      </c>
      <c r="E127" s="358" t="str">
        <f t="shared" si="17"/>
        <v>B</v>
      </c>
      <c r="F127" s="39">
        <f t="shared" si="16"/>
        <v>80</v>
      </c>
      <c r="G127" s="55">
        <f t="shared" si="22"/>
        <v>1.0666666666666667</v>
      </c>
      <c r="H127" s="57">
        <f t="shared" si="19"/>
        <v>6.6666666666666652E-2</v>
      </c>
      <c r="I127" s="57">
        <f t="shared" si="20"/>
        <v>-6.6666666666666652E-2</v>
      </c>
      <c r="J127" s="533">
        <f t="shared" si="14"/>
        <v>20</v>
      </c>
      <c r="K127" s="127">
        <f t="shared" si="23"/>
        <v>20</v>
      </c>
      <c r="L127" s="41">
        <f>'MASTER CHART'!$AH$7</f>
        <v>0.35</v>
      </c>
      <c r="M127" s="38">
        <f t="shared" si="21"/>
        <v>7</v>
      </c>
    </row>
    <row r="128" spans="1:13" ht="16.2" x14ac:dyDescent="0.3">
      <c r="A128" s="236" t="s">
        <v>82</v>
      </c>
      <c r="B128" s="625"/>
      <c r="C128" s="626" t="s">
        <v>290</v>
      </c>
      <c r="D128" s="626" t="s">
        <v>290</v>
      </c>
      <c r="E128" s="358" t="str">
        <f t="shared" si="17"/>
        <v>C</v>
      </c>
      <c r="F128" s="39">
        <f t="shared" si="16"/>
        <v>70</v>
      </c>
      <c r="G128" s="55">
        <f t="shared" si="22"/>
        <v>0.93333333333333335</v>
      </c>
      <c r="H128" s="57">
        <f t="shared" si="19"/>
        <v>-6.6666666666666652E-2</v>
      </c>
      <c r="I128" s="57">
        <f t="shared" si="20"/>
        <v>6.6666666666666652E-2</v>
      </c>
      <c r="J128" s="533">
        <f t="shared" si="14"/>
        <v>-19.999999999999993</v>
      </c>
      <c r="K128" s="127">
        <f t="shared" si="23"/>
        <v>19.999999999999993</v>
      </c>
      <c r="L128" s="41">
        <f>'MASTER CHART'!$AH$7</f>
        <v>0.35</v>
      </c>
      <c r="M128" s="38">
        <f t="shared" si="21"/>
        <v>-6.9999999999999973</v>
      </c>
    </row>
    <row r="129" spans="1:13" ht="16.2" x14ac:dyDescent="0.3">
      <c r="A129" s="237" t="s">
        <v>83</v>
      </c>
      <c r="B129" s="625"/>
      <c r="C129" s="626" t="s">
        <v>288</v>
      </c>
      <c r="D129" s="626" t="s">
        <v>289</v>
      </c>
      <c r="E129" s="358" t="str">
        <f t="shared" si="17"/>
        <v>A4</v>
      </c>
      <c r="F129" s="39">
        <f t="shared" si="16"/>
        <v>85</v>
      </c>
      <c r="G129" s="55">
        <f t="shared" si="22"/>
        <v>1.1333333333333333</v>
      </c>
      <c r="H129" s="57">
        <f t="shared" si="19"/>
        <v>0.1333333333333333</v>
      </c>
      <c r="I129" s="57">
        <f t="shared" si="20"/>
        <v>-0.1333333333333333</v>
      </c>
      <c r="J129" s="533">
        <f t="shared" si="14"/>
        <v>40</v>
      </c>
      <c r="K129" s="127">
        <f t="shared" si="23"/>
        <v>40</v>
      </c>
      <c r="L129" s="41">
        <f>'MASTER CHART'!$AH$7</f>
        <v>0.35</v>
      </c>
      <c r="M129" s="38">
        <f t="shared" si="21"/>
        <v>14</v>
      </c>
    </row>
    <row r="130" spans="1:13" ht="16.2" x14ac:dyDescent="0.3">
      <c r="A130" s="236" t="s">
        <v>84</v>
      </c>
      <c r="B130" s="625"/>
      <c r="C130" s="626" t="s">
        <v>288</v>
      </c>
      <c r="D130" s="626" t="s">
        <v>289</v>
      </c>
      <c r="E130" s="358" t="str">
        <f t="shared" si="17"/>
        <v>A4</v>
      </c>
      <c r="F130" s="39">
        <f t="shared" si="16"/>
        <v>85</v>
      </c>
      <c r="G130" s="55">
        <f t="shared" si="22"/>
        <v>1.1333333333333333</v>
      </c>
      <c r="H130" s="57">
        <f t="shared" si="19"/>
        <v>0.1333333333333333</v>
      </c>
      <c r="I130" s="57">
        <f t="shared" si="20"/>
        <v>-0.1333333333333333</v>
      </c>
      <c r="J130" s="533">
        <f t="shared" si="14"/>
        <v>40</v>
      </c>
      <c r="K130" s="127">
        <f t="shared" si="23"/>
        <v>40</v>
      </c>
      <c r="L130" s="41">
        <f>'MASTER CHART'!$AH$7</f>
        <v>0.35</v>
      </c>
      <c r="M130" s="38">
        <f t="shared" si="21"/>
        <v>14</v>
      </c>
    </row>
    <row r="131" spans="1:13" ht="16.2" x14ac:dyDescent="0.3">
      <c r="A131" s="236" t="s">
        <v>85</v>
      </c>
      <c r="B131" s="625"/>
      <c r="C131" s="626" t="s">
        <v>287</v>
      </c>
      <c r="D131" s="626" t="s">
        <v>286</v>
      </c>
      <c r="E131" s="358" t="str">
        <f t="shared" si="17"/>
        <v>A3</v>
      </c>
      <c r="F131" s="39">
        <f t="shared" si="16"/>
        <v>90</v>
      </c>
      <c r="G131" s="55">
        <f t="shared" si="22"/>
        <v>1.2</v>
      </c>
      <c r="H131" s="57">
        <f t="shared" si="19"/>
        <v>0.19999999999999996</v>
      </c>
      <c r="I131" s="57">
        <f t="shared" si="20"/>
        <v>-0.19999999999999996</v>
      </c>
      <c r="J131" s="533">
        <f t="shared" si="14"/>
        <v>60</v>
      </c>
      <c r="K131" s="127">
        <f t="shared" si="23"/>
        <v>60</v>
      </c>
      <c r="L131" s="41">
        <f>'MASTER CHART'!$AH$7</f>
        <v>0.35</v>
      </c>
      <c r="M131" s="38">
        <f t="shared" si="21"/>
        <v>21</v>
      </c>
    </row>
    <row r="132" spans="1:13" ht="16.2" x14ac:dyDescent="0.3">
      <c r="A132" s="237" t="s">
        <v>86</v>
      </c>
      <c r="B132" s="625"/>
      <c r="C132" s="626" t="s">
        <v>286</v>
      </c>
      <c r="D132" s="626" t="s">
        <v>288</v>
      </c>
      <c r="E132" s="358" t="str">
        <f t="shared" si="17"/>
        <v>A2</v>
      </c>
      <c r="F132" s="39">
        <f t="shared" si="16"/>
        <v>95</v>
      </c>
      <c r="G132" s="55">
        <f t="shared" ref="G132:G163" si="24">IF(F132=0,"use mean",F132/$F$184)</f>
        <v>1.2666666666666666</v>
      </c>
      <c r="H132" s="57">
        <f t="shared" si="19"/>
        <v>0.26666666666666661</v>
      </c>
      <c r="I132" s="57">
        <f t="shared" si="20"/>
        <v>-0.26666666666666661</v>
      </c>
      <c r="J132" s="533">
        <f t="shared" ref="J132:J175" si="25">(IF(H132&lt;0,H132/$H$186*-100,H132/$H$185*100))</f>
        <v>80</v>
      </c>
      <c r="K132" s="127">
        <f t="shared" ref="K132:K162" si="26">IF(H132&lt;0,H132/$I$186*-100,H132/$H$185*100)</f>
        <v>80</v>
      </c>
      <c r="L132" s="41">
        <f>'MASTER CHART'!$AH$7</f>
        <v>0.35</v>
      </c>
      <c r="M132" s="38">
        <f t="shared" si="21"/>
        <v>28</v>
      </c>
    </row>
    <row r="133" spans="1:13" ht="16.2" x14ac:dyDescent="0.3">
      <c r="A133" s="236" t="s">
        <v>226</v>
      </c>
      <c r="B133" s="625"/>
      <c r="C133" s="626"/>
      <c r="D133" s="626"/>
      <c r="E133" s="358" t="str">
        <f t="shared" si="17"/>
        <v>na</v>
      </c>
      <c r="F133" s="39">
        <f t="shared" ref="F133:F177" si="27">VLOOKUP(E133,$O$4:$P$12,2,FALSE)</f>
        <v>75</v>
      </c>
      <c r="G133" s="55">
        <f t="shared" si="24"/>
        <v>1</v>
      </c>
      <c r="H133" s="57">
        <f t="shared" si="19"/>
        <v>0</v>
      </c>
      <c r="I133" s="57">
        <f t="shared" si="20"/>
        <v>0</v>
      </c>
      <c r="J133" s="533">
        <f t="shared" si="25"/>
        <v>0</v>
      </c>
      <c r="K133" s="127">
        <f t="shared" si="26"/>
        <v>0</v>
      </c>
      <c r="L133" s="41">
        <f>'MASTER CHART'!$AH$7</f>
        <v>0.35</v>
      </c>
      <c r="M133" s="38">
        <f t="shared" si="21"/>
        <v>0</v>
      </c>
    </row>
    <row r="134" spans="1:13" ht="16.2" x14ac:dyDescent="0.3">
      <c r="A134" s="236" t="s">
        <v>87</v>
      </c>
      <c r="B134" s="625"/>
      <c r="C134" s="626" t="s">
        <v>287</v>
      </c>
      <c r="D134" s="626" t="s">
        <v>287</v>
      </c>
      <c r="E134" s="358" t="str">
        <f t="shared" ref="E134:E177" si="28">IF(C134=0,"na",C134)</f>
        <v>A3</v>
      </c>
      <c r="F134" s="39">
        <f t="shared" si="27"/>
        <v>90</v>
      </c>
      <c r="G134" s="55">
        <f t="shared" si="24"/>
        <v>1.2</v>
      </c>
      <c r="H134" s="57">
        <f t="shared" si="19"/>
        <v>0.19999999999999996</v>
      </c>
      <c r="I134" s="57">
        <f t="shared" si="20"/>
        <v>-0.19999999999999996</v>
      </c>
      <c r="J134" s="533">
        <f t="shared" si="25"/>
        <v>60</v>
      </c>
      <c r="K134" s="127">
        <f t="shared" si="26"/>
        <v>60</v>
      </c>
      <c r="L134" s="41">
        <f>'MASTER CHART'!$AH$7</f>
        <v>0.35</v>
      </c>
      <c r="M134" s="38">
        <f t="shared" si="21"/>
        <v>21</v>
      </c>
    </row>
    <row r="135" spans="1:13" ht="16.2" x14ac:dyDescent="0.3">
      <c r="A135" s="237" t="s">
        <v>192</v>
      </c>
      <c r="B135" s="625"/>
      <c r="C135" s="626" t="s">
        <v>287</v>
      </c>
      <c r="D135" s="626" t="s">
        <v>286</v>
      </c>
      <c r="E135" s="358" t="str">
        <f t="shared" si="28"/>
        <v>A3</v>
      </c>
      <c r="F135" s="39">
        <f t="shared" si="27"/>
        <v>90</v>
      </c>
      <c r="G135" s="55">
        <f t="shared" si="24"/>
        <v>1.2</v>
      </c>
      <c r="H135" s="57">
        <f t="shared" si="19"/>
        <v>0.19999999999999996</v>
      </c>
      <c r="I135" s="57">
        <f t="shared" si="20"/>
        <v>-0.19999999999999996</v>
      </c>
      <c r="J135" s="533">
        <f t="shared" si="25"/>
        <v>60</v>
      </c>
      <c r="K135" s="127">
        <f t="shared" si="26"/>
        <v>60</v>
      </c>
      <c r="L135" s="41">
        <f>'MASTER CHART'!$AH$7</f>
        <v>0.35</v>
      </c>
      <c r="M135" s="38">
        <f t="shared" si="21"/>
        <v>21</v>
      </c>
    </row>
    <row r="136" spans="1:13" ht="16.2" x14ac:dyDescent="0.3">
      <c r="A136" s="238" t="s">
        <v>193</v>
      </c>
      <c r="B136" s="625"/>
      <c r="C136" s="626"/>
      <c r="D136" s="626"/>
      <c r="E136" s="358" t="str">
        <f t="shared" si="28"/>
        <v>na</v>
      </c>
      <c r="F136" s="39">
        <f t="shared" si="27"/>
        <v>75</v>
      </c>
      <c r="G136" s="55">
        <f t="shared" si="24"/>
        <v>1</v>
      </c>
      <c r="H136" s="57">
        <f t="shared" si="19"/>
        <v>0</v>
      </c>
      <c r="I136" s="57">
        <f t="shared" si="20"/>
        <v>0</v>
      </c>
      <c r="J136" s="533">
        <f t="shared" si="25"/>
        <v>0</v>
      </c>
      <c r="K136" s="127">
        <f t="shared" si="26"/>
        <v>0</v>
      </c>
      <c r="L136" s="41">
        <f>'MASTER CHART'!$AH$7</f>
        <v>0.35</v>
      </c>
      <c r="M136" s="38">
        <f t="shared" si="21"/>
        <v>0</v>
      </c>
    </row>
    <row r="137" spans="1:13" ht="16.2" x14ac:dyDescent="0.3">
      <c r="A137" s="237" t="s">
        <v>88</v>
      </c>
      <c r="B137" s="625"/>
      <c r="C137" s="626" t="s">
        <v>288</v>
      </c>
      <c r="D137" s="626" t="s">
        <v>287</v>
      </c>
      <c r="E137" s="358" t="str">
        <f t="shared" si="28"/>
        <v>A4</v>
      </c>
      <c r="F137" s="39">
        <f t="shared" si="27"/>
        <v>85</v>
      </c>
      <c r="G137" s="55">
        <f t="shared" si="24"/>
        <v>1.1333333333333333</v>
      </c>
      <c r="H137" s="57">
        <f t="shared" si="19"/>
        <v>0.1333333333333333</v>
      </c>
      <c r="I137" s="57">
        <f t="shared" si="20"/>
        <v>-0.1333333333333333</v>
      </c>
      <c r="J137" s="533">
        <f t="shared" si="25"/>
        <v>40</v>
      </c>
      <c r="K137" s="127">
        <f t="shared" si="26"/>
        <v>40</v>
      </c>
      <c r="L137" s="41">
        <f>'MASTER CHART'!$AH$7</f>
        <v>0.35</v>
      </c>
      <c r="M137" s="38">
        <f t="shared" si="21"/>
        <v>14</v>
      </c>
    </row>
    <row r="138" spans="1:13" ht="16.2" x14ac:dyDescent="0.3">
      <c r="A138" s="236" t="s">
        <v>194</v>
      </c>
      <c r="B138" s="625"/>
      <c r="C138" s="626" t="s">
        <v>290</v>
      </c>
      <c r="D138" s="626" t="s">
        <v>290</v>
      </c>
      <c r="E138" s="358" t="str">
        <f t="shared" si="28"/>
        <v>C</v>
      </c>
      <c r="F138" s="39">
        <f t="shared" si="27"/>
        <v>70</v>
      </c>
      <c r="G138" s="55">
        <f t="shared" si="24"/>
        <v>0.93333333333333335</v>
      </c>
      <c r="H138" s="57">
        <f t="shared" si="19"/>
        <v>-6.6666666666666652E-2</v>
      </c>
      <c r="I138" s="57">
        <f t="shared" si="20"/>
        <v>6.6666666666666652E-2</v>
      </c>
      <c r="J138" s="533">
        <f t="shared" si="25"/>
        <v>-19.999999999999993</v>
      </c>
      <c r="K138" s="127">
        <f t="shared" si="26"/>
        <v>19.999999999999993</v>
      </c>
      <c r="L138" s="41">
        <f>'MASTER CHART'!$AH$7</f>
        <v>0.35</v>
      </c>
      <c r="M138" s="38">
        <f t="shared" si="21"/>
        <v>-6.9999999999999973</v>
      </c>
    </row>
    <row r="139" spans="1:13" ht="16.2" x14ac:dyDescent="0.3">
      <c r="A139" s="237" t="s">
        <v>195</v>
      </c>
      <c r="B139" s="625"/>
      <c r="C139" s="626" t="s">
        <v>290</v>
      </c>
      <c r="D139" s="626" t="s">
        <v>290</v>
      </c>
      <c r="E139" s="358" t="str">
        <f t="shared" si="28"/>
        <v>C</v>
      </c>
      <c r="F139" s="39">
        <f t="shared" si="27"/>
        <v>70</v>
      </c>
      <c r="G139" s="55">
        <f t="shared" si="24"/>
        <v>0.93333333333333335</v>
      </c>
      <c r="H139" s="57">
        <f t="shared" si="19"/>
        <v>-6.6666666666666652E-2</v>
      </c>
      <c r="I139" s="57">
        <f t="shared" si="20"/>
        <v>6.6666666666666652E-2</v>
      </c>
      <c r="J139" s="533">
        <f t="shared" si="25"/>
        <v>-19.999999999999993</v>
      </c>
      <c r="K139" s="127">
        <f t="shared" si="26"/>
        <v>19.999999999999993</v>
      </c>
      <c r="L139" s="41">
        <f>'MASTER CHART'!$AH$7</f>
        <v>0.35</v>
      </c>
      <c r="M139" s="38">
        <f t="shared" si="21"/>
        <v>-6.9999999999999973</v>
      </c>
    </row>
    <row r="140" spans="1:13" ht="16.2" x14ac:dyDescent="0.3">
      <c r="A140" s="237" t="s">
        <v>196</v>
      </c>
      <c r="B140" s="625"/>
      <c r="C140" s="626"/>
      <c r="D140" s="626"/>
      <c r="E140" s="358" t="str">
        <f t="shared" si="28"/>
        <v>na</v>
      </c>
      <c r="F140" s="39">
        <f t="shared" si="27"/>
        <v>75</v>
      </c>
      <c r="G140" s="55">
        <f t="shared" si="24"/>
        <v>1</v>
      </c>
      <c r="H140" s="57">
        <f t="shared" si="19"/>
        <v>0</v>
      </c>
      <c r="I140" s="57">
        <f t="shared" si="20"/>
        <v>0</v>
      </c>
      <c r="J140" s="533">
        <f t="shared" si="25"/>
        <v>0</v>
      </c>
      <c r="K140" s="127">
        <f t="shared" si="26"/>
        <v>0</v>
      </c>
      <c r="L140" s="41">
        <f>'MASTER CHART'!$AH$7</f>
        <v>0.35</v>
      </c>
      <c r="M140" s="38">
        <f t="shared" si="21"/>
        <v>0</v>
      </c>
    </row>
    <row r="141" spans="1:13" ht="16.2" x14ac:dyDescent="0.3">
      <c r="A141" s="236" t="s">
        <v>197</v>
      </c>
      <c r="B141" s="625"/>
      <c r="C141" s="626"/>
      <c r="D141" s="626"/>
      <c r="E141" s="358" t="str">
        <f t="shared" si="28"/>
        <v>na</v>
      </c>
      <c r="F141" s="39">
        <f t="shared" si="27"/>
        <v>75</v>
      </c>
      <c r="G141" s="55">
        <f t="shared" si="24"/>
        <v>1</v>
      </c>
      <c r="H141" s="57">
        <f t="shared" si="19"/>
        <v>0</v>
      </c>
      <c r="I141" s="57">
        <f t="shared" si="20"/>
        <v>0</v>
      </c>
      <c r="J141" s="533">
        <f t="shared" si="25"/>
        <v>0</v>
      </c>
      <c r="K141" s="127">
        <f t="shared" si="26"/>
        <v>0</v>
      </c>
      <c r="L141" s="41">
        <f>'MASTER CHART'!$AH$7</f>
        <v>0.35</v>
      </c>
      <c r="M141" s="38">
        <f t="shared" si="21"/>
        <v>0</v>
      </c>
    </row>
    <row r="142" spans="1:13" ht="16.2" x14ac:dyDescent="0.3">
      <c r="A142" s="237" t="s">
        <v>233</v>
      </c>
      <c r="B142" s="625"/>
      <c r="C142" s="626"/>
      <c r="D142" s="626"/>
      <c r="E142" s="358" t="str">
        <f t="shared" si="28"/>
        <v>na</v>
      </c>
      <c r="F142" s="39">
        <f t="shared" si="27"/>
        <v>75</v>
      </c>
      <c r="G142" s="55">
        <f t="shared" si="24"/>
        <v>1</v>
      </c>
      <c r="H142" s="57">
        <f t="shared" si="19"/>
        <v>0</v>
      </c>
      <c r="I142" s="57">
        <f t="shared" si="20"/>
        <v>0</v>
      </c>
      <c r="J142" s="533">
        <f t="shared" si="25"/>
        <v>0</v>
      </c>
      <c r="K142" s="127">
        <f t="shared" si="26"/>
        <v>0</v>
      </c>
      <c r="L142" s="41">
        <f>'MASTER CHART'!$AH$7</f>
        <v>0.35</v>
      </c>
      <c r="M142" s="38">
        <f t="shared" si="21"/>
        <v>0</v>
      </c>
    </row>
    <row r="143" spans="1:13" ht="16.2" x14ac:dyDescent="0.3">
      <c r="A143" s="236" t="s">
        <v>90</v>
      </c>
      <c r="B143" s="625"/>
      <c r="C143" s="626" t="s">
        <v>289</v>
      </c>
      <c r="D143" s="626" t="s">
        <v>289</v>
      </c>
      <c r="E143" s="358" t="str">
        <f t="shared" si="28"/>
        <v>B</v>
      </c>
      <c r="F143" s="39">
        <f t="shared" si="27"/>
        <v>80</v>
      </c>
      <c r="G143" s="55">
        <f t="shared" si="24"/>
        <v>1.0666666666666667</v>
      </c>
      <c r="H143" s="57">
        <f t="shared" si="19"/>
        <v>6.6666666666666652E-2</v>
      </c>
      <c r="I143" s="57">
        <f t="shared" si="20"/>
        <v>-6.6666666666666652E-2</v>
      </c>
      <c r="J143" s="533">
        <f t="shared" si="25"/>
        <v>20</v>
      </c>
      <c r="K143" s="127">
        <f t="shared" si="26"/>
        <v>20</v>
      </c>
      <c r="L143" s="41">
        <f>'MASTER CHART'!$AH$7</f>
        <v>0.35</v>
      </c>
      <c r="M143" s="38">
        <f t="shared" si="21"/>
        <v>7</v>
      </c>
    </row>
    <row r="144" spans="1:13" ht="16.2" x14ac:dyDescent="0.3">
      <c r="A144" s="237" t="s">
        <v>199</v>
      </c>
      <c r="B144" s="625"/>
      <c r="C144" s="626" t="s">
        <v>289</v>
      </c>
      <c r="D144" s="626" t="s">
        <v>289</v>
      </c>
      <c r="E144" s="358" t="str">
        <f t="shared" si="28"/>
        <v>B</v>
      </c>
      <c r="F144" s="39">
        <f t="shared" si="27"/>
        <v>80</v>
      </c>
      <c r="G144" s="55">
        <f t="shared" si="24"/>
        <v>1.0666666666666667</v>
      </c>
      <c r="H144" s="57">
        <f t="shared" si="19"/>
        <v>6.6666666666666652E-2</v>
      </c>
      <c r="I144" s="57">
        <f t="shared" si="20"/>
        <v>-6.6666666666666652E-2</v>
      </c>
      <c r="J144" s="533">
        <f t="shared" si="25"/>
        <v>20</v>
      </c>
      <c r="K144" s="127">
        <f t="shared" si="26"/>
        <v>20</v>
      </c>
      <c r="L144" s="41">
        <f>'MASTER CHART'!$AH$7</f>
        <v>0.35</v>
      </c>
      <c r="M144" s="38">
        <f t="shared" si="21"/>
        <v>7</v>
      </c>
    </row>
    <row r="145" spans="1:13" ht="16.2" x14ac:dyDescent="0.3">
      <c r="A145" s="236" t="s">
        <v>200</v>
      </c>
      <c r="B145" s="625"/>
      <c r="C145" s="626" t="s">
        <v>289</v>
      </c>
      <c r="D145" s="626" t="s">
        <v>289</v>
      </c>
      <c r="E145" s="358" t="str">
        <f t="shared" si="28"/>
        <v>B</v>
      </c>
      <c r="F145" s="39">
        <f t="shared" si="27"/>
        <v>80</v>
      </c>
      <c r="G145" s="55">
        <f t="shared" si="24"/>
        <v>1.0666666666666667</v>
      </c>
      <c r="H145" s="57">
        <f t="shared" si="19"/>
        <v>6.6666666666666652E-2</v>
      </c>
      <c r="I145" s="57">
        <f t="shared" si="20"/>
        <v>-6.6666666666666652E-2</v>
      </c>
      <c r="J145" s="533">
        <f t="shared" si="25"/>
        <v>20</v>
      </c>
      <c r="K145" s="127">
        <f t="shared" si="26"/>
        <v>20</v>
      </c>
      <c r="L145" s="41">
        <f>'MASTER CHART'!$AH$7</f>
        <v>0.35</v>
      </c>
      <c r="M145" s="38">
        <f t="shared" si="21"/>
        <v>7</v>
      </c>
    </row>
    <row r="146" spans="1:13" ht="16.2" x14ac:dyDescent="0.3">
      <c r="A146" s="237" t="s">
        <v>91</v>
      </c>
      <c r="B146" s="625"/>
      <c r="C146" s="626" t="s">
        <v>287</v>
      </c>
      <c r="D146" s="626" t="s">
        <v>286</v>
      </c>
      <c r="E146" s="358" t="str">
        <f t="shared" si="28"/>
        <v>A3</v>
      </c>
      <c r="F146" s="39">
        <f t="shared" si="27"/>
        <v>90</v>
      </c>
      <c r="G146" s="55">
        <f t="shared" si="24"/>
        <v>1.2</v>
      </c>
      <c r="H146" s="57">
        <f t="shared" si="19"/>
        <v>0.19999999999999996</v>
      </c>
      <c r="I146" s="57">
        <f t="shared" si="20"/>
        <v>-0.19999999999999996</v>
      </c>
      <c r="J146" s="533">
        <f t="shared" si="25"/>
        <v>60</v>
      </c>
      <c r="K146" s="127">
        <f t="shared" si="26"/>
        <v>60</v>
      </c>
      <c r="L146" s="41">
        <f>'MASTER CHART'!$AH$7</f>
        <v>0.35</v>
      </c>
      <c r="M146" s="38">
        <f t="shared" si="21"/>
        <v>21</v>
      </c>
    </row>
    <row r="147" spans="1:13" ht="16.2" x14ac:dyDescent="0.3">
      <c r="A147" s="236" t="s">
        <v>92</v>
      </c>
      <c r="B147" s="625"/>
      <c r="C147" s="626" t="s">
        <v>287</v>
      </c>
      <c r="D147" s="626" t="s">
        <v>287</v>
      </c>
      <c r="E147" s="358" t="str">
        <f t="shared" si="28"/>
        <v>A3</v>
      </c>
      <c r="F147" s="39">
        <f t="shared" si="27"/>
        <v>90</v>
      </c>
      <c r="G147" s="55">
        <f t="shared" si="24"/>
        <v>1.2</v>
      </c>
      <c r="H147" s="57">
        <f t="shared" si="19"/>
        <v>0.19999999999999996</v>
      </c>
      <c r="I147" s="57">
        <f t="shared" si="20"/>
        <v>-0.19999999999999996</v>
      </c>
      <c r="J147" s="533">
        <f t="shared" si="25"/>
        <v>60</v>
      </c>
      <c r="K147" s="127">
        <f t="shared" si="26"/>
        <v>60</v>
      </c>
      <c r="L147" s="41">
        <f>'MASTER CHART'!$AH$7</f>
        <v>0.35</v>
      </c>
      <c r="M147" s="38">
        <f t="shared" si="21"/>
        <v>21</v>
      </c>
    </row>
    <row r="148" spans="1:13" ht="16.2" x14ac:dyDescent="0.3">
      <c r="A148" s="237" t="s">
        <v>93</v>
      </c>
      <c r="B148" s="625"/>
      <c r="C148" s="626" t="s">
        <v>287</v>
      </c>
      <c r="D148" s="626" t="s">
        <v>287</v>
      </c>
      <c r="E148" s="358" t="str">
        <f t="shared" si="28"/>
        <v>A3</v>
      </c>
      <c r="F148" s="39">
        <f t="shared" si="27"/>
        <v>90</v>
      </c>
      <c r="G148" s="55">
        <f t="shared" si="24"/>
        <v>1.2</v>
      </c>
      <c r="H148" s="57">
        <f t="shared" si="19"/>
        <v>0.19999999999999996</v>
      </c>
      <c r="I148" s="57">
        <f t="shared" si="20"/>
        <v>-0.19999999999999996</v>
      </c>
      <c r="J148" s="533">
        <f t="shared" si="25"/>
        <v>60</v>
      </c>
      <c r="K148" s="127">
        <f t="shared" si="26"/>
        <v>60</v>
      </c>
      <c r="L148" s="41">
        <f>'MASTER CHART'!$AH$7</f>
        <v>0.35</v>
      </c>
      <c r="M148" s="38">
        <f t="shared" si="21"/>
        <v>21</v>
      </c>
    </row>
    <row r="149" spans="1:13" ht="16.2" x14ac:dyDescent="0.3">
      <c r="A149" s="236" t="s">
        <v>94</v>
      </c>
      <c r="B149" s="625"/>
      <c r="C149" s="626" t="s">
        <v>290</v>
      </c>
      <c r="D149" s="626" t="s">
        <v>288</v>
      </c>
      <c r="E149" s="358" t="str">
        <f t="shared" si="28"/>
        <v>C</v>
      </c>
      <c r="F149" s="39">
        <f t="shared" si="27"/>
        <v>70</v>
      </c>
      <c r="G149" s="55">
        <f t="shared" si="24"/>
        <v>0.93333333333333335</v>
      </c>
      <c r="H149" s="57">
        <f t="shared" ref="H149:H177" si="29">IF(F149=0,0,G149-1)</f>
        <v>-6.6666666666666652E-2</v>
      </c>
      <c r="I149" s="57">
        <f t="shared" ref="I149:I177" si="30">(H149*-1)</f>
        <v>6.6666666666666652E-2</v>
      </c>
      <c r="J149" s="533">
        <f t="shared" si="25"/>
        <v>-19.999999999999993</v>
      </c>
      <c r="K149" s="127">
        <f t="shared" si="26"/>
        <v>19.999999999999993</v>
      </c>
      <c r="L149" s="41">
        <f>'MASTER CHART'!$AH$7</f>
        <v>0.35</v>
      </c>
      <c r="M149" s="38">
        <f t="shared" ref="M149:M177" si="31">(J149*L149)</f>
        <v>-6.9999999999999973</v>
      </c>
    </row>
    <row r="150" spans="1:13" ht="16.2" x14ac:dyDescent="0.3">
      <c r="A150" s="237" t="s">
        <v>95</v>
      </c>
      <c r="B150" s="625"/>
      <c r="C150" s="626" t="s">
        <v>287</v>
      </c>
      <c r="D150" s="626" t="s">
        <v>285</v>
      </c>
      <c r="E150" s="358" t="str">
        <f t="shared" si="28"/>
        <v>A3</v>
      </c>
      <c r="F150" s="39">
        <f t="shared" si="27"/>
        <v>90</v>
      </c>
      <c r="G150" s="55">
        <f t="shared" si="24"/>
        <v>1.2</v>
      </c>
      <c r="H150" s="57">
        <f t="shared" si="29"/>
        <v>0.19999999999999996</v>
      </c>
      <c r="I150" s="57">
        <f t="shared" si="30"/>
        <v>-0.19999999999999996</v>
      </c>
      <c r="J150" s="533">
        <f t="shared" si="25"/>
        <v>60</v>
      </c>
      <c r="K150" s="127">
        <f t="shared" si="26"/>
        <v>60</v>
      </c>
      <c r="L150" s="41">
        <f>'MASTER CHART'!$AH$7</f>
        <v>0.35</v>
      </c>
      <c r="M150" s="38">
        <f t="shared" si="31"/>
        <v>21</v>
      </c>
    </row>
    <row r="151" spans="1:13" ht="16.2" x14ac:dyDescent="0.3">
      <c r="A151" s="236" t="s">
        <v>201</v>
      </c>
      <c r="B151" s="625"/>
      <c r="C151" s="626" t="s">
        <v>289</v>
      </c>
      <c r="D151" s="626" t="s">
        <v>289</v>
      </c>
      <c r="E151" s="358" t="str">
        <f t="shared" si="28"/>
        <v>B</v>
      </c>
      <c r="F151" s="39">
        <f t="shared" si="27"/>
        <v>80</v>
      </c>
      <c r="G151" s="55">
        <f t="shared" si="24"/>
        <v>1.0666666666666667</v>
      </c>
      <c r="H151" s="57">
        <f t="shared" si="29"/>
        <v>6.6666666666666652E-2</v>
      </c>
      <c r="I151" s="57">
        <f t="shared" si="30"/>
        <v>-6.6666666666666652E-2</v>
      </c>
      <c r="J151" s="533">
        <f t="shared" si="25"/>
        <v>20</v>
      </c>
      <c r="K151" s="127">
        <f t="shared" si="26"/>
        <v>20</v>
      </c>
      <c r="L151" s="41">
        <f>'MASTER CHART'!$AH$7</f>
        <v>0.35</v>
      </c>
      <c r="M151" s="38">
        <f t="shared" si="31"/>
        <v>7</v>
      </c>
    </row>
    <row r="152" spans="1:13" ht="16.2" x14ac:dyDescent="0.3">
      <c r="A152" s="236" t="s">
        <v>202</v>
      </c>
      <c r="B152" s="625"/>
      <c r="C152" s="626" t="s">
        <v>614</v>
      </c>
      <c r="D152" s="626" t="s">
        <v>614</v>
      </c>
      <c r="E152" s="358" t="str">
        <f t="shared" si="28"/>
        <v>E</v>
      </c>
      <c r="F152" s="39">
        <f t="shared" si="27"/>
        <v>50</v>
      </c>
      <c r="G152" s="55">
        <f t="shared" si="24"/>
        <v>0.66666666666666663</v>
      </c>
      <c r="H152" s="57">
        <f t="shared" si="29"/>
        <v>-0.33333333333333337</v>
      </c>
      <c r="I152" s="57">
        <f t="shared" si="30"/>
        <v>0.33333333333333337</v>
      </c>
      <c r="J152" s="533">
        <f t="shared" si="25"/>
        <v>-100</v>
      </c>
      <c r="K152" s="127">
        <f t="shared" si="26"/>
        <v>100</v>
      </c>
      <c r="L152" s="41">
        <f>'MASTER CHART'!$AH$7</f>
        <v>0.35</v>
      </c>
      <c r="M152" s="38">
        <f t="shared" si="31"/>
        <v>-35</v>
      </c>
    </row>
    <row r="153" spans="1:13" ht="16.2" x14ac:dyDescent="0.3">
      <c r="A153" s="237" t="s">
        <v>203</v>
      </c>
      <c r="B153" s="625"/>
      <c r="C153" s="626" t="s">
        <v>290</v>
      </c>
      <c r="D153" s="626" t="s">
        <v>290</v>
      </c>
      <c r="E153" s="358" t="str">
        <f t="shared" si="28"/>
        <v>C</v>
      </c>
      <c r="F153" s="39">
        <f t="shared" si="27"/>
        <v>70</v>
      </c>
      <c r="G153" s="55">
        <f t="shared" si="24"/>
        <v>0.93333333333333335</v>
      </c>
      <c r="H153" s="57">
        <f t="shared" si="29"/>
        <v>-6.6666666666666652E-2</v>
      </c>
      <c r="I153" s="57">
        <f t="shared" si="30"/>
        <v>6.6666666666666652E-2</v>
      </c>
      <c r="J153" s="533">
        <f t="shared" si="25"/>
        <v>-19.999999999999993</v>
      </c>
      <c r="K153" s="127">
        <f t="shared" si="26"/>
        <v>19.999999999999993</v>
      </c>
      <c r="L153" s="41">
        <f>'MASTER CHART'!$AH$7</f>
        <v>0.35</v>
      </c>
      <c r="M153" s="38">
        <f t="shared" si="31"/>
        <v>-6.9999999999999973</v>
      </c>
    </row>
    <row r="154" spans="1:13" ht="16.2" x14ac:dyDescent="0.3">
      <c r="A154" s="237" t="s">
        <v>204</v>
      </c>
      <c r="B154" s="625"/>
      <c r="C154" s="626" t="s">
        <v>285</v>
      </c>
      <c r="D154" s="626" t="s">
        <v>285</v>
      </c>
      <c r="E154" s="358" t="str">
        <f t="shared" si="28"/>
        <v>A1</v>
      </c>
      <c r="F154" s="39">
        <f t="shared" si="27"/>
        <v>100</v>
      </c>
      <c r="G154" s="55">
        <f t="shared" si="24"/>
        <v>1.3333333333333333</v>
      </c>
      <c r="H154" s="57">
        <f t="shared" si="29"/>
        <v>0.33333333333333326</v>
      </c>
      <c r="I154" s="57">
        <f t="shared" si="30"/>
        <v>-0.33333333333333326</v>
      </c>
      <c r="J154" s="533">
        <f t="shared" si="25"/>
        <v>100</v>
      </c>
      <c r="K154" s="127">
        <f t="shared" si="26"/>
        <v>100</v>
      </c>
      <c r="L154" s="41">
        <f>'MASTER CHART'!$AH$7</f>
        <v>0.35</v>
      </c>
      <c r="M154" s="38">
        <f t="shared" si="31"/>
        <v>35</v>
      </c>
    </row>
    <row r="155" spans="1:13" ht="16.2" x14ac:dyDescent="0.3">
      <c r="A155" s="236" t="s">
        <v>96</v>
      </c>
      <c r="B155" s="625"/>
      <c r="C155" s="626" t="s">
        <v>285</v>
      </c>
      <c r="D155" s="626" t="s">
        <v>285</v>
      </c>
      <c r="E155" s="358" t="str">
        <f t="shared" si="28"/>
        <v>A1</v>
      </c>
      <c r="F155" s="39">
        <f t="shared" si="27"/>
        <v>100</v>
      </c>
      <c r="G155" s="55">
        <f t="shared" si="24"/>
        <v>1.3333333333333333</v>
      </c>
      <c r="H155" s="57">
        <f t="shared" si="29"/>
        <v>0.33333333333333326</v>
      </c>
      <c r="I155" s="57">
        <f t="shared" si="30"/>
        <v>-0.33333333333333326</v>
      </c>
      <c r="J155" s="533">
        <f t="shared" si="25"/>
        <v>100</v>
      </c>
      <c r="K155" s="127">
        <f t="shared" si="26"/>
        <v>100</v>
      </c>
      <c r="L155" s="41">
        <f>'MASTER CHART'!$AH$7</f>
        <v>0.35</v>
      </c>
      <c r="M155" s="38">
        <f t="shared" si="31"/>
        <v>35</v>
      </c>
    </row>
    <row r="156" spans="1:13" ht="16.2" x14ac:dyDescent="0.3">
      <c r="A156" s="237" t="s">
        <v>121</v>
      </c>
      <c r="B156" s="625"/>
      <c r="C156" s="626" t="s">
        <v>614</v>
      </c>
      <c r="D156" s="626" t="s">
        <v>614</v>
      </c>
      <c r="E156" s="358" t="str">
        <f t="shared" si="28"/>
        <v>E</v>
      </c>
      <c r="F156" s="39">
        <f t="shared" si="27"/>
        <v>50</v>
      </c>
      <c r="G156" s="55">
        <f t="shared" si="24"/>
        <v>0.66666666666666663</v>
      </c>
      <c r="H156" s="57">
        <f t="shared" si="29"/>
        <v>-0.33333333333333337</v>
      </c>
      <c r="I156" s="57">
        <f t="shared" si="30"/>
        <v>0.33333333333333337</v>
      </c>
      <c r="J156" s="533">
        <f t="shared" si="25"/>
        <v>-100</v>
      </c>
      <c r="K156" s="127">
        <f t="shared" si="26"/>
        <v>100</v>
      </c>
      <c r="L156" s="41">
        <f>'MASTER CHART'!$AH$7</f>
        <v>0.35</v>
      </c>
      <c r="M156" s="38">
        <f t="shared" si="31"/>
        <v>-35</v>
      </c>
    </row>
    <row r="157" spans="1:13" ht="16.2" x14ac:dyDescent="0.3">
      <c r="A157" s="236" t="s">
        <v>205</v>
      </c>
      <c r="B157" s="625"/>
      <c r="C157" s="626" t="s">
        <v>291</v>
      </c>
      <c r="D157" s="626" t="s">
        <v>291</v>
      </c>
      <c r="E157" s="358" t="str">
        <f t="shared" si="28"/>
        <v>D</v>
      </c>
      <c r="F157" s="39">
        <f t="shared" si="27"/>
        <v>60</v>
      </c>
      <c r="G157" s="55">
        <f t="shared" si="24"/>
        <v>0.8</v>
      </c>
      <c r="H157" s="57">
        <f t="shared" si="29"/>
        <v>-0.19999999999999996</v>
      </c>
      <c r="I157" s="57">
        <f t="shared" si="30"/>
        <v>0.19999999999999996</v>
      </c>
      <c r="J157" s="533">
        <f t="shared" si="25"/>
        <v>-59.999999999999979</v>
      </c>
      <c r="K157" s="127">
        <f t="shared" si="26"/>
        <v>59.999999999999979</v>
      </c>
      <c r="L157" s="41">
        <f>'MASTER CHART'!$AH$7</f>
        <v>0.35</v>
      </c>
      <c r="M157" s="38">
        <f t="shared" si="31"/>
        <v>-20.999999999999993</v>
      </c>
    </row>
    <row r="158" spans="1:13" ht="16.2" x14ac:dyDescent="0.3">
      <c r="A158" s="237" t="s">
        <v>98</v>
      </c>
      <c r="B158" s="625"/>
      <c r="C158" s="626" t="s">
        <v>288</v>
      </c>
      <c r="D158" s="626" t="s">
        <v>288</v>
      </c>
      <c r="E158" s="358" t="str">
        <f t="shared" si="28"/>
        <v>A4</v>
      </c>
      <c r="F158" s="39">
        <f t="shared" si="27"/>
        <v>85</v>
      </c>
      <c r="G158" s="55">
        <f t="shared" si="24"/>
        <v>1.1333333333333333</v>
      </c>
      <c r="H158" s="57">
        <f t="shared" si="29"/>
        <v>0.1333333333333333</v>
      </c>
      <c r="I158" s="57">
        <f t="shared" si="30"/>
        <v>-0.1333333333333333</v>
      </c>
      <c r="J158" s="533">
        <f t="shared" si="25"/>
        <v>40</v>
      </c>
      <c r="K158" s="127">
        <f t="shared" si="26"/>
        <v>40</v>
      </c>
      <c r="L158" s="41">
        <f>'MASTER CHART'!$AH$7</f>
        <v>0.35</v>
      </c>
      <c r="M158" s="38">
        <f t="shared" si="31"/>
        <v>14</v>
      </c>
    </row>
    <row r="159" spans="1:13" ht="16.2" x14ac:dyDescent="0.3">
      <c r="A159" s="236" t="s">
        <v>206</v>
      </c>
      <c r="B159" s="625"/>
      <c r="C159" s="626" t="s">
        <v>290</v>
      </c>
      <c r="D159" s="626" t="s">
        <v>290</v>
      </c>
      <c r="E159" s="358" t="str">
        <f t="shared" si="28"/>
        <v>C</v>
      </c>
      <c r="F159" s="39">
        <f t="shared" si="27"/>
        <v>70</v>
      </c>
      <c r="G159" s="55">
        <f t="shared" si="24"/>
        <v>0.93333333333333335</v>
      </c>
      <c r="H159" s="57">
        <f t="shared" si="29"/>
        <v>-6.6666666666666652E-2</v>
      </c>
      <c r="I159" s="57">
        <f t="shared" si="30"/>
        <v>6.6666666666666652E-2</v>
      </c>
      <c r="J159" s="533">
        <f t="shared" si="25"/>
        <v>-19.999999999999993</v>
      </c>
      <c r="K159" s="127">
        <f t="shared" si="26"/>
        <v>19.999999999999993</v>
      </c>
      <c r="L159" s="41">
        <f>'MASTER CHART'!$AH$7</f>
        <v>0.35</v>
      </c>
      <c r="M159" s="38">
        <f t="shared" si="31"/>
        <v>-6.9999999999999973</v>
      </c>
    </row>
    <row r="160" spans="1:13" ht="16.2" x14ac:dyDescent="0.3">
      <c r="A160" s="237" t="s">
        <v>122</v>
      </c>
      <c r="B160" s="625"/>
      <c r="C160" s="626" t="s">
        <v>289</v>
      </c>
      <c r="D160" s="626" t="s">
        <v>289</v>
      </c>
      <c r="E160" s="358" t="str">
        <f t="shared" si="28"/>
        <v>B</v>
      </c>
      <c r="F160" s="39">
        <f t="shared" si="27"/>
        <v>80</v>
      </c>
      <c r="G160" s="55">
        <f t="shared" si="24"/>
        <v>1.0666666666666667</v>
      </c>
      <c r="H160" s="57">
        <f t="shared" si="29"/>
        <v>6.6666666666666652E-2</v>
      </c>
      <c r="I160" s="57">
        <f t="shared" si="30"/>
        <v>-6.6666666666666652E-2</v>
      </c>
      <c r="J160" s="533">
        <f t="shared" si="25"/>
        <v>20</v>
      </c>
      <c r="K160" s="127">
        <f t="shared" si="26"/>
        <v>20</v>
      </c>
      <c r="L160" s="41">
        <f>'MASTER CHART'!$AH$7</f>
        <v>0.35</v>
      </c>
      <c r="M160" s="38">
        <f t="shared" si="31"/>
        <v>7</v>
      </c>
    </row>
    <row r="161" spans="1:13" ht="16.2" x14ac:dyDescent="0.3">
      <c r="A161" s="236" t="s">
        <v>99</v>
      </c>
      <c r="B161" s="625"/>
      <c r="C161" s="626" t="s">
        <v>289</v>
      </c>
      <c r="D161" s="626" t="s">
        <v>289</v>
      </c>
      <c r="E161" s="358" t="str">
        <f t="shared" si="28"/>
        <v>B</v>
      </c>
      <c r="F161" s="39">
        <f t="shared" si="27"/>
        <v>80</v>
      </c>
      <c r="G161" s="55">
        <f t="shared" si="24"/>
        <v>1.0666666666666667</v>
      </c>
      <c r="H161" s="57">
        <f t="shared" si="29"/>
        <v>6.6666666666666652E-2</v>
      </c>
      <c r="I161" s="57">
        <f t="shared" si="30"/>
        <v>-6.6666666666666652E-2</v>
      </c>
      <c r="J161" s="533">
        <f t="shared" si="25"/>
        <v>20</v>
      </c>
      <c r="K161" s="127">
        <f t="shared" si="26"/>
        <v>20</v>
      </c>
      <c r="L161" s="41">
        <f>'MASTER CHART'!$AH$7</f>
        <v>0.35</v>
      </c>
      <c r="M161" s="38">
        <f t="shared" si="31"/>
        <v>7</v>
      </c>
    </row>
    <row r="162" spans="1:13" ht="16.2" x14ac:dyDescent="0.3">
      <c r="A162" s="237" t="s">
        <v>100</v>
      </c>
      <c r="B162" s="625"/>
      <c r="C162" s="626" t="s">
        <v>289</v>
      </c>
      <c r="D162" s="626" t="s">
        <v>288</v>
      </c>
      <c r="E162" s="358" t="str">
        <f t="shared" si="28"/>
        <v>B</v>
      </c>
      <c r="F162" s="39">
        <f t="shared" si="27"/>
        <v>80</v>
      </c>
      <c r="G162" s="55">
        <f t="shared" si="24"/>
        <v>1.0666666666666667</v>
      </c>
      <c r="H162" s="57">
        <f t="shared" si="29"/>
        <v>6.6666666666666652E-2</v>
      </c>
      <c r="I162" s="57">
        <f t="shared" si="30"/>
        <v>-6.6666666666666652E-2</v>
      </c>
      <c r="J162" s="533">
        <f t="shared" si="25"/>
        <v>20</v>
      </c>
      <c r="K162" s="127">
        <f t="shared" si="26"/>
        <v>20</v>
      </c>
      <c r="L162" s="41">
        <f>'MASTER CHART'!$AH$7</f>
        <v>0.35</v>
      </c>
      <c r="M162" s="38">
        <f t="shared" si="31"/>
        <v>7</v>
      </c>
    </row>
    <row r="163" spans="1:13" ht="16.2" x14ac:dyDescent="0.3">
      <c r="A163" s="236" t="s">
        <v>207</v>
      </c>
      <c r="B163" s="625"/>
      <c r="C163" s="626" t="s">
        <v>291</v>
      </c>
      <c r="D163" s="626" t="s">
        <v>291</v>
      </c>
      <c r="E163" s="358" t="str">
        <f t="shared" si="28"/>
        <v>D</v>
      </c>
      <c r="F163" s="39">
        <f t="shared" si="27"/>
        <v>60</v>
      </c>
      <c r="G163" s="55">
        <f t="shared" si="24"/>
        <v>0.8</v>
      </c>
      <c r="H163" s="57">
        <f t="shared" si="29"/>
        <v>-0.19999999999999996</v>
      </c>
      <c r="I163" s="57">
        <f t="shared" si="30"/>
        <v>0.19999999999999996</v>
      </c>
      <c r="J163" s="533">
        <f t="shared" si="25"/>
        <v>-59.999999999999979</v>
      </c>
      <c r="K163" s="127">
        <f t="shared" ref="K163:K177" si="32">IF(H163&lt;0,H163/$I$186*-100,H163/$H$185*100)</f>
        <v>59.999999999999979</v>
      </c>
      <c r="L163" s="41">
        <f>'MASTER CHART'!$AH$7</f>
        <v>0.35</v>
      </c>
      <c r="M163" s="38">
        <f t="shared" si="31"/>
        <v>-20.999999999999993</v>
      </c>
    </row>
    <row r="164" spans="1:13" ht="16.2" x14ac:dyDescent="0.3">
      <c r="A164" s="237" t="s">
        <v>208</v>
      </c>
      <c r="B164" s="625"/>
      <c r="C164" s="626"/>
      <c r="D164" s="626"/>
      <c r="E164" s="358" t="str">
        <f t="shared" si="28"/>
        <v>na</v>
      </c>
      <c r="F164" s="39">
        <f t="shared" si="27"/>
        <v>75</v>
      </c>
      <c r="G164" s="55">
        <f t="shared" ref="G164:G177" si="33">IF(F164=0,"use mean",F164/$F$184)</f>
        <v>1</v>
      </c>
      <c r="H164" s="57">
        <f t="shared" si="29"/>
        <v>0</v>
      </c>
      <c r="I164" s="57">
        <f t="shared" si="30"/>
        <v>0</v>
      </c>
      <c r="J164" s="533">
        <f t="shared" si="25"/>
        <v>0</v>
      </c>
      <c r="K164" s="127">
        <f t="shared" si="32"/>
        <v>0</v>
      </c>
      <c r="L164" s="41">
        <f>'MASTER CHART'!$AH$7</f>
        <v>0.35</v>
      </c>
      <c r="M164" s="38">
        <f t="shared" si="31"/>
        <v>0</v>
      </c>
    </row>
    <row r="165" spans="1:13" ht="16.2" x14ac:dyDescent="0.3">
      <c r="A165" s="237" t="s">
        <v>209</v>
      </c>
      <c r="B165" s="625"/>
      <c r="C165" s="626" t="s">
        <v>290</v>
      </c>
      <c r="D165" s="626" t="s">
        <v>291</v>
      </c>
      <c r="E165" s="358" t="str">
        <f t="shared" si="28"/>
        <v>C</v>
      </c>
      <c r="F165" s="39">
        <f t="shared" si="27"/>
        <v>70</v>
      </c>
      <c r="G165" s="55">
        <f t="shared" si="33"/>
        <v>0.93333333333333335</v>
      </c>
      <c r="H165" s="57">
        <f t="shared" si="29"/>
        <v>-6.6666666666666652E-2</v>
      </c>
      <c r="I165" s="57">
        <f t="shared" si="30"/>
        <v>6.6666666666666652E-2</v>
      </c>
      <c r="J165" s="533">
        <f t="shared" si="25"/>
        <v>-19.999999999999993</v>
      </c>
      <c r="K165" s="127">
        <f t="shared" si="32"/>
        <v>19.999999999999993</v>
      </c>
      <c r="L165" s="41">
        <f>'MASTER CHART'!$AH$7</f>
        <v>0.35</v>
      </c>
      <c r="M165" s="38">
        <f t="shared" si="31"/>
        <v>-6.9999999999999973</v>
      </c>
    </row>
    <row r="166" spans="1:13" ht="16.2" x14ac:dyDescent="0.3">
      <c r="A166" s="236" t="s">
        <v>101</v>
      </c>
      <c r="B166" s="625"/>
      <c r="C166" s="626" t="s">
        <v>291</v>
      </c>
      <c r="D166" s="626" t="s">
        <v>291</v>
      </c>
      <c r="E166" s="358" t="str">
        <f t="shared" si="28"/>
        <v>D</v>
      </c>
      <c r="F166" s="39">
        <f t="shared" si="27"/>
        <v>60</v>
      </c>
      <c r="G166" s="55">
        <f t="shared" si="33"/>
        <v>0.8</v>
      </c>
      <c r="H166" s="57">
        <f t="shared" si="29"/>
        <v>-0.19999999999999996</v>
      </c>
      <c r="I166" s="57">
        <f t="shared" si="30"/>
        <v>0.19999999999999996</v>
      </c>
      <c r="J166" s="533">
        <f t="shared" si="25"/>
        <v>-59.999999999999979</v>
      </c>
      <c r="K166" s="127">
        <f t="shared" si="32"/>
        <v>59.999999999999979</v>
      </c>
      <c r="L166" s="41">
        <f>'MASTER CHART'!$AH$7</f>
        <v>0.35</v>
      </c>
      <c r="M166" s="38">
        <f t="shared" si="31"/>
        <v>-20.999999999999993</v>
      </c>
    </row>
    <row r="167" spans="1:13" ht="16.2" x14ac:dyDescent="0.3">
      <c r="A167" s="237" t="s">
        <v>123</v>
      </c>
      <c r="B167" s="625"/>
      <c r="C167" s="626" t="s">
        <v>288</v>
      </c>
      <c r="D167" s="626" t="s">
        <v>286</v>
      </c>
      <c r="E167" s="358" t="str">
        <f t="shared" si="28"/>
        <v>A4</v>
      </c>
      <c r="F167" s="39">
        <f t="shared" si="27"/>
        <v>85</v>
      </c>
      <c r="G167" s="55">
        <f t="shared" si="33"/>
        <v>1.1333333333333333</v>
      </c>
      <c r="H167" s="57">
        <f t="shared" si="29"/>
        <v>0.1333333333333333</v>
      </c>
      <c r="I167" s="57">
        <f t="shared" si="30"/>
        <v>-0.1333333333333333</v>
      </c>
      <c r="J167" s="533">
        <f t="shared" si="25"/>
        <v>40</v>
      </c>
      <c r="K167" s="127">
        <f t="shared" si="32"/>
        <v>40</v>
      </c>
      <c r="L167" s="41">
        <f>'MASTER CHART'!$AH$7</f>
        <v>0.35</v>
      </c>
      <c r="M167" s="38">
        <f t="shared" si="31"/>
        <v>14</v>
      </c>
    </row>
    <row r="168" spans="1:13" ht="16.2" x14ac:dyDescent="0.3">
      <c r="A168" s="236" t="s">
        <v>102</v>
      </c>
      <c r="B168" s="625"/>
      <c r="C168" s="626" t="s">
        <v>287</v>
      </c>
      <c r="D168" s="626" t="s">
        <v>285</v>
      </c>
      <c r="E168" s="358" t="str">
        <f t="shared" si="28"/>
        <v>A3</v>
      </c>
      <c r="F168" s="39">
        <f t="shared" si="27"/>
        <v>90</v>
      </c>
      <c r="G168" s="55">
        <f t="shared" si="33"/>
        <v>1.2</v>
      </c>
      <c r="H168" s="57">
        <f t="shared" si="29"/>
        <v>0.19999999999999996</v>
      </c>
      <c r="I168" s="57">
        <f t="shared" si="30"/>
        <v>-0.19999999999999996</v>
      </c>
      <c r="J168" s="533">
        <f t="shared" si="25"/>
        <v>60</v>
      </c>
      <c r="K168" s="127">
        <f t="shared" si="32"/>
        <v>60</v>
      </c>
      <c r="L168" s="41">
        <f>'MASTER CHART'!$AH$7</f>
        <v>0.35</v>
      </c>
      <c r="M168" s="38">
        <f t="shared" si="31"/>
        <v>21</v>
      </c>
    </row>
    <row r="169" spans="1:13" ht="16.2" x14ac:dyDescent="0.3">
      <c r="A169" s="237" t="s">
        <v>234</v>
      </c>
      <c r="B169" s="625"/>
      <c r="C169" s="626" t="s">
        <v>290</v>
      </c>
      <c r="D169" s="626" t="s">
        <v>290</v>
      </c>
      <c r="E169" s="358" t="str">
        <f t="shared" si="28"/>
        <v>C</v>
      </c>
      <c r="F169" s="39">
        <f t="shared" si="27"/>
        <v>70</v>
      </c>
      <c r="G169" s="55">
        <f t="shared" si="33"/>
        <v>0.93333333333333335</v>
      </c>
      <c r="H169" s="57">
        <f t="shared" si="29"/>
        <v>-6.6666666666666652E-2</v>
      </c>
      <c r="I169" s="57">
        <f t="shared" si="30"/>
        <v>6.6666666666666652E-2</v>
      </c>
      <c r="J169" s="533">
        <f t="shared" si="25"/>
        <v>-19.999999999999993</v>
      </c>
      <c r="K169" s="127">
        <f t="shared" si="32"/>
        <v>19.999999999999993</v>
      </c>
      <c r="L169" s="41">
        <f>'MASTER CHART'!$AH$7</f>
        <v>0.35</v>
      </c>
      <c r="M169" s="38">
        <f t="shared" si="31"/>
        <v>-6.9999999999999973</v>
      </c>
    </row>
    <row r="170" spans="1:13" ht="16.2" x14ac:dyDescent="0.3">
      <c r="A170" s="237" t="s">
        <v>104</v>
      </c>
      <c r="B170" s="625"/>
      <c r="C170" s="626" t="s">
        <v>286</v>
      </c>
      <c r="D170" s="626" t="s">
        <v>285</v>
      </c>
      <c r="E170" s="358" t="str">
        <f t="shared" si="28"/>
        <v>A2</v>
      </c>
      <c r="F170" s="39">
        <f t="shared" si="27"/>
        <v>95</v>
      </c>
      <c r="G170" s="55">
        <f t="shared" si="33"/>
        <v>1.2666666666666666</v>
      </c>
      <c r="H170" s="57">
        <f t="shared" si="29"/>
        <v>0.26666666666666661</v>
      </c>
      <c r="I170" s="57">
        <f t="shared" si="30"/>
        <v>-0.26666666666666661</v>
      </c>
      <c r="J170" s="533">
        <f t="shared" si="25"/>
        <v>80</v>
      </c>
      <c r="K170" s="127">
        <f t="shared" si="32"/>
        <v>80</v>
      </c>
      <c r="L170" s="41">
        <f>'MASTER CHART'!$AH$7</f>
        <v>0.35</v>
      </c>
      <c r="M170" s="38">
        <f t="shared" si="31"/>
        <v>28</v>
      </c>
    </row>
    <row r="171" spans="1:13" ht="16.2" x14ac:dyDescent="0.3">
      <c r="A171" s="236" t="s">
        <v>103</v>
      </c>
      <c r="B171" s="625"/>
      <c r="C171" s="626" t="s">
        <v>288</v>
      </c>
      <c r="D171" s="626" t="s">
        <v>288</v>
      </c>
      <c r="E171" s="358" t="str">
        <f t="shared" si="28"/>
        <v>A4</v>
      </c>
      <c r="F171" s="39">
        <f t="shared" si="27"/>
        <v>85</v>
      </c>
      <c r="G171" s="55">
        <f t="shared" si="33"/>
        <v>1.1333333333333333</v>
      </c>
      <c r="H171" s="57">
        <f t="shared" si="29"/>
        <v>0.1333333333333333</v>
      </c>
      <c r="I171" s="57">
        <f t="shared" si="30"/>
        <v>-0.1333333333333333</v>
      </c>
      <c r="J171" s="533">
        <f t="shared" si="25"/>
        <v>40</v>
      </c>
      <c r="K171" s="127">
        <f t="shared" si="32"/>
        <v>40</v>
      </c>
      <c r="L171" s="41">
        <f>'MASTER CHART'!$AH$7</f>
        <v>0.35</v>
      </c>
      <c r="M171" s="38">
        <f t="shared" si="31"/>
        <v>14</v>
      </c>
    </row>
    <row r="172" spans="1:13" ht="16.2" x14ac:dyDescent="0.3">
      <c r="A172" s="237" t="s">
        <v>210</v>
      </c>
      <c r="B172" s="625"/>
      <c r="C172" s="626" t="s">
        <v>291</v>
      </c>
      <c r="D172" s="626" t="s">
        <v>291</v>
      </c>
      <c r="E172" s="358" t="str">
        <f t="shared" si="28"/>
        <v>D</v>
      </c>
      <c r="F172" s="39">
        <f t="shared" si="27"/>
        <v>60</v>
      </c>
      <c r="G172" s="55">
        <f t="shared" si="33"/>
        <v>0.8</v>
      </c>
      <c r="H172" s="57">
        <f t="shared" si="29"/>
        <v>-0.19999999999999996</v>
      </c>
      <c r="I172" s="57">
        <f t="shared" si="30"/>
        <v>0.19999999999999996</v>
      </c>
      <c r="J172" s="533">
        <f t="shared" si="25"/>
        <v>-59.999999999999979</v>
      </c>
      <c r="K172" s="127">
        <f t="shared" si="32"/>
        <v>59.999999999999979</v>
      </c>
      <c r="L172" s="41">
        <f>'MASTER CHART'!$AH$7</f>
        <v>0.35</v>
      </c>
      <c r="M172" s="38">
        <f t="shared" si="31"/>
        <v>-20.999999999999993</v>
      </c>
    </row>
    <row r="173" spans="1:13" ht="16.2" x14ac:dyDescent="0.3">
      <c r="A173" s="237" t="s">
        <v>105</v>
      </c>
      <c r="B173" s="625"/>
      <c r="C173" s="626" t="s">
        <v>614</v>
      </c>
      <c r="D173" s="626" t="s">
        <v>614</v>
      </c>
      <c r="E173" s="358" t="str">
        <f t="shared" si="28"/>
        <v>E</v>
      </c>
      <c r="F173" s="39">
        <f t="shared" si="27"/>
        <v>50</v>
      </c>
      <c r="G173" s="55">
        <f t="shared" si="33"/>
        <v>0.66666666666666663</v>
      </c>
      <c r="H173" s="57">
        <f t="shared" si="29"/>
        <v>-0.33333333333333337</v>
      </c>
      <c r="I173" s="57">
        <f t="shared" si="30"/>
        <v>0.33333333333333337</v>
      </c>
      <c r="J173" s="533">
        <f t="shared" si="25"/>
        <v>-100</v>
      </c>
      <c r="K173" s="127">
        <f t="shared" si="32"/>
        <v>100</v>
      </c>
      <c r="L173" s="41">
        <f>'MASTER CHART'!$AH$7</f>
        <v>0.35</v>
      </c>
      <c r="M173" s="38">
        <f t="shared" si="31"/>
        <v>-35</v>
      </c>
    </row>
    <row r="174" spans="1:13" ht="16.2" x14ac:dyDescent="0.3">
      <c r="A174" s="236" t="s">
        <v>211</v>
      </c>
      <c r="B174" s="625"/>
      <c r="C174" s="626" t="s">
        <v>289</v>
      </c>
      <c r="D174" s="626" t="s">
        <v>290</v>
      </c>
      <c r="E174" s="358" t="str">
        <f t="shared" si="28"/>
        <v>B</v>
      </c>
      <c r="F174" s="39">
        <f t="shared" si="27"/>
        <v>80</v>
      </c>
      <c r="G174" s="55">
        <f t="shared" si="33"/>
        <v>1.0666666666666667</v>
      </c>
      <c r="H174" s="57">
        <f t="shared" si="29"/>
        <v>6.6666666666666652E-2</v>
      </c>
      <c r="I174" s="57">
        <f t="shared" si="30"/>
        <v>-6.6666666666666652E-2</v>
      </c>
      <c r="J174" s="533">
        <f t="shared" si="25"/>
        <v>20</v>
      </c>
      <c r="K174" s="127">
        <f t="shared" si="32"/>
        <v>20</v>
      </c>
      <c r="L174" s="41">
        <f>'MASTER CHART'!$AH$7</f>
        <v>0.35</v>
      </c>
      <c r="M174" s="38">
        <f t="shared" si="31"/>
        <v>7</v>
      </c>
    </row>
    <row r="175" spans="1:13" ht="16.2" x14ac:dyDescent="0.3">
      <c r="A175" s="237" t="s">
        <v>107</v>
      </c>
      <c r="B175" s="625"/>
      <c r="C175" s="626" t="s">
        <v>614</v>
      </c>
      <c r="D175" s="626" t="s">
        <v>614</v>
      </c>
      <c r="E175" s="358" t="str">
        <f t="shared" si="28"/>
        <v>E</v>
      </c>
      <c r="F175" s="39">
        <f t="shared" si="27"/>
        <v>50</v>
      </c>
      <c r="G175" s="55">
        <f t="shared" si="33"/>
        <v>0.66666666666666663</v>
      </c>
      <c r="H175" s="57">
        <f t="shared" si="29"/>
        <v>-0.33333333333333337</v>
      </c>
      <c r="I175" s="57">
        <f t="shared" si="30"/>
        <v>0.33333333333333337</v>
      </c>
      <c r="J175" s="533">
        <f t="shared" si="25"/>
        <v>-100</v>
      </c>
      <c r="K175" s="127">
        <f t="shared" si="32"/>
        <v>100</v>
      </c>
      <c r="L175" s="41">
        <f>'MASTER CHART'!$AH$7</f>
        <v>0.35</v>
      </c>
      <c r="M175" s="38">
        <f t="shared" si="31"/>
        <v>-35</v>
      </c>
    </row>
    <row r="176" spans="1:13" ht="16.2" x14ac:dyDescent="0.3">
      <c r="A176" s="236" t="s">
        <v>212</v>
      </c>
      <c r="B176" s="625"/>
      <c r="C176" s="626" t="s">
        <v>291</v>
      </c>
      <c r="D176" s="626" t="s">
        <v>290</v>
      </c>
      <c r="E176" s="358" t="str">
        <f t="shared" si="28"/>
        <v>D</v>
      </c>
      <c r="F176" s="39">
        <f t="shared" si="27"/>
        <v>60</v>
      </c>
      <c r="G176" s="55">
        <f t="shared" si="33"/>
        <v>0.8</v>
      </c>
      <c r="H176" s="57">
        <f t="shared" si="29"/>
        <v>-0.19999999999999996</v>
      </c>
      <c r="I176" s="57">
        <f t="shared" si="30"/>
        <v>0.19999999999999996</v>
      </c>
      <c r="J176" s="533">
        <f>(IF(H176&lt;0,H176/$H$186*-100,H176/$H$185*100))</f>
        <v>-59.999999999999979</v>
      </c>
      <c r="K176" s="127">
        <f t="shared" si="32"/>
        <v>59.999999999999979</v>
      </c>
      <c r="L176" s="41">
        <f>'MASTER CHART'!$AH$7</f>
        <v>0.35</v>
      </c>
      <c r="M176" s="38">
        <f t="shared" si="31"/>
        <v>-20.999999999999993</v>
      </c>
    </row>
    <row r="177" spans="1:14" ht="16.8" thickBot="1" x14ac:dyDescent="0.35">
      <c r="A177" s="356" t="s">
        <v>213</v>
      </c>
      <c r="B177" s="1016"/>
      <c r="C177" s="1017" t="s">
        <v>614</v>
      </c>
      <c r="D177" s="1018" t="s">
        <v>614</v>
      </c>
      <c r="E177" s="359" t="str">
        <f t="shared" si="28"/>
        <v>E</v>
      </c>
      <c r="F177" s="1019">
        <f t="shared" si="27"/>
        <v>50</v>
      </c>
      <c r="G177" s="391">
        <f t="shared" si="33"/>
        <v>0.66666666666666663</v>
      </c>
      <c r="H177" s="58">
        <f t="shared" si="29"/>
        <v>-0.33333333333333337</v>
      </c>
      <c r="I177" s="58">
        <f t="shared" si="30"/>
        <v>0.33333333333333337</v>
      </c>
      <c r="J177" s="1020">
        <f>(IF(H177&lt;0,H177/$H$186*-100,H177/$H$185*100))</f>
        <v>-100</v>
      </c>
      <c r="K177" s="128">
        <f t="shared" si="32"/>
        <v>100</v>
      </c>
      <c r="L177" s="205">
        <f>'MASTER CHART'!$AH$7</f>
        <v>0.35</v>
      </c>
      <c r="M177" s="76">
        <f t="shared" si="31"/>
        <v>-35</v>
      </c>
    </row>
    <row r="178" spans="1:14" ht="16.2" thickTop="1" x14ac:dyDescent="0.3">
      <c r="A178" s="239"/>
      <c r="B178" s="627"/>
      <c r="C178" s="459"/>
      <c r="D178" s="459"/>
      <c r="J178" s="534"/>
    </row>
    <row r="179" spans="1:14" x14ac:dyDescent="0.3">
      <c r="A179" s="239"/>
      <c r="B179" s="627"/>
      <c r="C179" s="459"/>
      <c r="D179" s="459"/>
      <c r="E179" s="361"/>
      <c r="J179" s="534"/>
    </row>
    <row r="180" spans="1:14" x14ac:dyDescent="0.3">
      <c r="A180" s="360"/>
      <c r="B180" s="628"/>
      <c r="C180" s="459"/>
      <c r="D180" s="459"/>
      <c r="J180" s="534"/>
    </row>
    <row r="181" spans="1:14" x14ac:dyDescent="0.3">
      <c r="A181" s="362" t="s">
        <v>282</v>
      </c>
      <c r="B181" s="629"/>
      <c r="C181" s="459"/>
      <c r="D181" s="459"/>
      <c r="J181" s="534"/>
    </row>
    <row r="182" spans="1:14" x14ac:dyDescent="0.3">
      <c r="C182" s="459"/>
      <c r="D182" s="459"/>
      <c r="J182" s="534"/>
    </row>
    <row r="183" spans="1:14" ht="16.8" thickBot="1" x14ac:dyDescent="0.35">
      <c r="C183" s="459"/>
      <c r="D183" s="459"/>
      <c r="G183" s="37"/>
      <c r="H183" s="33"/>
      <c r="I183" s="33"/>
      <c r="J183" s="534"/>
      <c r="K183" s="49"/>
      <c r="L183" s="33"/>
      <c r="M183" s="33"/>
      <c r="N183" s="3"/>
    </row>
    <row r="184" spans="1:14" ht="19.2" thickTop="1" thickBot="1" x14ac:dyDescent="0.4">
      <c r="A184" s="522" t="s">
        <v>326</v>
      </c>
      <c r="B184" s="630"/>
      <c r="C184" s="631"/>
      <c r="D184" s="631"/>
      <c r="E184" s="523"/>
      <c r="F184" s="364">
        <f>MEDIAN(F4:F177)</f>
        <v>75</v>
      </c>
      <c r="G184" s="37"/>
      <c r="H184" s="33"/>
      <c r="I184" s="33"/>
      <c r="J184" s="534"/>
      <c r="K184" s="49"/>
      <c r="L184" s="33"/>
      <c r="M184" s="33"/>
      <c r="N184" s="3"/>
    </row>
    <row r="185" spans="1:14" ht="17.399999999999999" thickTop="1" thickBot="1" x14ac:dyDescent="0.35">
      <c r="C185" s="459"/>
      <c r="D185" s="459"/>
      <c r="E185" s="524"/>
      <c r="F185" s="525"/>
      <c r="G185" s="526" t="s">
        <v>334</v>
      </c>
      <c r="H185" s="527">
        <f>MAX(H4:H177)</f>
        <v>0.33333333333333326</v>
      </c>
      <c r="I185" s="33"/>
      <c r="J185" s="534"/>
      <c r="K185" s="49"/>
      <c r="L185" s="33"/>
      <c r="M185" s="33"/>
      <c r="N185" s="3"/>
    </row>
    <row r="186" spans="1:14" ht="18.600000000000001" thickBot="1" x14ac:dyDescent="0.4">
      <c r="C186" s="459"/>
      <c r="D186" s="459"/>
      <c r="E186" s="528"/>
      <c r="F186" s="530"/>
      <c r="G186" s="529" t="s">
        <v>338</v>
      </c>
      <c r="H186" s="531">
        <f>MIN(H4:H177)</f>
        <v>-0.33333333333333337</v>
      </c>
      <c r="I186" s="59">
        <f>(MAX(I4:I85))</f>
        <v>0.33333333333333337</v>
      </c>
      <c r="J186" s="534" t="s">
        <v>29</v>
      </c>
      <c r="K186" s="48"/>
      <c r="L186" s="35"/>
      <c r="M186" s="33"/>
      <c r="N186" s="3"/>
    </row>
    <row r="187" spans="1:14" ht="16.2" x14ac:dyDescent="0.3">
      <c r="C187" s="459"/>
      <c r="D187" s="459"/>
      <c r="E187" s="363"/>
      <c r="F187" s="35"/>
      <c r="G187" s="46"/>
      <c r="H187" s="34"/>
      <c r="I187" s="47"/>
      <c r="J187" s="534"/>
      <c r="K187" s="48"/>
      <c r="L187" s="35"/>
      <c r="M187" s="33"/>
      <c r="N187" s="3"/>
    </row>
    <row r="188" spans="1:14" ht="16.2" x14ac:dyDescent="0.3">
      <c r="C188" s="459"/>
      <c r="D188" s="459"/>
      <c r="E188" s="46"/>
      <c r="F188" s="35"/>
      <c r="G188" s="46"/>
      <c r="H188" s="35"/>
      <c r="I188" s="35"/>
      <c r="J188" s="534"/>
      <c r="K188" s="48"/>
      <c r="L188" s="35"/>
      <c r="M188" s="33"/>
      <c r="N188" s="33"/>
    </row>
    <row r="189" spans="1:14" x14ac:dyDescent="0.3">
      <c r="C189" s="459"/>
      <c r="D189" s="459"/>
      <c r="J189" s="534"/>
    </row>
    <row r="190" spans="1:14" x14ac:dyDescent="0.3">
      <c r="C190" s="459"/>
      <c r="D190" s="459"/>
      <c r="J190" s="534"/>
    </row>
    <row r="191" spans="1:14" x14ac:dyDescent="0.3">
      <c r="C191" s="459"/>
      <c r="D191" s="459"/>
      <c r="J191" s="534"/>
    </row>
    <row r="192" spans="1:14" x14ac:dyDescent="0.3">
      <c r="C192" s="459"/>
      <c r="D192" s="459"/>
      <c r="J192" s="534"/>
    </row>
    <row r="193" spans="3:10" x14ac:dyDescent="0.3">
      <c r="C193" s="459"/>
      <c r="D193" s="459"/>
      <c r="J193" s="534"/>
    </row>
    <row r="194" spans="3:10" x14ac:dyDescent="0.3">
      <c r="C194" s="459"/>
      <c r="D194" s="459"/>
      <c r="J194" s="534"/>
    </row>
    <row r="195" spans="3:10" x14ac:dyDescent="0.3">
      <c r="C195" s="459"/>
      <c r="D195" s="459"/>
      <c r="J195" s="534"/>
    </row>
    <row r="196" spans="3:10" x14ac:dyDescent="0.3">
      <c r="C196" s="459"/>
      <c r="D196" s="459"/>
      <c r="J196" s="534"/>
    </row>
    <row r="197" spans="3:10" x14ac:dyDescent="0.3">
      <c r="C197" s="459"/>
      <c r="D197" s="459"/>
      <c r="J197" s="534"/>
    </row>
    <row r="198" spans="3:10" x14ac:dyDescent="0.3">
      <c r="C198" s="459"/>
      <c r="D198" s="459"/>
      <c r="J198" s="534"/>
    </row>
    <row r="199" spans="3:10" x14ac:dyDescent="0.3">
      <c r="C199" s="459"/>
      <c r="D199" s="459"/>
      <c r="J199" s="534"/>
    </row>
    <row r="200" spans="3:10" x14ac:dyDescent="0.3">
      <c r="C200" s="459"/>
      <c r="D200" s="459"/>
      <c r="J200" s="534"/>
    </row>
    <row r="201" spans="3:10" x14ac:dyDescent="0.3">
      <c r="C201" s="459"/>
      <c r="D201" s="459"/>
      <c r="J201" s="534"/>
    </row>
    <row r="202" spans="3:10" x14ac:dyDescent="0.3">
      <c r="C202" s="459"/>
      <c r="D202" s="459"/>
      <c r="J202" s="534"/>
    </row>
  </sheetData>
  <mergeCells count="7">
    <mergeCell ref="A1:A3"/>
    <mergeCell ref="O3:P3"/>
    <mergeCell ref="G2:L2"/>
    <mergeCell ref="M2:M3"/>
    <mergeCell ref="E1:M1"/>
    <mergeCell ref="E2:F2"/>
    <mergeCell ref="B1:D2"/>
  </mergeCells>
  <hyperlinks>
    <hyperlink ref="E179" r:id="rId1" display="SOURCE: Coface North America: http://www.coface-usa.com/CofacePortal/US_en_EN/pages/home/wwd/inform/Country_risk/Country%20Risk%20Ratings" xr:uid="{00000000-0004-0000-1000-000000000000}"/>
    <hyperlink ref="A181" r:id="rId2" xr:uid="{00000000-0004-0000-1000-000001000000}"/>
  </hyperlinks>
  <pageMargins left="0.7" right="0.7" top="0.75" bottom="0.75" header="0.3" footer="0.3"/>
  <pageSetup orientation="portrait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AR19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21" sqref="N21"/>
    </sheetView>
  </sheetViews>
  <sheetFormatPr defaultColWidth="9.21875" defaultRowHeight="15.6" x14ac:dyDescent="0.3"/>
  <cols>
    <col min="1" max="1" width="27.5546875" style="271" customWidth="1"/>
    <col min="2" max="2" width="19" style="632" hidden="1" customWidth="1"/>
    <col min="3" max="3" width="11.21875" style="360" customWidth="1"/>
    <col min="4" max="4" width="13" style="3" customWidth="1"/>
    <col min="5" max="5" width="13.21875" style="541" customWidth="1"/>
    <col min="6" max="6" width="13" style="511" customWidth="1"/>
    <col min="7" max="7" width="11.77734375" style="271" hidden="1" customWidth="1"/>
    <col min="8" max="8" width="11.5546875" style="538" customWidth="1"/>
    <col min="9" max="9" width="12.77734375" style="50" hidden="1" customWidth="1"/>
    <col min="10" max="10" width="12.44140625" style="271" customWidth="1"/>
    <col min="11" max="11" width="14" style="271" customWidth="1"/>
    <col min="12" max="12" width="14.21875" style="271" customWidth="1"/>
    <col min="13" max="13" width="11.21875" style="271" customWidth="1"/>
    <col min="14" max="14" width="9.21875" style="271"/>
    <col min="15" max="15" width="4.77734375" style="271" customWidth="1"/>
    <col min="16" max="16384" width="9.21875" style="271"/>
  </cols>
  <sheetData>
    <row r="1" spans="1:24" ht="32.25" customHeight="1" thickBot="1" x14ac:dyDescent="0.35">
      <c r="A1" s="1614" t="s">
        <v>0</v>
      </c>
      <c r="B1" s="1550" t="s">
        <v>398</v>
      </c>
      <c r="C1" s="1622" t="s">
        <v>274</v>
      </c>
      <c r="D1" s="1622"/>
      <c r="E1" s="1622"/>
      <c r="F1" s="1622"/>
      <c r="G1" s="1622"/>
      <c r="H1" s="1622"/>
      <c r="I1" s="1622"/>
      <c r="J1" s="1622"/>
      <c r="K1" s="1623"/>
    </row>
    <row r="2" spans="1:24" ht="23.25" customHeight="1" thickTop="1" thickBot="1" x14ac:dyDescent="0.35">
      <c r="A2" s="1614"/>
      <c r="B2" s="1603"/>
      <c r="C2" s="1633" t="s">
        <v>18</v>
      </c>
      <c r="D2" s="1625"/>
      <c r="E2" s="1618" t="s">
        <v>8</v>
      </c>
      <c r="F2" s="1619"/>
      <c r="G2" s="1619"/>
      <c r="H2" s="1619"/>
      <c r="I2" s="1620"/>
      <c r="J2" s="1621"/>
      <c r="K2" s="1493" t="s">
        <v>1</v>
      </c>
    </row>
    <row r="3" spans="1:24" ht="54.75" customHeight="1" thickTop="1" thickBot="1" x14ac:dyDescent="0.35">
      <c r="A3" s="1631"/>
      <c r="B3" s="701" t="s">
        <v>342</v>
      </c>
      <c r="C3" s="357" t="s">
        <v>273</v>
      </c>
      <c r="D3" s="202" t="s">
        <v>281</v>
      </c>
      <c r="E3" s="539" t="s">
        <v>328</v>
      </c>
      <c r="F3" s="52" t="s">
        <v>332</v>
      </c>
      <c r="G3" s="53" t="s">
        <v>10</v>
      </c>
      <c r="H3" s="536" t="s">
        <v>337</v>
      </c>
      <c r="I3" s="125" t="s">
        <v>16</v>
      </c>
      <c r="J3" s="40" t="s">
        <v>11</v>
      </c>
      <c r="K3" s="1504"/>
      <c r="M3" s="1632" t="s">
        <v>13</v>
      </c>
      <c r="N3" s="1632"/>
    </row>
    <row r="4" spans="1:24" ht="16.8" thickTop="1" x14ac:dyDescent="0.3">
      <c r="A4" s="235" t="s">
        <v>126</v>
      </c>
      <c r="B4" s="626" t="str">
        <f>'Risk - Country'!D4</f>
        <v>E</v>
      </c>
      <c r="C4" s="358" t="str">
        <f>'Risk - Country'!D4</f>
        <v>E</v>
      </c>
      <c r="D4" s="39">
        <f>VLOOKUP(C4,$M$4:$N$12,2,FALSE)</f>
        <v>50</v>
      </c>
      <c r="E4" s="540">
        <f>IF(D4=0,"use median",D4/$D$184)</f>
        <v>0.64516129032258063</v>
      </c>
      <c r="F4" s="54">
        <f>IF(D4=0,0,E4-1)</f>
        <v>-0.35483870967741937</v>
      </c>
      <c r="G4" s="54">
        <f>(F4*-1)</f>
        <v>0.35483870967741937</v>
      </c>
      <c r="H4" s="537">
        <f t="shared" ref="H4:H67" si="0">(IF(F4&lt;0,F4/$F$186*-100,F4/$F$185*100))</f>
        <v>-100</v>
      </c>
      <c r="I4" s="126">
        <f t="shared" ref="I4:I35" si="1">IF(F4&lt;0,F4/$G$186*-100,F4/$F$185*100)</f>
        <v>100</v>
      </c>
      <c r="J4" s="41">
        <f>'MASTER CHART'!$AJ$7</f>
        <v>0.4</v>
      </c>
      <c r="K4" s="38">
        <f>(H4*J4)</f>
        <v>-40</v>
      </c>
      <c r="M4" s="1011" t="s">
        <v>285</v>
      </c>
      <c r="N4" s="1012">
        <v>100</v>
      </c>
    </row>
    <row r="5" spans="1:24" ht="16.2" x14ac:dyDescent="0.3">
      <c r="A5" s="236" t="s">
        <v>127</v>
      </c>
      <c r="B5" s="626" t="str">
        <f>'Risk - Country'!D5</f>
        <v>B</v>
      </c>
      <c r="C5" s="358" t="str">
        <f>IF(B5=0,"na",B5)</f>
        <v>B</v>
      </c>
      <c r="D5" s="39">
        <f t="shared" ref="D5:D68" si="2">VLOOKUP(C5,$M$4:$N$12,2,FALSE)</f>
        <v>80</v>
      </c>
      <c r="E5" s="540">
        <f>IF(D5=0,"use median",D5/$D$184)</f>
        <v>1.032258064516129</v>
      </c>
      <c r="F5" s="56">
        <f t="shared" ref="F5:F67" si="3">IF(D5=0,0,E5-1)</f>
        <v>3.2258064516129004E-2</v>
      </c>
      <c r="G5" s="56">
        <f t="shared" ref="G5:G68" si="4">(F5*-1)</f>
        <v>-3.2258064516129004E-2</v>
      </c>
      <c r="H5" s="537">
        <f t="shared" si="0"/>
        <v>11.111111111111102</v>
      </c>
      <c r="I5" s="127">
        <f t="shared" si="1"/>
        <v>11.111111111111102</v>
      </c>
      <c r="J5" s="41">
        <f>'MASTER CHART'!$AJ$7</f>
        <v>0.4</v>
      </c>
      <c r="K5" s="38">
        <f>(H5*J5)</f>
        <v>4.4444444444444411</v>
      </c>
      <c r="M5" s="1011" t="s">
        <v>286</v>
      </c>
      <c r="N5" s="1012">
        <v>95</v>
      </c>
    </row>
    <row r="6" spans="1:24" ht="16.2" x14ac:dyDescent="0.3">
      <c r="A6" s="237" t="s">
        <v>30</v>
      </c>
      <c r="B6" s="626" t="str">
        <f>'Risk - Country'!D6</f>
        <v>B</v>
      </c>
      <c r="C6" s="358" t="str">
        <f t="shared" ref="C6:C69" si="5">IF(B6=0,"na",B6)</f>
        <v>B</v>
      </c>
      <c r="D6" s="39">
        <f t="shared" si="2"/>
        <v>80</v>
      </c>
      <c r="E6" s="540">
        <f>IF(D6=0,"use median",D6/$D$184)</f>
        <v>1.032258064516129</v>
      </c>
      <c r="F6" s="56">
        <f t="shared" si="3"/>
        <v>3.2258064516129004E-2</v>
      </c>
      <c r="G6" s="56">
        <f t="shared" si="4"/>
        <v>-3.2258064516129004E-2</v>
      </c>
      <c r="H6" s="537">
        <f t="shared" si="0"/>
        <v>11.111111111111102</v>
      </c>
      <c r="I6" s="127">
        <f t="shared" si="1"/>
        <v>11.111111111111102</v>
      </c>
      <c r="J6" s="41">
        <f>'MASTER CHART'!$AJ$7</f>
        <v>0.4</v>
      </c>
      <c r="K6" s="38">
        <f t="shared" ref="K6:K69" si="6">(H6*J6)</f>
        <v>4.4444444444444411</v>
      </c>
      <c r="L6" s="31"/>
      <c r="M6" s="1011" t="s">
        <v>287</v>
      </c>
      <c r="N6" s="1012">
        <v>90</v>
      </c>
    </row>
    <row r="7" spans="1:24" ht="16.2" x14ac:dyDescent="0.3">
      <c r="A7" s="237" t="s">
        <v>128</v>
      </c>
      <c r="B7" s="626">
        <f>'Risk - Country'!D7</f>
        <v>0</v>
      </c>
      <c r="C7" s="358" t="str">
        <f t="shared" si="5"/>
        <v>na</v>
      </c>
      <c r="D7" s="39">
        <f t="shared" si="2"/>
        <v>75</v>
      </c>
      <c r="E7" s="540">
        <f>IF(D7=0,"use median",D7/$D$184)</f>
        <v>0.967741935483871</v>
      </c>
      <c r="F7" s="56">
        <f t="shared" si="3"/>
        <v>-3.2258064516129004E-2</v>
      </c>
      <c r="G7" s="56">
        <f t="shared" si="4"/>
        <v>3.2258064516129004E-2</v>
      </c>
      <c r="H7" s="537">
        <f t="shared" si="0"/>
        <v>-9.0909090909090828</v>
      </c>
      <c r="I7" s="127">
        <f t="shared" si="1"/>
        <v>9.0909090909090828</v>
      </c>
      <c r="J7" s="41">
        <f>'MASTER CHART'!$AJ$7</f>
        <v>0.4</v>
      </c>
      <c r="K7" s="38">
        <f t="shared" si="6"/>
        <v>-3.6363636363636331</v>
      </c>
      <c r="L7" s="269"/>
      <c r="M7" s="1011" t="s">
        <v>288</v>
      </c>
      <c r="N7" s="1012">
        <v>85</v>
      </c>
    </row>
    <row r="8" spans="1:24" ht="16.2" x14ac:dyDescent="0.3">
      <c r="A8" s="236" t="s">
        <v>129</v>
      </c>
      <c r="B8" s="626" t="str">
        <f>'Risk - Country'!D8</f>
        <v>D</v>
      </c>
      <c r="C8" s="358" t="str">
        <f t="shared" si="5"/>
        <v>D</v>
      </c>
      <c r="D8" s="39">
        <f t="shared" si="2"/>
        <v>60</v>
      </c>
      <c r="E8" s="540">
        <f t="shared" ref="E8:E71" si="7">IF(D8=0,"use median",D8/$D$184)</f>
        <v>0.77419354838709675</v>
      </c>
      <c r="F8" s="56">
        <f t="shared" si="3"/>
        <v>-0.22580645161290325</v>
      </c>
      <c r="G8" s="56">
        <f t="shared" si="4"/>
        <v>0.22580645161290325</v>
      </c>
      <c r="H8" s="537">
        <f t="shared" si="0"/>
        <v>-63.636363636363633</v>
      </c>
      <c r="I8" s="127">
        <f t="shared" si="1"/>
        <v>63.636363636363633</v>
      </c>
      <c r="J8" s="41">
        <f>'MASTER CHART'!$AJ$7</f>
        <v>0.4</v>
      </c>
      <c r="K8" s="38">
        <f>(H8*J8)</f>
        <v>-25.454545454545453</v>
      </c>
      <c r="L8" s="8"/>
      <c r="M8" s="1013" t="s">
        <v>289</v>
      </c>
      <c r="N8" s="1012">
        <v>80</v>
      </c>
    </row>
    <row r="9" spans="1:24" s="3" customFormat="1" ht="16.2" x14ac:dyDescent="0.3">
      <c r="A9" s="236" t="s">
        <v>110</v>
      </c>
      <c r="B9" s="626">
        <f>'Risk - Country'!D9</f>
        <v>0</v>
      </c>
      <c r="C9" s="358" t="str">
        <f t="shared" si="5"/>
        <v>na</v>
      </c>
      <c r="D9" s="39">
        <f t="shared" si="2"/>
        <v>75</v>
      </c>
      <c r="E9" s="540">
        <f t="shared" si="7"/>
        <v>0.967741935483871</v>
      </c>
      <c r="F9" s="56">
        <f t="shared" si="3"/>
        <v>-3.2258064516129004E-2</v>
      </c>
      <c r="G9" s="56">
        <f t="shared" si="4"/>
        <v>3.2258064516129004E-2</v>
      </c>
      <c r="H9" s="537">
        <f t="shared" si="0"/>
        <v>-9.0909090909090828</v>
      </c>
      <c r="I9" s="127">
        <f t="shared" si="1"/>
        <v>9.0909090909090828</v>
      </c>
      <c r="J9" s="41">
        <f>'MASTER CHART'!$AJ$7</f>
        <v>0.4</v>
      </c>
      <c r="K9" s="38">
        <f t="shared" si="6"/>
        <v>-3.6363636363636331</v>
      </c>
      <c r="L9" s="9"/>
      <c r="M9" s="1013" t="s">
        <v>290</v>
      </c>
      <c r="N9" s="1012">
        <v>70</v>
      </c>
    </row>
    <row r="10" spans="1:24" ht="16.2" x14ac:dyDescent="0.3">
      <c r="A10" s="237" t="s">
        <v>38</v>
      </c>
      <c r="B10" s="626" t="str">
        <f>'Risk - Country'!D10</f>
        <v>B</v>
      </c>
      <c r="C10" s="358" t="str">
        <f t="shared" si="5"/>
        <v>B</v>
      </c>
      <c r="D10" s="39">
        <f t="shared" si="2"/>
        <v>80</v>
      </c>
      <c r="E10" s="540">
        <f t="shared" si="7"/>
        <v>1.032258064516129</v>
      </c>
      <c r="F10" s="56">
        <f t="shared" si="3"/>
        <v>3.2258064516129004E-2</v>
      </c>
      <c r="G10" s="56">
        <f t="shared" si="4"/>
        <v>-3.2258064516129004E-2</v>
      </c>
      <c r="H10" s="537">
        <f t="shared" si="0"/>
        <v>11.111111111111102</v>
      </c>
      <c r="I10" s="127">
        <f t="shared" si="1"/>
        <v>11.111111111111102</v>
      </c>
      <c r="J10" s="41">
        <f>'MASTER CHART'!$AJ$7</f>
        <v>0.4</v>
      </c>
      <c r="K10" s="38">
        <f t="shared" si="6"/>
        <v>4.4444444444444411</v>
      </c>
      <c r="L10" s="5"/>
      <c r="M10" s="1014" t="s">
        <v>291</v>
      </c>
      <c r="N10" s="1012">
        <v>60</v>
      </c>
      <c r="O10" s="3"/>
    </row>
    <row r="11" spans="1:24" s="3" customFormat="1" ht="18.75" customHeight="1" x14ac:dyDescent="0.3">
      <c r="A11" s="236" t="s">
        <v>130</v>
      </c>
      <c r="B11" s="626" t="str">
        <f>'Risk - Country'!D11</f>
        <v>C</v>
      </c>
      <c r="C11" s="358" t="str">
        <f t="shared" si="5"/>
        <v>C</v>
      </c>
      <c r="D11" s="39">
        <f t="shared" si="2"/>
        <v>70</v>
      </c>
      <c r="E11" s="540">
        <f t="shared" si="7"/>
        <v>0.90322580645161288</v>
      </c>
      <c r="F11" s="56">
        <f t="shared" si="3"/>
        <v>-9.6774193548387122E-2</v>
      </c>
      <c r="G11" s="56">
        <f t="shared" si="4"/>
        <v>9.6774193548387122E-2</v>
      </c>
      <c r="H11" s="537">
        <f t="shared" si="0"/>
        <v>-27.272727272727277</v>
      </c>
      <c r="I11" s="127">
        <f t="shared" si="1"/>
        <v>27.272727272727277</v>
      </c>
      <c r="J11" s="41">
        <f>'MASTER CHART'!$AJ$7</f>
        <v>0.4</v>
      </c>
      <c r="K11" s="38">
        <f t="shared" si="6"/>
        <v>-10.909090909090912</v>
      </c>
      <c r="M11" s="1015" t="s">
        <v>292</v>
      </c>
      <c r="N11" s="1012">
        <v>75</v>
      </c>
    </row>
    <row r="12" spans="1:24" s="143" customFormat="1" ht="16.2" x14ac:dyDescent="0.3">
      <c r="A12" s="237" t="s">
        <v>131</v>
      </c>
      <c r="B12" s="626">
        <f>'Risk - Country'!D12</f>
        <v>0</v>
      </c>
      <c r="C12" s="358" t="str">
        <f t="shared" si="5"/>
        <v>na</v>
      </c>
      <c r="D12" s="39">
        <f t="shared" si="2"/>
        <v>75</v>
      </c>
      <c r="E12" s="540">
        <f t="shared" si="7"/>
        <v>0.967741935483871</v>
      </c>
      <c r="F12" s="56">
        <f t="shared" si="3"/>
        <v>-3.2258064516129004E-2</v>
      </c>
      <c r="G12" s="56">
        <f>(F12*-1)</f>
        <v>3.2258064516129004E-2</v>
      </c>
      <c r="H12" s="537">
        <f t="shared" si="0"/>
        <v>-9.0909090909090828</v>
      </c>
      <c r="I12" s="127">
        <f t="shared" si="1"/>
        <v>9.0909090909090828</v>
      </c>
      <c r="J12" s="41">
        <f>'MASTER CHART'!$AJ$7</f>
        <v>0.4</v>
      </c>
      <c r="K12" s="38">
        <f>(H12*J12)</f>
        <v>-3.6363636363636331</v>
      </c>
      <c r="L12" s="341"/>
      <c r="M12" s="1002" t="s">
        <v>614</v>
      </c>
      <c r="N12" s="1003">
        <v>50</v>
      </c>
      <c r="O12" s="341"/>
      <c r="P12" s="341"/>
      <c r="Q12" s="341"/>
      <c r="R12" s="341"/>
      <c r="S12" s="341"/>
      <c r="T12" s="341"/>
    </row>
    <row r="13" spans="1:24" ht="16.2" x14ac:dyDescent="0.3">
      <c r="A13" s="236" t="s">
        <v>39</v>
      </c>
      <c r="B13" s="626" t="str">
        <f>'Risk - Country'!D13</f>
        <v>A1</v>
      </c>
      <c r="C13" s="358" t="str">
        <f t="shared" si="5"/>
        <v>A1</v>
      </c>
      <c r="D13" s="39">
        <f t="shared" si="2"/>
        <v>100</v>
      </c>
      <c r="E13" s="540">
        <f t="shared" si="7"/>
        <v>1.2903225806451613</v>
      </c>
      <c r="F13" s="56">
        <f t="shared" si="3"/>
        <v>0.29032258064516125</v>
      </c>
      <c r="G13" s="56">
        <f t="shared" si="4"/>
        <v>-0.29032258064516125</v>
      </c>
      <c r="H13" s="537">
        <f t="shared" si="0"/>
        <v>100</v>
      </c>
      <c r="I13" s="127">
        <f t="shared" si="1"/>
        <v>100</v>
      </c>
      <c r="J13" s="41">
        <f>'MASTER CHART'!$AJ$7</f>
        <v>0.4</v>
      </c>
      <c r="K13" s="38">
        <f t="shared" si="6"/>
        <v>40</v>
      </c>
      <c r="L13" s="341"/>
      <c r="M13" s="341"/>
      <c r="N13" s="341"/>
      <c r="O13" s="341"/>
      <c r="P13" s="341"/>
      <c r="Q13" s="341"/>
      <c r="R13" s="341"/>
      <c r="S13" s="341"/>
      <c r="T13" s="341"/>
    </row>
    <row r="14" spans="1:24" s="3" customFormat="1" ht="16.2" x14ac:dyDescent="0.3">
      <c r="A14" s="237" t="s">
        <v>40</v>
      </c>
      <c r="B14" s="626" t="str">
        <f>'Risk - Country'!D14</f>
        <v>A1</v>
      </c>
      <c r="C14" s="358" t="str">
        <f t="shared" si="5"/>
        <v>A1</v>
      </c>
      <c r="D14" s="39">
        <f t="shared" si="2"/>
        <v>100</v>
      </c>
      <c r="E14" s="540">
        <f t="shared" si="7"/>
        <v>1.2903225806451613</v>
      </c>
      <c r="F14" s="56">
        <f t="shared" si="3"/>
        <v>0.29032258064516125</v>
      </c>
      <c r="G14" s="56">
        <f t="shared" si="4"/>
        <v>-0.29032258064516125</v>
      </c>
      <c r="H14" s="537">
        <f t="shared" si="0"/>
        <v>100</v>
      </c>
      <c r="I14" s="127">
        <f t="shared" si="1"/>
        <v>100</v>
      </c>
      <c r="J14" s="41">
        <f>'MASTER CHART'!$AJ$7</f>
        <v>0.4</v>
      </c>
      <c r="K14" s="38">
        <f t="shared" si="6"/>
        <v>40</v>
      </c>
    </row>
    <row r="15" spans="1:24" ht="15.75" customHeight="1" x14ac:dyDescent="0.3">
      <c r="A15" s="236" t="s">
        <v>41</v>
      </c>
      <c r="B15" s="626" t="str">
        <f>'Risk - Country'!D15</f>
        <v>C</v>
      </c>
      <c r="C15" s="358" t="str">
        <f t="shared" si="5"/>
        <v>C</v>
      </c>
      <c r="D15" s="39">
        <f t="shared" si="2"/>
        <v>70</v>
      </c>
      <c r="E15" s="540">
        <f t="shared" si="7"/>
        <v>0.90322580645161288</v>
      </c>
      <c r="F15" s="56">
        <f t="shared" si="3"/>
        <v>-9.6774193548387122E-2</v>
      </c>
      <c r="G15" s="56">
        <f t="shared" si="4"/>
        <v>9.6774193548387122E-2</v>
      </c>
      <c r="H15" s="537">
        <f t="shared" si="0"/>
        <v>-27.272727272727277</v>
      </c>
      <c r="I15" s="127">
        <f t="shared" si="1"/>
        <v>27.272727272727277</v>
      </c>
      <c r="J15" s="41">
        <f>'MASTER CHART'!$AJ$7</f>
        <v>0.4</v>
      </c>
      <c r="K15" s="38">
        <f t="shared" si="6"/>
        <v>-10.909090909090912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6.2" x14ac:dyDescent="0.3">
      <c r="A16" s="237" t="s">
        <v>132</v>
      </c>
      <c r="B16" s="626">
        <f>'Risk - Country'!D16</f>
        <v>0</v>
      </c>
      <c r="C16" s="358" t="str">
        <f t="shared" si="5"/>
        <v>na</v>
      </c>
      <c r="D16" s="39">
        <f t="shared" si="2"/>
        <v>75</v>
      </c>
      <c r="E16" s="540">
        <f t="shared" si="7"/>
        <v>0.967741935483871</v>
      </c>
      <c r="F16" s="56">
        <f t="shared" si="3"/>
        <v>-3.2258064516129004E-2</v>
      </c>
      <c r="G16" s="56">
        <f t="shared" si="4"/>
        <v>3.2258064516129004E-2</v>
      </c>
      <c r="H16" s="537">
        <f t="shared" si="0"/>
        <v>-9.0909090909090828</v>
      </c>
      <c r="I16" s="127">
        <f t="shared" si="1"/>
        <v>9.0909090909090828</v>
      </c>
      <c r="J16" s="41">
        <f>'MASTER CHART'!$AJ$7</f>
        <v>0.4</v>
      </c>
      <c r="K16" s="38">
        <f t="shared" si="6"/>
        <v>-3.6363636363636331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s="2" customFormat="1" ht="16.2" x14ac:dyDescent="0.3">
      <c r="A17" s="236" t="s">
        <v>42</v>
      </c>
      <c r="B17" s="626" t="str">
        <f>'Risk - Country'!D17</f>
        <v>A4</v>
      </c>
      <c r="C17" s="358" t="str">
        <f t="shared" si="5"/>
        <v>A4</v>
      </c>
      <c r="D17" s="39">
        <f t="shared" si="2"/>
        <v>85</v>
      </c>
      <c r="E17" s="540">
        <f t="shared" si="7"/>
        <v>1.096774193548387</v>
      </c>
      <c r="F17" s="56">
        <f t="shared" si="3"/>
        <v>9.6774193548387011E-2</v>
      </c>
      <c r="G17" s="56">
        <f t="shared" si="4"/>
        <v>-9.6774193548387011E-2</v>
      </c>
      <c r="H17" s="537">
        <f t="shared" si="0"/>
        <v>33.333333333333307</v>
      </c>
      <c r="I17" s="127">
        <f t="shared" si="1"/>
        <v>33.333333333333307</v>
      </c>
      <c r="J17" s="41">
        <f>'MASTER CHART'!$AJ$7</f>
        <v>0.4</v>
      </c>
      <c r="K17" s="38">
        <f t="shared" si="6"/>
        <v>13.333333333333323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6.2" x14ac:dyDescent="0.3">
      <c r="A18" s="237" t="s">
        <v>43</v>
      </c>
      <c r="B18" s="626" t="str">
        <f>'Risk - Country'!D18</f>
        <v>C</v>
      </c>
      <c r="C18" s="358" t="str">
        <f t="shared" si="5"/>
        <v>C</v>
      </c>
      <c r="D18" s="39">
        <f t="shared" si="2"/>
        <v>70</v>
      </c>
      <c r="E18" s="540">
        <f t="shared" si="7"/>
        <v>0.90322580645161288</v>
      </c>
      <c r="F18" s="56">
        <f t="shared" si="3"/>
        <v>-9.6774193548387122E-2</v>
      </c>
      <c r="G18" s="56">
        <f t="shared" si="4"/>
        <v>9.6774193548387122E-2</v>
      </c>
      <c r="H18" s="537">
        <f t="shared" si="0"/>
        <v>-27.272727272727277</v>
      </c>
      <c r="I18" s="127">
        <f t="shared" si="1"/>
        <v>27.272727272727277</v>
      </c>
      <c r="J18" s="41">
        <f>'MASTER CHART'!$AJ$7</f>
        <v>0.4</v>
      </c>
      <c r="K18" s="38">
        <f t="shared" si="6"/>
        <v>-10.909090909090912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6.2" x14ac:dyDescent="0.3">
      <c r="A19" s="236" t="s">
        <v>112</v>
      </c>
      <c r="B19" s="626">
        <f>'Risk - Country'!D19</f>
        <v>0</v>
      </c>
      <c r="C19" s="358" t="str">
        <f t="shared" si="5"/>
        <v>na</v>
      </c>
      <c r="D19" s="39">
        <f t="shared" si="2"/>
        <v>75</v>
      </c>
      <c r="E19" s="540">
        <f t="shared" si="7"/>
        <v>0.967741935483871</v>
      </c>
      <c r="F19" s="56">
        <f t="shared" si="3"/>
        <v>-3.2258064516129004E-2</v>
      </c>
      <c r="G19" s="56">
        <f t="shared" si="4"/>
        <v>3.2258064516129004E-2</v>
      </c>
      <c r="H19" s="537">
        <f t="shared" si="0"/>
        <v>-9.0909090909090828</v>
      </c>
      <c r="I19" s="127">
        <f t="shared" si="1"/>
        <v>9.0909090909090828</v>
      </c>
      <c r="J19" s="41">
        <f>'MASTER CHART'!$AJ$7</f>
        <v>0.4</v>
      </c>
      <c r="K19" s="38">
        <f t="shared" si="6"/>
        <v>-3.6363636363636331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6.2" x14ac:dyDescent="0.3">
      <c r="A20" s="237" t="s">
        <v>133</v>
      </c>
      <c r="B20" s="626" t="str">
        <f>'Risk - Country'!D20</f>
        <v>D</v>
      </c>
      <c r="C20" s="358" t="str">
        <f t="shared" si="5"/>
        <v>D</v>
      </c>
      <c r="D20" s="39">
        <f t="shared" si="2"/>
        <v>60</v>
      </c>
      <c r="E20" s="540">
        <f t="shared" si="7"/>
        <v>0.77419354838709675</v>
      </c>
      <c r="F20" s="56">
        <f t="shared" si="3"/>
        <v>-0.22580645161290325</v>
      </c>
      <c r="G20" s="56">
        <f t="shared" si="4"/>
        <v>0.22580645161290325</v>
      </c>
      <c r="H20" s="537">
        <f t="shared" si="0"/>
        <v>-63.636363636363633</v>
      </c>
      <c r="I20" s="127">
        <f t="shared" si="1"/>
        <v>63.636363636363633</v>
      </c>
      <c r="J20" s="41">
        <f>'MASTER CHART'!$AJ$7</f>
        <v>0.4</v>
      </c>
      <c r="K20" s="38">
        <f t="shared" si="6"/>
        <v>-25.454545454545453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6.2" x14ac:dyDescent="0.3">
      <c r="A21" s="236" t="s">
        <v>134</v>
      </c>
      <c r="B21" s="626" t="str">
        <f>'Risk - Country'!D21</f>
        <v>A1</v>
      </c>
      <c r="C21" s="358" t="str">
        <f t="shared" si="5"/>
        <v>A1</v>
      </c>
      <c r="D21" s="39">
        <f t="shared" si="2"/>
        <v>100</v>
      </c>
      <c r="E21" s="540">
        <f t="shared" si="7"/>
        <v>1.2903225806451613</v>
      </c>
      <c r="F21" s="56">
        <f t="shared" si="3"/>
        <v>0.29032258064516125</v>
      </c>
      <c r="G21" s="56">
        <f t="shared" si="4"/>
        <v>-0.29032258064516125</v>
      </c>
      <c r="H21" s="537">
        <f t="shared" si="0"/>
        <v>100</v>
      </c>
      <c r="I21" s="127">
        <f t="shared" si="1"/>
        <v>100</v>
      </c>
      <c r="J21" s="41">
        <f>'MASTER CHART'!$AJ$7</f>
        <v>0.4</v>
      </c>
      <c r="K21" s="38">
        <f t="shared" si="6"/>
        <v>40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6.2" x14ac:dyDescent="0.3">
      <c r="A22" s="237" t="s">
        <v>135</v>
      </c>
      <c r="B22" s="626">
        <f>'Risk - Country'!D22</f>
        <v>0</v>
      </c>
      <c r="C22" s="358" t="str">
        <f t="shared" si="5"/>
        <v>na</v>
      </c>
      <c r="D22" s="39">
        <f t="shared" si="2"/>
        <v>75</v>
      </c>
      <c r="E22" s="540">
        <f t="shared" si="7"/>
        <v>0.967741935483871</v>
      </c>
      <c r="F22" s="56">
        <f t="shared" si="3"/>
        <v>-3.2258064516129004E-2</v>
      </c>
      <c r="G22" s="56">
        <f t="shared" si="4"/>
        <v>3.2258064516129004E-2</v>
      </c>
      <c r="H22" s="537">
        <f t="shared" si="0"/>
        <v>-9.0909090909090828</v>
      </c>
      <c r="I22" s="127">
        <f t="shared" si="1"/>
        <v>9.0909090909090828</v>
      </c>
      <c r="J22" s="41">
        <f>'MASTER CHART'!$AJ$7</f>
        <v>0.4</v>
      </c>
      <c r="K22" s="38">
        <f t="shared" si="6"/>
        <v>-3.6363636363636331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6.2" x14ac:dyDescent="0.3">
      <c r="A23" s="236" t="s">
        <v>136</v>
      </c>
      <c r="B23" s="626" t="str">
        <f>'Risk - Country'!D23</f>
        <v>C</v>
      </c>
      <c r="C23" s="358" t="str">
        <f t="shared" si="5"/>
        <v>C</v>
      </c>
      <c r="D23" s="39">
        <f t="shared" si="2"/>
        <v>70</v>
      </c>
      <c r="E23" s="540">
        <f t="shared" si="7"/>
        <v>0.90322580645161288</v>
      </c>
      <c r="F23" s="56">
        <f t="shared" si="3"/>
        <v>-9.6774193548387122E-2</v>
      </c>
      <c r="G23" s="56">
        <f t="shared" si="4"/>
        <v>9.6774193548387122E-2</v>
      </c>
      <c r="H23" s="537">
        <f t="shared" si="0"/>
        <v>-27.272727272727277</v>
      </c>
      <c r="I23" s="127">
        <f t="shared" si="1"/>
        <v>27.272727272727277</v>
      </c>
      <c r="J23" s="41">
        <f>'MASTER CHART'!$AJ$7</f>
        <v>0.4</v>
      </c>
      <c r="K23" s="38">
        <f t="shared" si="6"/>
        <v>-10.909090909090912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6.2" x14ac:dyDescent="0.3">
      <c r="A24" s="237" t="s">
        <v>137</v>
      </c>
      <c r="B24" s="626">
        <f>'Risk - Country'!D24</f>
        <v>0</v>
      </c>
      <c r="C24" s="358" t="str">
        <f t="shared" si="5"/>
        <v>na</v>
      </c>
      <c r="D24" s="39">
        <f t="shared" si="2"/>
        <v>75</v>
      </c>
      <c r="E24" s="540">
        <f t="shared" si="7"/>
        <v>0.967741935483871</v>
      </c>
      <c r="F24" s="56">
        <f t="shared" si="3"/>
        <v>-3.2258064516129004E-2</v>
      </c>
      <c r="G24" s="56">
        <f t="shared" si="4"/>
        <v>3.2258064516129004E-2</v>
      </c>
      <c r="H24" s="537">
        <f t="shared" si="0"/>
        <v>-9.0909090909090828</v>
      </c>
      <c r="I24" s="127">
        <f t="shared" si="1"/>
        <v>9.0909090909090828</v>
      </c>
      <c r="J24" s="41">
        <f>'MASTER CHART'!$AJ$7</f>
        <v>0.4</v>
      </c>
      <c r="K24" s="38">
        <f t="shared" si="6"/>
        <v>-3.6363636363636331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8" customHeight="1" x14ac:dyDescent="0.3">
      <c r="A25" s="237" t="s">
        <v>34</v>
      </c>
      <c r="B25" s="626" t="str">
        <f>'Risk - Country'!D25</f>
        <v>C</v>
      </c>
      <c r="C25" s="358" t="str">
        <f t="shared" si="5"/>
        <v>C</v>
      </c>
      <c r="D25" s="39">
        <f t="shared" si="2"/>
        <v>70</v>
      </c>
      <c r="E25" s="540">
        <f t="shared" si="7"/>
        <v>0.90322580645161288</v>
      </c>
      <c r="F25" s="56">
        <f t="shared" si="3"/>
        <v>-9.6774193548387122E-2</v>
      </c>
      <c r="G25" s="56">
        <f t="shared" si="4"/>
        <v>9.6774193548387122E-2</v>
      </c>
      <c r="H25" s="537">
        <f t="shared" si="0"/>
        <v>-27.272727272727277</v>
      </c>
      <c r="I25" s="127">
        <f t="shared" si="1"/>
        <v>27.272727272727277</v>
      </c>
      <c r="J25" s="41">
        <f>'MASTER CHART'!$AJ$7</f>
        <v>0.4</v>
      </c>
      <c r="K25" s="38">
        <f t="shared" si="6"/>
        <v>-10.909090909090912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6.2" x14ac:dyDescent="0.3">
      <c r="A26" s="236" t="s">
        <v>229</v>
      </c>
      <c r="B26" s="626" t="str">
        <f>'Risk - Country'!D26</f>
        <v>B</v>
      </c>
      <c r="C26" s="358" t="str">
        <f t="shared" si="5"/>
        <v>B</v>
      </c>
      <c r="D26" s="39">
        <f t="shared" si="2"/>
        <v>80</v>
      </c>
      <c r="E26" s="540">
        <f t="shared" si="7"/>
        <v>1.032258064516129</v>
      </c>
      <c r="F26" s="56">
        <f t="shared" si="3"/>
        <v>3.2258064516129004E-2</v>
      </c>
      <c r="G26" s="56">
        <f t="shared" si="4"/>
        <v>-3.2258064516129004E-2</v>
      </c>
      <c r="H26" s="537">
        <f t="shared" si="0"/>
        <v>11.111111111111102</v>
      </c>
      <c r="I26" s="127">
        <f t="shared" si="1"/>
        <v>11.111111111111102</v>
      </c>
      <c r="J26" s="41">
        <f>'MASTER CHART'!$AJ$7</f>
        <v>0.4</v>
      </c>
      <c r="K26" s="38">
        <f t="shared" si="6"/>
        <v>4.4444444444444411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6.2" x14ac:dyDescent="0.3">
      <c r="A27" s="237" t="s">
        <v>139</v>
      </c>
      <c r="B27" s="626" t="str">
        <f>'Risk - Country'!D27</f>
        <v>A4</v>
      </c>
      <c r="C27" s="358" t="str">
        <f t="shared" si="5"/>
        <v>A4</v>
      </c>
      <c r="D27" s="39">
        <f t="shared" si="2"/>
        <v>85</v>
      </c>
      <c r="E27" s="540">
        <f t="shared" si="7"/>
        <v>1.096774193548387</v>
      </c>
      <c r="F27" s="56">
        <f t="shared" si="3"/>
        <v>9.6774193548387011E-2</v>
      </c>
      <c r="G27" s="56">
        <f t="shared" si="4"/>
        <v>-9.6774193548387011E-2</v>
      </c>
      <c r="H27" s="537">
        <f t="shared" si="0"/>
        <v>33.333333333333307</v>
      </c>
      <c r="I27" s="127">
        <f t="shared" si="1"/>
        <v>33.333333333333307</v>
      </c>
      <c r="J27" s="41">
        <f>'MASTER CHART'!$AJ$7</f>
        <v>0.4</v>
      </c>
      <c r="K27" s="38">
        <f t="shared" si="6"/>
        <v>13.333333333333323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s="4" customFormat="1" ht="17.399999999999999" customHeight="1" x14ac:dyDescent="0.3">
      <c r="A28" s="236" t="s">
        <v>44</v>
      </c>
      <c r="B28" s="626" t="str">
        <f>'Risk - Country'!D28</f>
        <v>A4</v>
      </c>
      <c r="C28" s="358" t="str">
        <f t="shared" si="5"/>
        <v>A4</v>
      </c>
      <c r="D28" s="39">
        <f t="shared" si="2"/>
        <v>85</v>
      </c>
      <c r="E28" s="540">
        <f t="shared" si="7"/>
        <v>1.096774193548387</v>
      </c>
      <c r="F28" s="56">
        <f t="shared" si="3"/>
        <v>9.6774193548387011E-2</v>
      </c>
      <c r="G28" s="56">
        <f t="shared" si="4"/>
        <v>-9.6774193548387011E-2</v>
      </c>
      <c r="H28" s="537">
        <f t="shared" si="0"/>
        <v>33.333333333333307</v>
      </c>
      <c r="I28" s="127">
        <f t="shared" si="1"/>
        <v>33.333333333333307</v>
      </c>
      <c r="J28" s="41">
        <f>'MASTER CHART'!$AJ$7</f>
        <v>0.4</v>
      </c>
      <c r="K28" s="38">
        <f t="shared" si="6"/>
        <v>13.333333333333323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6.2" x14ac:dyDescent="0.3">
      <c r="A29" s="236" t="s">
        <v>140</v>
      </c>
      <c r="B29" s="626" t="str">
        <f>'Risk - Country'!D29</f>
        <v>A1</v>
      </c>
      <c r="C29" s="358" t="str">
        <f t="shared" si="5"/>
        <v>A1</v>
      </c>
      <c r="D29" s="39">
        <f t="shared" si="2"/>
        <v>100</v>
      </c>
      <c r="E29" s="540">
        <f t="shared" si="7"/>
        <v>1.2903225806451613</v>
      </c>
      <c r="F29" s="56">
        <f t="shared" si="3"/>
        <v>0.29032258064516125</v>
      </c>
      <c r="G29" s="56">
        <f t="shared" si="4"/>
        <v>-0.29032258064516125</v>
      </c>
      <c r="H29" s="537">
        <f t="shared" si="0"/>
        <v>100</v>
      </c>
      <c r="I29" s="127">
        <f t="shared" si="1"/>
        <v>100</v>
      </c>
      <c r="J29" s="41">
        <f>'MASTER CHART'!$AJ$7</f>
        <v>0.4</v>
      </c>
      <c r="K29" s="38">
        <f t="shared" si="6"/>
        <v>40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6.2" x14ac:dyDescent="0.3">
      <c r="A30" s="237" t="s">
        <v>141</v>
      </c>
      <c r="B30" s="626">
        <f>'Risk - Country'!D30</f>
        <v>0</v>
      </c>
      <c r="C30" s="358" t="str">
        <f t="shared" si="5"/>
        <v>na</v>
      </c>
      <c r="D30" s="39">
        <f t="shared" si="2"/>
        <v>75</v>
      </c>
      <c r="E30" s="540">
        <f t="shared" si="7"/>
        <v>0.967741935483871</v>
      </c>
      <c r="F30" s="56">
        <f t="shared" si="3"/>
        <v>-3.2258064516129004E-2</v>
      </c>
      <c r="G30" s="56">
        <f t="shared" si="4"/>
        <v>3.2258064516129004E-2</v>
      </c>
      <c r="H30" s="537">
        <f t="shared" si="0"/>
        <v>-9.0909090909090828</v>
      </c>
      <c r="I30" s="127">
        <f t="shared" si="1"/>
        <v>9.0909090909090828</v>
      </c>
      <c r="J30" s="41">
        <f>'MASTER CHART'!$AJ$7</f>
        <v>0.4</v>
      </c>
      <c r="K30" s="38">
        <f t="shared" si="6"/>
        <v>-3.6363636363636331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6.2" x14ac:dyDescent="0.3">
      <c r="A31" s="236" t="s">
        <v>45</v>
      </c>
      <c r="B31" s="626" t="str">
        <f>'Risk - Country'!D31</f>
        <v>A4</v>
      </c>
      <c r="C31" s="358" t="str">
        <f t="shared" si="5"/>
        <v>A4</v>
      </c>
      <c r="D31" s="39">
        <f t="shared" si="2"/>
        <v>85</v>
      </c>
      <c r="E31" s="540">
        <f t="shared" si="7"/>
        <v>1.096774193548387</v>
      </c>
      <c r="F31" s="56">
        <f t="shared" si="3"/>
        <v>9.6774193548387011E-2</v>
      </c>
      <c r="G31" s="56">
        <f t="shared" si="4"/>
        <v>-9.6774193548387011E-2</v>
      </c>
      <c r="H31" s="537">
        <f t="shared" si="0"/>
        <v>33.333333333333307</v>
      </c>
      <c r="I31" s="127">
        <f t="shared" si="1"/>
        <v>33.333333333333307</v>
      </c>
      <c r="J31" s="41">
        <f>'MASTER CHART'!$AJ$7</f>
        <v>0.4</v>
      </c>
      <c r="K31" s="38">
        <f t="shared" si="6"/>
        <v>13.333333333333323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s="3" customFormat="1" ht="16.2" x14ac:dyDescent="0.3">
      <c r="A32" s="237" t="s">
        <v>142</v>
      </c>
      <c r="B32" s="626" t="str">
        <f>'Risk - Country'!D32</f>
        <v>C</v>
      </c>
      <c r="C32" s="358" t="str">
        <f t="shared" si="5"/>
        <v>C</v>
      </c>
      <c r="D32" s="39">
        <f t="shared" si="2"/>
        <v>70</v>
      </c>
      <c r="E32" s="540">
        <f t="shared" si="7"/>
        <v>0.90322580645161288</v>
      </c>
      <c r="F32" s="56">
        <f t="shared" si="3"/>
        <v>-9.6774193548387122E-2</v>
      </c>
      <c r="G32" s="56">
        <f t="shared" si="4"/>
        <v>9.6774193548387122E-2</v>
      </c>
      <c r="H32" s="537">
        <f t="shared" si="0"/>
        <v>-27.272727272727277</v>
      </c>
      <c r="I32" s="127">
        <f t="shared" si="1"/>
        <v>27.272727272727277</v>
      </c>
      <c r="J32" s="41">
        <f>'MASTER CHART'!$AJ$7</f>
        <v>0.4</v>
      </c>
      <c r="K32" s="38">
        <f t="shared" si="6"/>
        <v>-10.909090909090912</v>
      </c>
    </row>
    <row r="33" spans="1:24" ht="16.2" x14ac:dyDescent="0.3">
      <c r="A33" s="237" t="s">
        <v>143</v>
      </c>
      <c r="B33" s="626" t="str">
        <f>'Risk - Country'!D33</f>
        <v>D</v>
      </c>
      <c r="C33" s="358" t="str">
        <f t="shared" si="5"/>
        <v>D</v>
      </c>
      <c r="D33" s="39">
        <f t="shared" si="2"/>
        <v>60</v>
      </c>
      <c r="E33" s="540">
        <f t="shared" si="7"/>
        <v>0.77419354838709675</v>
      </c>
      <c r="F33" s="56">
        <f t="shared" si="3"/>
        <v>-0.22580645161290325</v>
      </c>
      <c r="G33" s="56">
        <f t="shared" si="4"/>
        <v>0.22580645161290325</v>
      </c>
      <c r="H33" s="537">
        <f t="shared" si="0"/>
        <v>-63.636363636363633</v>
      </c>
      <c r="I33" s="127">
        <f t="shared" si="1"/>
        <v>63.636363636363633</v>
      </c>
      <c r="J33" s="41">
        <f>'MASTER CHART'!$AJ$7</f>
        <v>0.4</v>
      </c>
      <c r="K33" s="38">
        <f t="shared" si="6"/>
        <v>-25.454545454545453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6.2" x14ac:dyDescent="0.3">
      <c r="A34" s="236" t="s">
        <v>144</v>
      </c>
      <c r="B34" s="626" t="str">
        <f>'Risk - Country'!D34</f>
        <v>C</v>
      </c>
      <c r="C34" s="358" t="str">
        <f t="shared" si="5"/>
        <v>C</v>
      </c>
      <c r="D34" s="39">
        <f t="shared" si="2"/>
        <v>70</v>
      </c>
      <c r="E34" s="540">
        <f t="shared" si="7"/>
        <v>0.90322580645161288</v>
      </c>
      <c r="F34" s="56">
        <f t="shared" si="3"/>
        <v>-9.6774193548387122E-2</v>
      </c>
      <c r="G34" s="56">
        <f t="shared" si="4"/>
        <v>9.6774193548387122E-2</v>
      </c>
      <c r="H34" s="537">
        <f t="shared" si="0"/>
        <v>-27.272727272727277</v>
      </c>
      <c r="I34" s="127">
        <f t="shared" si="1"/>
        <v>27.272727272727277</v>
      </c>
      <c r="J34" s="41">
        <f>'MASTER CHART'!$AJ$7</f>
        <v>0.4</v>
      </c>
      <c r="K34" s="38">
        <f t="shared" si="6"/>
        <v>-10.909090909090912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6.2" x14ac:dyDescent="0.3">
      <c r="A35" s="237" t="s">
        <v>46</v>
      </c>
      <c r="B35" s="626" t="str">
        <f>'Risk - Country'!D35</f>
        <v>A1</v>
      </c>
      <c r="C35" s="358" t="str">
        <f t="shared" si="5"/>
        <v>A1</v>
      </c>
      <c r="D35" s="39">
        <f t="shared" si="2"/>
        <v>100</v>
      </c>
      <c r="E35" s="540">
        <f t="shared" si="7"/>
        <v>1.2903225806451613</v>
      </c>
      <c r="F35" s="56">
        <f t="shared" si="3"/>
        <v>0.29032258064516125</v>
      </c>
      <c r="G35" s="56">
        <f t="shared" si="4"/>
        <v>-0.29032258064516125</v>
      </c>
      <c r="H35" s="537">
        <f t="shared" si="0"/>
        <v>100</v>
      </c>
      <c r="I35" s="127">
        <f t="shared" si="1"/>
        <v>100</v>
      </c>
      <c r="J35" s="41">
        <f>'MASTER CHART'!$AJ$7</f>
        <v>0.4</v>
      </c>
      <c r="K35" s="38">
        <f t="shared" si="6"/>
        <v>40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6.2" x14ac:dyDescent="0.3">
      <c r="A36" s="237" t="s">
        <v>145</v>
      </c>
      <c r="B36" s="626" t="str">
        <f>'Risk - Country'!D36</f>
        <v>A1</v>
      </c>
      <c r="C36" s="358" t="str">
        <f t="shared" si="5"/>
        <v>A1</v>
      </c>
      <c r="D36" s="39">
        <f t="shared" si="2"/>
        <v>100</v>
      </c>
      <c r="E36" s="540">
        <f t="shared" si="7"/>
        <v>1.2903225806451613</v>
      </c>
      <c r="F36" s="56">
        <f t="shared" si="3"/>
        <v>0.29032258064516125</v>
      </c>
      <c r="G36" s="56">
        <f t="shared" si="4"/>
        <v>-0.29032258064516125</v>
      </c>
      <c r="H36" s="537">
        <f t="shared" si="0"/>
        <v>100</v>
      </c>
      <c r="I36" s="127">
        <f t="shared" ref="I36:I67" si="8">IF(F36&lt;0,F36/$G$186*-100,F36/$F$185*100)</f>
        <v>100</v>
      </c>
      <c r="J36" s="41">
        <f>'MASTER CHART'!$AJ$7</f>
        <v>0.4</v>
      </c>
      <c r="K36" s="38">
        <f t="shared" si="6"/>
        <v>40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6.2" x14ac:dyDescent="0.3">
      <c r="A37" s="236" t="s">
        <v>47</v>
      </c>
      <c r="B37" s="626" t="str">
        <f>'Risk - Country'!D37</f>
        <v>A2</v>
      </c>
      <c r="C37" s="358" t="str">
        <f t="shared" si="5"/>
        <v>A2</v>
      </c>
      <c r="D37" s="39">
        <f t="shared" si="2"/>
        <v>95</v>
      </c>
      <c r="E37" s="540">
        <f t="shared" si="7"/>
        <v>1.2258064516129032</v>
      </c>
      <c r="F37" s="56">
        <f t="shared" si="3"/>
        <v>0.22580645161290325</v>
      </c>
      <c r="G37" s="56">
        <f t="shared" si="4"/>
        <v>-0.22580645161290325</v>
      </c>
      <c r="H37" s="537">
        <f t="shared" si="0"/>
        <v>77.777777777777786</v>
      </c>
      <c r="I37" s="127">
        <f t="shared" si="8"/>
        <v>77.777777777777786</v>
      </c>
      <c r="J37" s="41">
        <f>'MASTER CHART'!$AJ$7</f>
        <v>0.4</v>
      </c>
      <c r="K37" s="38">
        <f t="shared" si="6"/>
        <v>31.111111111111114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6.2" x14ac:dyDescent="0.3">
      <c r="A38" s="237" t="s">
        <v>48</v>
      </c>
      <c r="B38" s="626" t="str">
        <f>'Risk - Country'!D38</f>
        <v>B</v>
      </c>
      <c r="C38" s="358" t="str">
        <f t="shared" si="5"/>
        <v>B</v>
      </c>
      <c r="D38" s="39">
        <f t="shared" si="2"/>
        <v>80</v>
      </c>
      <c r="E38" s="540">
        <f t="shared" si="7"/>
        <v>1.032258064516129</v>
      </c>
      <c r="F38" s="56">
        <f t="shared" si="3"/>
        <v>3.2258064516129004E-2</v>
      </c>
      <c r="G38" s="56">
        <f t="shared" si="4"/>
        <v>-3.2258064516129004E-2</v>
      </c>
      <c r="H38" s="537">
        <f t="shared" si="0"/>
        <v>11.111111111111102</v>
      </c>
      <c r="I38" s="127">
        <f t="shared" si="8"/>
        <v>11.111111111111102</v>
      </c>
      <c r="J38" s="41">
        <f>'MASTER CHART'!$AJ$7</f>
        <v>0.4</v>
      </c>
      <c r="K38" s="38">
        <f t="shared" si="6"/>
        <v>4.4444444444444411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6.2" x14ac:dyDescent="0.3">
      <c r="A39" s="236" t="s">
        <v>146</v>
      </c>
      <c r="B39" s="626" t="str">
        <f>'Risk - Country'!D39</f>
        <v>A2</v>
      </c>
      <c r="C39" s="358" t="str">
        <f t="shared" si="5"/>
        <v>A2</v>
      </c>
      <c r="D39" s="39">
        <f t="shared" si="2"/>
        <v>95</v>
      </c>
      <c r="E39" s="540">
        <f t="shared" si="7"/>
        <v>1.2258064516129032</v>
      </c>
      <c r="F39" s="56">
        <f t="shared" si="3"/>
        <v>0.22580645161290325</v>
      </c>
      <c r="G39" s="56">
        <f t="shared" si="4"/>
        <v>-0.22580645161290325</v>
      </c>
      <c r="H39" s="537">
        <f t="shared" si="0"/>
        <v>77.777777777777786</v>
      </c>
      <c r="I39" s="127">
        <f t="shared" si="8"/>
        <v>77.777777777777786</v>
      </c>
      <c r="J39" s="41">
        <f>'MASTER CHART'!$AJ$7</f>
        <v>0.4</v>
      </c>
      <c r="K39" s="38">
        <f t="shared" si="6"/>
        <v>31.111111111111114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6.2" x14ac:dyDescent="0.3">
      <c r="A40" s="237" t="s">
        <v>49</v>
      </c>
      <c r="B40" s="626" t="str">
        <f>'Risk - Country'!D40</f>
        <v>A4</v>
      </c>
      <c r="C40" s="358" t="str">
        <f t="shared" si="5"/>
        <v>A4</v>
      </c>
      <c r="D40" s="39">
        <f t="shared" si="2"/>
        <v>85</v>
      </c>
      <c r="E40" s="540">
        <f t="shared" si="7"/>
        <v>1.096774193548387</v>
      </c>
      <c r="F40" s="56">
        <f t="shared" si="3"/>
        <v>9.6774193548387011E-2</v>
      </c>
      <c r="G40" s="56">
        <f t="shared" si="4"/>
        <v>-9.6774193548387011E-2</v>
      </c>
      <c r="H40" s="537">
        <f t="shared" si="0"/>
        <v>33.333333333333307</v>
      </c>
      <c r="I40" s="127">
        <f t="shared" si="8"/>
        <v>33.333333333333307</v>
      </c>
      <c r="J40" s="41">
        <f>'MASTER CHART'!$AJ$7</f>
        <v>0.4</v>
      </c>
      <c r="K40" s="38">
        <f t="shared" si="6"/>
        <v>13.333333333333323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6.2" x14ac:dyDescent="0.3">
      <c r="A41" s="237" t="s">
        <v>147</v>
      </c>
      <c r="B41" s="626" t="str">
        <f>'Risk - Country'!D41</f>
        <v>D</v>
      </c>
      <c r="C41" s="358" t="str">
        <f t="shared" si="5"/>
        <v>D</v>
      </c>
      <c r="D41" s="39">
        <f t="shared" si="2"/>
        <v>60</v>
      </c>
      <c r="E41" s="540">
        <f t="shared" si="7"/>
        <v>0.77419354838709675</v>
      </c>
      <c r="F41" s="56">
        <f t="shared" si="3"/>
        <v>-0.22580645161290325</v>
      </c>
      <c r="G41" s="56">
        <f t="shared" si="4"/>
        <v>0.22580645161290325</v>
      </c>
      <c r="H41" s="537">
        <f t="shared" si="0"/>
        <v>-63.636363636363633</v>
      </c>
      <c r="I41" s="127">
        <f t="shared" si="8"/>
        <v>63.636363636363633</v>
      </c>
      <c r="J41" s="41">
        <f>'MASTER CHART'!$AJ$7</f>
        <v>0.4</v>
      </c>
      <c r="K41" s="38">
        <f t="shared" si="6"/>
        <v>-25.454545454545453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6.2" x14ac:dyDescent="0.3">
      <c r="A42" s="237" t="s">
        <v>50</v>
      </c>
      <c r="B42" s="626" t="str">
        <f>'Risk - Country'!D42</f>
        <v>A3</v>
      </c>
      <c r="C42" s="358" t="str">
        <f t="shared" si="5"/>
        <v>A3</v>
      </c>
      <c r="D42" s="39">
        <f t="shared" si="2"/>
        <v>90</v>
      </c>
      <c r="E42" s="540">
        <f t="shared" si="7"/>
        <v>1.1612903225806452</v>
      </c>
      <c r="F42" s="56">
        <f t="shared" si="3"/>
        <v>0.16129032258064524</v>
      </c>
      <c r="G42" s="56">
        <f t="shared" si="4"/>
        <v>-0.16129032258064524</v>
      </c>
      <c r="H42" s="537">
        <f t="shared" si="0"/>
        <v>55.555555555555593</v>
      </c>
      <c r="I42" s="127">
        <f t="shared" si="8"/>
        <v>55.555555555555593</v>
      </c>
      <c r="J42" s="41">
        <f>'MASTER CHART'!$AJ$7</f>
        <v>0.4</v>
      </c>
      <c r="K42" s="38">
        <f t="shared" si="6"/>
        <v>22.222222222222239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6.2" x14ac:dyDescent="0.3">
      <c r="A43" s="236" t="s">
        <v>148</v>
      </c>
      <c r="B43" s="626" t="str">
        <f>'Risk - Country'!D43</f>
        <v>C</v>
      </c>
      <c r="C43" s="358" t="str">
        <f t="shared" si="5"/>
        <v>C</v>
      </c>
      <c r="D43" s="39">
        <f t="shared" si="2"/>
        <v>70</v>
      </c>
      <c r="E43" s="540">
        <f t="shared" si="7"/>
        <v>0.90322580645161288</v>
      </c>
      <c r="F43" s="56">
        <f t="shared" si="3"/>
        <v>-9.6774193548387122E-2</v>
      </c>
      <c r="G43" s="56">
        <f t="shared" si="4"/>
        <v>9.6774193548387122E-2</v>
      </c>
      <c r="H43" s="537">
        <f t="shared" si="0"/>
        <v>-27.272727272727277</v>
      </c>
      <c r="I43" s="127">
        <f t="shared" si="8"/>
        <v>27.272727272727277</v>
      </c>
      <c r="J43" s="41">
        <f>'MASTER CHART'!$AJ$7</f>
        <v>0.4</v>
      </c>
      <c r="K43" s="38">
        <f t="shared" si="6"/>
        <v>-10.909090909090912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6.2" x14ac:dyDescent="0.3">
      <c r="A44" s="237" t="s">
        <v>149</v>
      </c>
      <c r="B44" s="626" t="str">
        <f>'Risk - Country'!D44</f>
        <v>A3</v>
      </c>
      <c r="C44" s="358" t="str">
        <f t="shared" si="5"/>
        <v>A3</v>
      </c>
      <c r="D44" s="39">
        <f t="shared" si="2"/>
        <v>90</v>
      </c>
      <c r="E44" s="540">
        <f t="shared" si="7"/>
        <v>1.1612903225806452</v>
      </c>
      <c r="F44" s="56">
        <f t="shared" si="3"/>
        <v>0.16129032258064524</v>
      </c>
      <c r="G44" s="56">
        <f t="shared" si="4"/>
        <v>-0.16129032258064524</v>
      </c>
      <c r="H44" s="537">
        <f t="shared" si="0"/>
        <v>55.555555555555593</v>
      </c>
      <c r="I44" s="127">
        <f t="shared" si="8"/>
        <v>55.555555555555593</v>
      </c>
      <c r="J44" s="41">
        <f>'MASTER CHART'!$AJ$7</f>
        <v>0.4</v>
      </c>
      <c r="K44" s="38">
        <f t="shared" si="6"/>
        <v>22.222222222222239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6.2" x14ac:dyDescent="0.3">
      <c r="A45" s="236" t="s">
        <v>150</v>
      </c>
      <c r="B45" s="626" t="str">
        <f>'Risk - Country'!D45</f>
        <v>D</v>
      </c>
      <c r="C45" s="358" t="str">
        <f t="shared" si="5"/>
        <v>D</v>
      </c>
      <c r="D45" s="39">
        <f t="shared" si="2"/>
        <v>60</v>
      </c>
      <c r="E45" s="540">
        <f t="shared" si="7"/>
        <v>0.77419354838709675</v>
      </c>
      <c r="F45" s="56">
        <f t="shared" si="3"/>
        <v>-0.22580645161290325</v>
      </c>
      <c r="G45" s="56">
        <f t="shared" si="4"/>
        <v>0.22580645161290325</v>
      </c>
      <c r="H45" s="537">
        <f t="shared" si="0"/>
        <v>-63.636363636363633</v>
      </c>
      <c r="I45" s="127">
        <f t="shared" si="8"/>
        <v>63.636363636363633</v>
      </c>
      <c r="J45" s="41">
        <f>'MASTER CHART'!$AJ$7</f>
        <v>0.4</v>
      </c>
      <c r="K45" s="38">
        <f t="shared" si="6"/>
        <v>-25.454545454545453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6.2" x14ac:dyDescent="0.3">
      <c r="A46" s="237" t="s">
        <v>51</v>
      </c>
      <c r="B46" s="626" t="str">
        <f>'Risk - Country'!D46</f>
        <v>A3</v>
      </c>
      <c r="C46" s="358" t="str">
        <f t="shared" si="5"/>
        <v>A3</v>
      </c>
      <c r="D46" s="39">
        <f t="shared" si="2"/>
        <v>90</v>
      </c>
      <c r="E46" s="540">
        <f t="shared" si="7"/>
        <v>1.1612903225806452</v>
      </c>
      <c r="F46" s="56">
        <f t="shared" si="3"/>
        <v>0.16129032258064524</v>
      </c>
      <c r="G46" s="56">
        <f t="shared" si="4"/>
        <v>-0.16129032258064524</v>
      </c>
      <c r="H46" s="537">
        <f t="shared" si="0"/>
        <v>55.555555555555593</v>
      </c>
      <c r="I46" s="127">
        <f t="shared" si="8"/>
        <v>55.555555555555593</v>
      </c>
      <c r="J46" s="41">
        <f>'MASTER CHART'!$AJ$7</f>
        <v>0.4</v>
      </c>
      <c r="K46" s="38">
        <f t="shared" si="6"/>
        <v>22.222222222222239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6.2" x14ac:dyDescent="0.3">
      <c r="A47" s="236" t="s">
        <v>52</v>
      </c>
      <c r="B47" s="626" t="str">
        <f>'Risk - Country'!D47</f>
        <v>A2</v>
      </c>
      <c r="C47" s="358" t="str">
        <f t="shared" si="5"/>
        <v>A2</v>
      </c>
      <c r="D47" s="39">
        <f t="shared" si="2"/>
        <v>95</v>
      </c>
      <c r="E47" s="540">
        <f t="shared" si="7"/>
        <v>1.2258064516129032</v>
      </c>
      <c r="F47" s="56">
        <f t="shared" si="3"/>
        <v>0.22580645161290325</v>
      </c>
      <c r="G47" s="56">
        <f t="shared" si="4"/>
        <v>-0.22580645161290325</v>
      </c>
      <c r="H47" s="537">
        <f t="shared" si="0"/>
        <v>77.777777777777786</v>
      </c>
      <c r="I47" s="127">
        <f t="shared" si="8"/>
        <v>77.777777777777786</v>
      </c>
      <c r="J47" s="41">
        <f>'MASTER CHART'!$AJ$7</f>
        <v>0.4</v>
      </c>
      <c r="K47" s="38">
        <f t="shared" si="6"/>
        <v>31.111111111111114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6.2" x14ac:dyDescent="0.3">
      <c r="A48" s="237" t="s">
        <v>230</v>
      </c>
      <c r="B48" s="626" t="str">
        <f>'Risk - Country'!D48</f>
        <v>E</v>
      </c>
      <c r="C48" s="358" t="str">
        <f t="shared" si="5"/>
        <v>E</v>
      </c>
      <c r="D48" s="39">
        <f t="shared" si="2"/>
        <v>50</v>
      </c>
      <c r="E48" s="540">
        <f t="shared" si="7"/>
        <v>0.64516129032258063</v>
      </c>
      <c r="F48" s="56">
        <f t="shared" si="3"/>
        <v>-0.35483870967741937</v>
      </c>
      <c r="G48" s="56">
        <f t="shared" si="4"/>
        <v>0.35483870967741937</v>
      </c>
      <c r="H48" s="537">
        <f t="shared" si="0"/>
        <v>-100</v>
      </c>
      <c r="I48" s="127">
        <f t="shared" si="8"/>
        <v>100</v>
      </c>
      <c r="J48" s="41">
        <f>'MASTER CHART'!$AJ$7</f>
        <v>0.4</v>
      </c>
      <c r="K48" s="38">
        <f t="shared" si="6"/>
        <v>-40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44" ht="16.2" x14ac:dyDescent="0.3">
      <c r="A49" s="236" t="s">
        <v>293</v>
      </c>
      <c r="B49" s="626" t="str">
        <f>'Risk - Country'!D49</f>
        <v>E</v>
      </c>
      <c r="C49" s="358" t="str">
        <f t="shared" si="5"/>
        <v>E</v>
      </c>
      <c r="D49" s="39">
        <f t="shared" si="2"/>
        <v>50</v>
      </c>
      <c r="E49" s="540">
        <f t="shared" si="7"/>
        <v>0.64516129032258063</v>
      </c>
      <c r="F49" s="56">
        <f t="shared" si="3"/>
        <v>-0.35483870967741937</v>
      </c>
      <c r="G49" s="56">
        <f t="shared" si="4"/>
        <v>0.35483870967741937</v>
      </c>
      <c r="H49" s="537">
        <f t="shared" si="0"/>
        <v>-100</v>
      </c>
      <c r="I49" s="127">
        <f t="shared" si="8"/>
        <v>100</v>
      </c>
      <c r="J49" s="41">
        <f>'MASTER CHART'!$AJ$7</f>
        <v>0.4</v>
      </c>
      <c r="K49" s="38">
        <f t="shared" si="6"/>
        <v>-40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44" ht="16.2" x14ac:dyDescent="0.3">
      <c r="A50" s="237" t="s">
        <v>53</v>
      </c>
      <c r="B50" s="626" t="str">
        <f>'Risk - Country'!D50</f>
        <v>A1</v>
      </c>
      <c r="C50" s="358" t="str">
        <f t="shared" si="5"/>
        <v>A1</v>
      </c>
      <c r="D50" s="39">
        <f t="shared" si="2"/>
        <v>100</v>
      </c>
      <c r="E50" s="540">
        <f t="shared" si="7"/>
        <v>1.2903225806451613</v>
      </c>
      <c r="F50" s="56">
        <f t="shared" si="3"/>
        <v>0.29032258064516125</v>
      </c>
      <c r="G50" s="56">
        <f t="shared" si="4"/>
        <v>-0.29032258064516125</v>
      </c>
      <c r="H50" s="537">
        <f t="shared" si="0"/>
        <v>100</v>
      </c>
      <c r="I50" s="127">
        <f t="shared" si="8"/>
        <v>100</v>
      </c>
      <c r="J50" s="41">
        <f>'MASTER CHART'!$AJ$7</f>
        <v>0.4</v>
      </c>
      <c r="K50" s="38">
        <f t="shared" si="6"/>
        <v>40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44" ht="16.2" x14ac:dyDescent="0.3">
      <c r="A51" s="237" t="s">
        <v>113</v>
      </c>
      <c r="B51" s="626">
        <f>'Risk - Country'!D51</f>
        <v>0</v>
      </c>
      <c r="C51" s="358" t="str">
        <f t="shared" si="5"/>
        <v>na</v>
      </c>
      <c r="D51" s="39">
        <f t="shared" si="2"/>
        <v>75</v>
      </c>
      <c r="E51" s="540">
        <f t="shared" si="7"/>
        <v>0.967741935483871</v>
      </c>
      <c r="F51" s="57">
        <f t="shared" si="3"/>
        <v>-3.2258064516129004E-2</v>
      </c>
      <c r="G51" s="57">
        <f t="shared" si="4"/>
        <v>3.2258064516129004E-2</v>
      </c>
      <c r="H51" s="537">
        <f t="shared" si="0"/>
        <v>-9.0909090909090828</v>
      </c>
      <c r="I51" s="127">
        <f t="shared" si="8"/>
        <v>9.0909090909090828</v>
      </c>
      <c r="J51" s="41">
        <f>'MASTER CHART'!$AJ$7</f>
        <v>0.4</v>
      </c>
      <c r="K51" s="38">
        <f t="shared" si="6"/>
        <v>-3.6363636363636331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AR51" s="269"/>
    </row>
    <row r="52" spans="1:44" ht="16.2" x14ac:dyDescent="0.3">
      <c r="A52" s="236" t="s">
        <v>114</v>
      </c>
      <c r="B52" s="626" t="str">
        <f>'Risk - Country'!D52</f>
        <v>C</v>
      </c>
      <c r="C52" s="358" t="str">
        <f t="shared" si="5"/>
        <v>C</v>
      </c>
      <c r="D52" s="39">
        <f t="shared" si="2"/>
        <v>70</v>
      </c>
      <c r="E52" s="540">
        <f t="shared" si="7"/>
        <v>0.90322580645161288</v>
      </c>
      <c r="F52" s="57">
        <f t="shared" si="3"/>
        <v>-9.6774193548387122E-2</v>
      </c>
      <c r="G52" s="57">
        <f t="shared" si="4"/>
        <v>9.6774193548387122E-2</v>
      </c>
      <c r="H52" s="537">
        <f t="shared" si="0"/>
        <v>-27.272727272727277</v>
      </c>
      <c r="I52" s="127">
        <f t="shared" si="8"/>
        <v>27.272727272727277</v>
      </c>
      <c r="J52" s="41">
        <f>'MASTER CHART'!$AJ$7</f>
        <v>0.4</v>
      </c>
      <c r="K52" s="38">
        <f t="shared" si="6"/>
        <v>-10.909090909090912</v>
      </c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69"/>
      <c r="Y52" s="269"/>
      <c r="Z52" s="269"/>
      <c r="AA52" s="269"/>
      <c r="AB52" s="269"/>
      <c r="AC52" s="269"/>
      <c r="AD52" s="269"/>
      <c r="AE52" s="269"/>
      <c r="AF52" s="269"/>
      <c r="AG52" s="269"/>
      <c r="AH52" s="269"/>
      <c r="AI52" s="269"/>
      <c r="AJ52" s="269"/>
      <c r="AK52" s="269"/>
      <c r="AL52" s="269"/>
      <c r="AM52" s="269"/>
      <c r="AN52" s="269"/>
      <c r="AO52" s="269"/>
      <c r="AP52" s="269"/>
      <c r="AQ52" s="269"/>
      <c r="AR52" s="269"/>
    </row>
    <row r="53" spans="1:44" ht="16.2" x14ac:dyDescent="0.3">
      <c r="A53" s="237" t="s">
        <v>54</v>
      </c>
      <c r="B53" s="626" t="str">
        <f>'Risk - Country'!D53</f>
        <v>B</v>
      </c>
      <c r="C53" s="358" t="str">
        <f t="shared" si="5"/>
        <v>B</v>
      </c>
      <c r="D53" s="39">
        <f t="shared" si="2"/>
        <v>80</v>
      </c>
      <c r="E53" s="540">
        <f t="shared" si="7"/>
        <v>1.032258064516129</v>
      </c>
      <c r="F53" s="57">
        <f t="shared" si="3"/>
        <v>3.2258064516129004E-2</v>
      </c>
      <c r="G53" s="57">
        <f>(F53*-1)</f>
        <v>-3.2258064516129004E-2</v>
      </c>
      <c r="H53" s="537">
        <f t="shared" si="0"/>
        <v>11.111111111111102</v>
      </c>
      <c r="I53" s="127">
        <f t="shared" si="8"/>
        <v>11.111111111111102</v>
      </c>
      <c r="J53" s="41">
        <f>'MASTER CHART'!$AJ$7</f>
        <v>0.4</v>
      </c>
      <c r="K53" s="38">
        <f>(H53*J53)</f>
        <v>4.4444444444444411</v>
      </c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269"/>
      <c r="AG53" s="269"/>
      <c r="AH53" s="269"/>
      <c r="AI53" s="269"/>
      <c r="AJ53" s="269"/>
      <c r="AK53" s="269"/>
      <c r="AL53" s="269"/>
      <c r="AM53" s="269"/>
      <c r="AN53" s="269"/>
      <c r="AO53" s="269"/>
      <c r="AP53" s="269"/>
      <c r="AQ53" s="269"/>
      <c r="AR53" s="269"/>
    </row>
    <row r="54" spans="1:44" ht="16.2" x14ac:dyDescent="0.3">
      <c r="A54" s="236" t="s">
        <v>55</v>
      </c>
      <c r="B54" s="626" t="str">
        <f>'Risk - Country'!D54</f>
        <v>C</v>
      </c>
      <c r="C54" s="358" t="str">
        <f t="shared" si="5"/>
        <v>C</v>
      </c>
      <c r="D54" s="39">
        <f t="shared" si="2"/>
        <v>70</v>
      </c>
      <c r="E54" s="540">
        <f t="shared" si="7"/>
        <v>0.90322580645161288</v>
      </c>
      <c r="F54" s="57">
        <f t="shared" si="3"/>
        <v>-9.6774193548387122E-2</v>
      </c>
      <c r="G54" s="57">
        <f t="shared" si="4"/>
        <v>9.6774193548387122E-2</v>
      </c>
      <c r="H54" s="537">
        <f t="shared" si="0"/>
        <v>-27.272727272727277</v>
      </c>
      <c r="I54" s="127">
        <f t="shared" si="8"/>
        <v>27.272727272727277</v>
      </c>
      <c r="J54" s="41">
        <f>'MASTER CHART'!$AJ$7</f>
        <v>0.4</v>
      </c>
      <c r="K54" s="38">
        <f t="shared" si="6"/>
        <v>-10.909090909090912</v>
      </c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9"/>
      <c r="AC54" s="269"/>
      <c r="AD54" s="269"/>
      <c r="AE54" s="269"/>
      <c r="AF54" s="269"/>
      <c r="AG54" s="269"/>
      <c r="AH54" s="269"/>
      <c r="AI54" s="269"/>
      <c r="AJ54" s="269"/>
      <c r="AK54" s="269"/>
      <c r="AL54" s="269"/>
      <c r="AM54" s="269"/>
      <c r="AN54" s="269"/>
      <c r="AO54" s="269"/>
      <c r="AP54" s="269"/>
      <c r="AQ54" s="269"/>
      <c r="AR54" s="269"/>
    </row>
    <row r="55" spans="1:44" s="143" customFormat="1" ht="16.2" x14ac:dyDescent="0.3">
      <c r="A55" s="237" t="s">
        <v>56</v>
      </c>
      <c r="B55" s="626" t="str">
        <f>'Risk - Country'!D55</f>
        <v>B</v>
      </c>
      <c r="C55" s="358" t="str">
        <f t="shared" si="5"/>
        <v>B</v>
      </c>
      <c r="D55" s="39">
        <f t="shared" si="2"/>
        <v>80</v>
      </c>
      <c r="E55" s="540">
        <f t="shared" si="7"/>
        <v>1.032258064516129</v>
      </c>
      <c r="F55" s="57">
        <f t="shared" si="3"/>
        <v>3.2258064516129004E-2</v>
      </c>
      <c r="G55" s="57">
        <f t="shared" si="4"/>
        <v>-3.2258064516129004E-2</v>
      </c>
      <c r="H55" s="537">
        <f t="shared" si="0"/>
        <v>11.111111111111102</v>
      </c>
      <c r="I55" s="127">
        <f t="shared" si="8"/>
        <v>11.111111111111102</v>
      </c>
      <c r="J55" s="41">
        <f>'MASTER CHART'!$AJ$7</f>
        <v>0.4</v>
      </c>
      <c r="K55" s="38">
        <f t="shared" si="6"/>
        <v>4.4444444444444411</v>
      </c>
      <c r="L55" s="161"/>
      <c r="M55" s="162"/>
      <c r="N55" s="163"/>
      <c r="O55" s="164"/>
      <c r="P55" s="165"/>
      <c r="Q55" s="162"/>
      <c r="R55" s="162"/>
      <c r="S55" s="166"/>
      <c r="T55" s="162"/>
      <c r="U55" s="166"/>
      <c r="V55" s="162"/>
      <c r="W55" s="167"/>
      <c r="X55" s="168"/>
      <c r="Y55" s="169"/>
      <c r="Z55" s="168"/>
      <c r="AA55" s="162"/>
      <c r="AB55" s="162"/>
      <c r="AC55" s="162"/>
      <c r="AD55" s="162"/>
      <c r="AE55" s="162"/>
      <c r="AF55" s="162"/>
      <c r="AG55" s="162"/>
      <c r="AH55" s="162"/>
      <c r="AI55" s="170"/>
      <c r="AJ55" s="162"/>
      <c r="AK55" s="162"/>
      <c r="AL55" s="162"/>
      <c r="AM55" s="162"/>
      <c r="AN55" s="162"/>
      <c r="AO55" s="162"/>
      <c r="AP55" s="162"/>
      <c r="AQ55" s="163"/>
      <c r="AR55" s="171"/>
    </row>
    <row r="56" spans="1:44" ht="16.2" x14ac:dyDescent="0.3">
      <c r="A56" s="236" t="s">
        <v>151</v>
      </c>
      <c r="B56" s="626">
        <f>'Risk - Country'!D56</f>
        <v>0</v>
      </c>
      <c r="C56" s="358" t="str">
        <f t="shared" si="5"/>
        <v>na</v>
      </c>
      <c r="D56" s="39">
        <f t="shared" si="2"/>
        <v>75</v>
      </c>
      <c r="E56" s="540">
        <f t="shared" si="7"/>
        <v>0.967741935483871</v>
      </c>
      <c r="F56" s="57">
        <f t="shared" si="3"/>
        <v>-3.2258064516129004E-2</v>
      </c>
      <c r="G56" s="57">
        <f t="shared" si="4"/>
        <v>3.2258064516129004E-2</v>
      </c>
      <c r="H56" s="537">
        <f t="shared" si="0"/>
        <v>-9.0909090909090828</v>
      </c>
      <c r="I56" s="127">
        <f t="shared" si="8"/>
        <v>9.0909090909090828</v>
      </c>
      <c r="J56" s="41">
        <f>'MASTER CHART'!$AJ$7</f>
        <v>0.4</v>
      </c>
      <c r="K56" s="38">
        <f t="shared" si="6"/>
        <v>-3.6363636363636331</v>
      </c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69"/>
      <c r="AH56" s="269"/>
      <c r="AI56" s="269"/>
      <c r="AJ56" s="269"/>
      <c r="AK56" s="269"/>
      <c r="AL56" s="269"/>
      <c r="AM56" s="269"/>
      <c r="AN56" s="269"/>
      <c r="AO56" s="269"/>
      <c r="AP56" s="269"/>
      <c r="AQ56" s="269"/>
      <c r="AR56" s="269"/>
    </row>
    <row r="57" spans="1:44" ht="16.2" x14ac:dyDescent="0.3">
      <c r="A57" s="236" t="s">
        <v>152</v>
      </c>
      <c r="B57" s="626" t="str">
        <f>'Risk - Country'!D57</f>
        <v>A1</v>
      </c>
      <c r="C57" s="358" t="str">
        <f t="shared" si="5"/>
        <v>A1</v>
      </c>
      <c r="D57" s="39">
        <f t="shared" si="2"/>
        <v>100</v>
      </c>
      <c r="E57" s="540">
        <f t="shared" si="7"/>
        <v>1.2903225806451613</v>
      </c>
      <c r="F57" s="57">
        <f t="shared" si="3"/>
        <v>0.29032258064516125</v>
      </c>
      <c r="G57" s="57">
        <f t="shared" si="4"/>
        <v>-0.29032258064516125</v>
      </c>
      <c r="H57" s="537">
        <f t="shared" si="0"/>
        <v>100</v>
      </c>
      <c r="I57" s="127">
        <f t="shared" si="8"/>
        <v>100</v>
      </c>
      <c r="J57" s="41">
        <f>'MASTER CHART'!$AJ$7</f>
        <v>0.4</v>
      </c>
      <c r="K57" s="38">
        <f t="shared" si="6"/>
        <v>40</v>
      </c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269"/>
      <c r="AA57" s="269"/>
      <c r="AB57" s="269"/>
      <c r="AC57" s="269"/>
      <c r="AD57" s="269"/>
      <c r="AE57" s="269"/>
      <c r="AF57" s="269"/>
      <c r="AG57" s="269"/>
      <c r="AH57" s="269"/>
      <c r="AI57" s="269"/>
      <c r="AJ57" s="269"/>
      <c r="AK57" s="269"/>
      <c r="AL57" s="269"/>
      <c r="AM57" s="269"/>
      <c r="AN57" s="269"/>
      <c r="AO57" s="269"/>
      <c r="AP57" s="269"/>
      <c r="AQ57" s="269"/>
      <c r="AR57" s="269"/>
    </row>
    <row r="58" spans="1:44" ht="16.2" x14ac:dyDescent="0.3">
      <c r="A58" s="237" t="s">
        <v>153</v>
      </c>
      <c r="B58" s="626" t="str">
        <f>'Risk - Country'!D58</f>
        <v>D</v>
      </c>
      <c r="C58" s="358" t="str">
        <f t="shared" si="5"/>
        <v>D</v>
      </c>
      <c r="D58" s="39">
        <f t="shared" si="2"/>
        <v>60</v>
      </c>
      <c r="E58" s="540">
        <f t="shared" si="7"/>
        <v>0.77419354838709675</v>
      </c>
      <c r="F58" s="57">
        <f t="shared" si="3"/>
        <v>-0.22580645161290325</v>
      </c>
      <c r="G58" s="57">
        <f t="shared" si="4"/>
        <v>0.22580645161290325</v>
      </c>
      <c r="H58" s="537">
        <f t="shared" si="0"/>
        <v>-63.636363636363633</v>
      </c>
      <c r="I58" s="127">
        <f t="shared" si="8"/>
        <v>63.636363636363633</v>
      </c>
      <c r="J58" s="41">
        <f>'MASTER CHART'!$AJ$7</f>
        <v>0.4</v>
      </c>
      <c r="K58" s="38">
        <f t="shared" si="6"/>
        <v>-25.454545454545453</v>
      </c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  <c r="Z58" s="269"/>
      <c r="AA58" s="269"/>
      <c r="AB58" s="269"/>
      <c r="AC58" s="269"/>
      <c r="AD58" s="269"/>
      <c r="AE58" s="269"/>
      <c r="AF58" s="269"/>
      <c r="AG58" s="269"/>
      <c r="AH58" s="269"/>
      <c r="AI58" s="269"/>
      <c r="AJ58" s="269"/>
      <c r="AK58" s="269"/>
      <c r="AL58" s="269"/>
      <c r="AM58" s="269"/>
      <c r="AN58" s="269"/>
      <c r="AO58" s="269"/>
      <c r="AP58" s="269"/>
      <c r="AQ58" s="269"/>
      <c r="AR58" s="269"/>
    </row>
    <row r="59" spans="1:44" ht="16.2" x14ac:dyDescent="0.3">
      <c r="A59" s="237" t="s">
        <v>154</v>
      </c>
      <c r="B59" s="626">
        <f>'Risk - Country'!D59</f>
        <v>0</v>
      </c>
      <c r="C59" s="358" t="str">
        <f t="shared" si="5"/>
        <v>na</v>
      </c>
      <c r="D59" s="39">
        <f t="shared" si="2"/>
        <v>75</v>
      </c>
      <c r="E59" s="540">
        <f t="shared" si="7"/>
        <v>0.967741935483871</v>
      </c>
      <c r="F59" s="57">
        <f t="shared" si="3"/>
        <v>-3.2258064516129004E-2</v>
      </c>
      <c r="G59" s="57">
        <f t="shared" si="4"/>
        <v>3.2258064516129004E-2</v>
      </c>
      <c r="H59" s="537">
        <f t="shared" si="0"/>
        <v>-9.0909090909090828</v>
      </c>
      <c r="I59" s="127">
        <f t="shared" si="8"/>
        <v>9.0909090909090828</v>
      </c>
      <c r="J59" s="41">
        <f>'MASTER CHART'!$AJ$7</f>
        <v>0.4</v>
      </c>
      <c r="K59" s="38">
        <f t="shared" si="6"/>
        <v>-3.6363636363636331</v>
      </c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269"/>
      <c r="AA59" s="269"/>
      <c r="AB59" s="269"/>
      <c r="AC59" s="269"/>
      <c r="AD59" s="269"/>
      <c r="AE59" s="269"/>
      <c r="AF59" s="269"/>
      <c r="AG59" s="269"/>
      <c r="AH59" s="269"/>
      <c r="AI59" s="269"/>
      <c r="AJ59" s="269"/>
      <c r="AK59" s="269"/>
      <c r="AL59" s="269"/>
      <c r="AM59" s="269"/>
      <c r="AN59" s="269"/>
      <c r="AO59" s="269"/>
      <c r="AP59" s="269"/>
      <c r="AQ59" s="269"/>
      <c r="AR59" s="269"/>
    </row>
    <row r="60" spans="1:44" ht="16.2" x14ac:dyDescent="0.3">
      <c r="A60" s="236" t="s">
        <v>155</v>
      </c>
      <c r="B60" s="626" t="str">
        <f>'Risk - Country'!D60</f>
        <v>A1</v>
      </c>
      <c r="C60" s="358" t="str">
        <f t="shared" si="5"/>
        <v>A1</v>
      </c>
      <c r="D60" s="39">
        <f t="shared" si="2"/>
        <v>100</v>
      </c>
      <c r="E60" s="540">
        <f t="shared" si="7"/>
        <v>1.2903225806451613</v>
      </c>
      <c r="F60" s="57">
        <f t="shared" si="3"/>
        <v>0.29032258064516125</v>
      </c>
      <c r="G60" s="57">
        <f t="shared" si="4"/>
        <v>-0.29032258064516125</v>
      </c>
      <c r="H60" s="537">
        <f t="shared" si="0"/>
        <v>100</v>
      </c>
      <c r="I60" s="127">
        <f t="shared" si="8"/>
        <v>100</v>
      </c>
      <c r="J60" s="41">
        <f>'MASTER CHART'!$AJ$7</f>
        <v>0.4</v>
      </c>
      <c r="K60" s="38">
        <f t="shared" si="6"/>
        <v>40</v>
      </c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  <c r="Z60" s="269"/>
      <c r="AA60" s="269"/>
      <c r="AB60" s="269"/>
      <c r="AC60" s="269"/>
      <c r="AD60" s="269"/>
      <c r="AE60" s="269"/>
      <c r="AF60" s="269"/>
      <c r="AG60" s="269"/>
      <c r="AH60" s="269"/>
      <c r="AI60" s="269"/>
      <c r="AJ60" s="269"/>
      <c r="AK60" s="269"/>
      <c r="AL60" s="269"/>
      <c r="AM60" s="269"/>
      <c r="AN60" s="269"/>
      <c r="AO60" s="269"/>
      <c r="AP60" s="269"/>
      <c r="AQ60" s="269"/>
      <c r="AR60" s="269"/>
    </row>
    <row r="61" spans="1:44" ht="16.2" x14ac:dyDescent="0.3">
      <c r="A61" s="237" t="s">
        <v>57</v>
      </c>
      <c r="B61" s="626" t="str">
        <f>'Risk - Country'!D61</f>
        <v>A1</v>
      </c>
      <c r="C61" s="358" t="str">
        <f t="shared" si="5"/>
        <v>A1</v>
      </c>
      <c r="D61" s="39">
        <f t="shared" si="2"/>
        <v>100</v>
      </c>
      <c r="E61" s="540">
        <f t="shared" si="7"/>
        <v>1.2903225806451613</v>
      </c>
      <c r="F61" s="57">
        <f t="shared" si="3"/>
        <v>0.29032258064516125</v>
      </c>
      <c r="G61" s="57">
        <f t="shared" si="4"/>
        <v>-0.29032258064516125</v>
      </c>
      <c r="H61" s="537">
        <f t="shared" si="0"/>
        <v>100</v>
      </c>
      <c r="I61" s="127">
        <f t="shared" si="8"/>
        <v>100</v>
      </c>
      <c r="J61" s="41">
        <f>'MASTER CHART'!$AJ$7</f>
        <v>0.4</v>
      </c>
      <c r="K61" s="38">
        <f t="shared" si="6"/>
        <v>40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44" ht="16.2" x14ac:dyDescent="0.3">
      <c r="A62" s="237" t="s">
        <v>156</v>
      </c>
      <c r="B62" s="626">
        <f>'Risk - Country'!D62</f>
        <v>0</v>
      </c>
      <c r="C62" s="358" t="str">
        <f t="shared" si="5"/>
        <v>na</v>
      </c>
      <c r="D62" s="39">
        <f t="shared" si="2"/>
        <v>75</v>
      </c>
      <c r="E62" s="540">
        <f t="shared" si="7"/>
        <v>0.967741935483871</v>
      </c>
      <c r="F62" s="57">
        <f t="shared" si="3"/>
        <v>-3.2258064516129004E-2</v>
      </c>
      <c r="G62" s="57">
        <f t="shared" si="4"/>
        <v>3.2258064516129004E-2</v>
      </c>
      <c r="H62" s="537">
        <f t="shared" si="0"/>
        <v>-9.0909090909090828</v>
      </c>
      <c r="I62" s="127">
        <f t="shared" si="8"/>
        <v>9.0909090909090828</v>
      </c>
      <c r="J62" s="41">
        <f>'MASTER CHART'!$AJ$7</f>
        <v>0.4</v>
      </c>
      <c r="K62" s="38">
        <f t="shared" si="6"/>
        <v>-3.6363636363636331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44" ht="16.2" x14ac:dyDescent="0.3">
      <c r="A63" s="237" t="s">
        <v>157</v>
      </c>
      <c r="B63" s="626" t="str">
        <f>'Risk - Country'!D63</f>
        <v>C</v>
      </c>
      <c r="C63" s="358" t="str">
        <f t="shared" si="5"/>
        <v>C</v>
      </c>
      <c r="D63" s="39">
        <f t="shared" si="2"/>
        <v>70</v>
      </c>
      <c r="E63" s="540">
        <f t="shared" si="7"/>
        <v>0.90322580645161288</v>
      </c>
      <c r="F63" s="57">
        <f t="shared" si="3"/>
        <v>-9.6774193548387122E-2</v>
      </c>
      <c r="G63" s="57">
        <f t="shared" si="4"/>
        <v>9.6774193548387122E-2</v>
      </c>
      <c r="H63" s="537">
        <f t="shared" si="0"/>
        <v>-27.272727272727277</v>
      </c>
      <c r="I63" s="127">
        <f t="shared" si="8"/>
        <v>27.272727272727277</v>
      </c>
      <c r="J63" s="41">
        <f>'MASTER CHART'!$AJ$7</f>
        <v>0.4</v>
      </c>
      <c r="K63" s="38">
        <f t="shared" si="6"/>
        <v>-10.909090909090912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44" s="1" customFormat="1" ht="16.2" x14ac:dyDescent="0.3">
      <c r="A64" s="237" t="s">
        <v>158</v>
      </c>
      <c r="B64" s="626" t="str">
        <f>'Risk - Country'!D64</f>
        <v>B</v>
      </c>
      <c r="C64" s="358" t="str">
        <f t="shared" si="5"/>
        <v>B</v>
      </c>
      <c r="D64" s="39">
        <f t="shared" si="2"/>
        <v>80</v>
      </c>
      <c r="E64" s="540">
        <f t="shared" si="7"/>
        <v>1.032258064516129</v>
      </c>
      <c r="F64" s="57">
        <f t="shared" si="3"/>
        <v>3.2258064516129004E-2</v>
      </c>
      <c r="G64" s="57">
        <f t="shared" si="4"/>
        <v>-3.2258064516129004E-2</v>
      </c>
      <c r="H64" s="537">
        <f t="shared" si="0"/>
        <v>11.111111111111102</v>
      </c>
      <c r="I64" s="127">
        <f t="shared" si="8"/>
        <v>11.111111111111102</v>
      </c>
      <c r="J64" s="41">
        <f>'MASTER CHART'!$AJ$7</f>
        <v>0.4</v>
      </c>
      <c r="K64" s="38">
        <f t="shared" si="6"/>
        <v>4.4444444444444411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6.2" x14ac:dyDescent="0.3">
      <c r="A65" s="236" t="s">
        <v>58</v>
      </c>
      <c r="B65" s="626" t="str">
        <f>'Risk - Country'!D65</f>
        <v>A1</v>
      </c>
      <c r="C65" s="358" t="str">
        <f t="shared" si="5"/>
        <v>A1</v>
      </c>
      <c r="D65" s="39">
        <f t="shared" si="2"/>
        <v>100</v>
      </c>
      <c r="E65" s="540">
        <f t="shared" si="7"/>
        <v>1.2903225806451613</v>
      </c>
      <c r="F65" s="57">
        <f t="shared" si="3"/>
        <v>0.29032258064516125</v>
      </c>
      <c r="G65" s="57">
        <f t="shared" si="4"/>
        <v>-0.29032258064516125</v>
      </c>
      <c r="H65" s="537">
        <f t="shared" si="0"/>
        <v>100</v>
      </c>
      <c r="I65" s="127">
        <f t="shared" si="8"/>
        <v>100</v>
      </c>
      <c r="J65" s="41">
        <f>'MASTER CHART'!$AJ$7</f>
        <v>0.4</v>
      </c>
      <c r="K65" s="38">
        <f t="shared" si="6"/>
        <v>40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6.2" x14ac:dyDescent="0.3">
      <c r="A66" s="237" t="s">
        <v>159</v>
      </c>
      <c r="B66" s="626" t="str">
        <f>'Risk - Country'!D66</f>
        <v>B</v>
      </c>
      <c r="C66" s="358" t="str">
        <f t="shared" si="5"/>
        <v>B</v>
      </c>
      <c r="D66" s="39">
        <f t="shared" si="2"/>
        <v>80</v>
      </c>
      <c r="E66" s="540">
        <f t="shared" si="7"/>
        <v>1.032258064516129</v>
      </c>
      <c r="F66" s="57">
        <f t="shared" si="3"/>
        <v>3.2258064516129004E-2</v>
      </c>
      <c r="G66" s="57">
        <f t="shared" si="4"/>
        <v>-3.2258064516129004E-2</v>
      </c>
      <c r="H66" s="537">
        <f t="shared" si="0"/>
        <v>11.111111111111102</v>
      </c>
      <c r="I66" s="127">
        <f t="shared" si="8"/>
        <v>11.111111111111102</v>
      </c>
      <c r="J66" s="41">
        <f>'MASTER CHART'!$AJ$7</f>
        <v>0.4</v>
      </c>
      <c r="K66" s="38">
        <f t="shared" si="6"/>
        <v>4.4444444444444411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6.2" x14ac:dyDescent="0.3">
      <c r="A67" s="236" t="s">
        <v>160</v>
      </c>
      <c r="B67" s="626">
        <f>'Risk - Country'!D67</f>
        <v>0</v>
      </c>
      <c r="C67" s="358" t="str">
        <f t="shared" si="5"/>
        <v>na</v>
      </c>
      <c r="D67" s="39">
        <f t="shared" si="2"/>
        <v>75</v>
      </c>
      <c r="E67" s="540">
        <f t="shared" si="7"/>
        <v>0.967741935483871</v>
      </c>
      <c r="F67" s="57">
        <f t="shared" si="3"/>
        <v>-3.2258064516129004E-2</v>
      </c>
      <c r="G67" s="57">
        <f t="shared" si="4"/>
        <v>3.2258064516129004E-2</v>
      </c>
      <c r="H67" s="537">
        <f t="shared" si="0"/>
        <v>-9.0909090909090828</v>
      </c>
      <c r="I67" s="127">
        <f t="shared" si="8"/>
        <v>9.0909090909090828</v>
      </c>
      <c r="J67" s="41">
        <f>'MASTER CHART'!$AJ$7</f>
        <v>0.4</v>
      </c>
      <c r="K67" s="38">
        <f t="shared" si="6"/>
        <v>-3.6363636363636331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6.2" x14ac:dyDescent="0.3">
      <c r="A68" s="237" t="s">
        <v>59</v>
      </c>
      <c r="B68" s="626" t="str">
        <f>'Risk - Country'!D68</f>
        <v>A3</v>
      </c>
      <c r="C68" s="358" t="str">
        <f t="shared" si="5"/>
        <v>A3</v>
      </c>
      <c r="D68" s="39">
        <f t="shared" si="2"/>
        <v>90</v>
      </c>
      <c r="E68" s="540">
        <f t="shared" si="7"/>
        <v>1.1612903225806452</v>
      </c>
      <c r="F68" s="57">
        <f t="shared" ref="F68:F131" si="9">IF(D68=0,0,E68-1)</f>
        <v>0.16129032258064524</v>
      </c>
      <c r="G68" s="57">
        <f t="shared" si="4"/>
        <v>-0.16129032258064524</v>
      </c>
      <c r="H68" s="537">
        <f t="shared" ref="H68:H131" si="10">(IF(F68&lt;0,F68/$F$186*-100,F68/$F$185*100))</f>
        <v>55.555555555555593</v>
      </c>
      <c r="I68" s="127">
        <f t="shared" ref="I68:I99" si="11">IF(F68&lt;0,F68/$G$186*-100,F68/$F$185*100)</f>
        <v>55.555555555555593</v>
      </c>
      <c r="J68" s="41">
        <f>'MASTER CHART'!$AJ$7</f>
        <v>0.4</v>
      </c>
      <c r="K68" s="38">
        <f t="shared" si="6"/>
        <v>22.222222222222239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6.2" x14ac:dyDescent="0.3">
      <c r="A69" s="237" t="s">
        <v>115</v>
      </c>
      <c r="B69" s="626">
        <f>'Risk - Country'!D69</f>
        <v>0</v>
      </c>
      <c r="C69" s="358" t="str">
        <f t="shared" si="5"/>
        <v>na</v>
      </c>
      <c r="D69" s="39">
        <f t="shared" ref="D69:D132" si="12">VLOOKUP(C69,$M$4:$N$12,2,FALSE)</f>
        <v>75</v>
      </c>
      <c r="E69" s="540">
        <f t="shared" si="7"/>
        <v>0.967741935483871</v>
      </c>
      <c r="F69" s="57">
        <f t="shared" si="9"/>
        <v>-3.2258064516129004E-2</v>
      </c>
      <c r="G69" s="57">
        <f t="shared" ref="G69:G132" si="13">(F69*-1)</f>
        <v>3.2258064516129004E-2</v>
      </c>
      <c r="H69" s="537">
        <f t="shared" si="10"/>
        <v>-9.0909090909090828</v>
      </c>
      <c r="I69" s="127">
        <f t="shared" si="11"/>
        <v>9.0909090909090828</v>
      </c>
      <c r="J69" s="41">
        <f>'MASTER CHART'!$AJ$7</f>
        <v>0.4</v>
      </c>
      <c r="K69" s="38">
        <f t="shared" si="6"/>
        <v>-3.6363636363636331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6.2" x14ac:dyDescent="0.3">
      <c r="A70" s="236" t="s">
        <v>60</v>
      </c>
      <c r="B70" s="626" t="str">
        <f>'Risk - Country'!D70</f>
        <v>C</v>
      </c>
      <c r="C70" s="358" t="str">
        <f t="shared" ref="C70:C133" si="14">IF(B70=0,"na",B70)</f>
        <v>C</v>
      </c>
      <c r="D70" s="39">
        <f t="shared" si="12"/>
        <v>70</v>
      </c>
      <c r="E70" s="540">
        <f t="shared" si="7"/>
        <v>0.90322580645161288</v>
      </c>
      <c r="F70" s="57">
        <f t="shared" si="9"/>
        <v>-9.6774193548387122E-2</v>
      </c>
      <c r="G70" s="57">
        <f t="shared" si="13"/>
        <v>9.6774193548387122E-2</v>
      </c>
      <c r="H70" s="537">
        <f t="shared" si="10"/>
        <v>-27.272727272727277</v>
      </c>
      <c r="I70" s="127">
        <f t="shared" si="11"/>
        <v>27.272727272727277</v>
      </c>
      <c r="J70" s="41">
        <f>'MASTER CHART'!$AJ$7</f>
        <v>0.4</v>
      </c>
      <c r="K70" s="38">
        <f t="shared" ref="K70:K133" si="15">(H70*J70)</f>
        <v>-10.909090909090912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6.2" x14ac:dyDescent="0.3">
      <c r="A71" s="237" t="s">
        <v>161</v>
      </c>
      <c r="B71" s="626" t="str">
        <f>'Risk - Country'!D71</f>
        <v>D</v>
      </c>
      <c r="C71" s="358" t="str">
        <f t="shared" si="14"/>
        <v>D</v>
      </c>
      <c r="D71" s="39">
        <f t="shared" si="12"/>
        <v>60</v>
      </c>
      <c r="E71" s="540">
        <f t="shared" si="7"/>
        <v>0.77419354838709675</v>
      </c>
      <c r="F71" s="57">
        <f t="shared" si="9"/>
        <v>-0.22580645161290325</v>
      </c>
      <c r="G71" s="57">
        <f t="shared" si="13"/>
        <v>0.22580645161290325</v>
      </c>
      <c r="H71" s="537">
        <f t="shared" si="10"/>
        <v>-63.636363636363633</v>
      </c>
      <c r="I71" s="127">
        <f t="shared" si="11"/>
        <v>63.636363636363633</v>
      </c>
      <c r="J71" s="41">
        <f>'MASTER CHART'!$AJ$7</f>
        <v>0.4</v>
      </c>
      <c r="K71" s="38">
        <f t="shared" si="15"/>
        <v>-25.454545454545453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6.2" x14ac:dyDescent="0.3">
      <c r="A72" s="237" t="s">
        <v>162</v>
      </c>
      <c r="B72" s="626" t="str">
        <f>'Risk - Country'!D72</f>
        <v>D</v>
      </c>
      <c r="C72" s="358" t="str">
        <f t="shared" si="14"/>
        <v>D</v>
      </c>
      <c r="D72" s="39">
        <f t="shared" si="12"/>
        <v>60</v>
      </c>
      <c r="E72" s="540">
        <f t="shared" ref="E72:E135" si="16">IF(D72=0,"use median",D72/$D$184)</f>
        <v>0.77419354838709675</v>
      </c>
      <c r="F72" s="57">
        <f t="shared" si="9"/>
        <v>-0.22580645161290325</v>
      </c>
      <c r="G72" s="57">
        <f t="shared" si="13"/>
        <v>0.22580645161290325</v>
      </c>
      <c r="H72" s="537">
        <f t="shared" si="10"/>
        <v>-63.636363636363633</v>
      </c>
      <c r="I72" s="127">
        <f t="shared" si="11"/>
        <v>63.636363636363633</v>
      </c>
      <c r="J72" s="41">
        <f>'MASTER CHART'!$AJ$7</f>
        <v>0.4</v>
      </c>
      <c r="K72" s="38">
        <f t="shared" si="15"/>
        <v>-25.454545454545453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6.2" x14ac:dyDescent="0.3">
      <c r="A73" s="236" t="s">
        <v>116</v>
      </c>
      <c r="B73" s="626" t="str">
        <f>'Risk - Country'!D73</f>
        <v>E</v>
      </c>
      <c r="C73" s="358" t="str">
        <f t="shared" si="14"/>
        <v>E</v>
      </c>
      <c r="D73" s="39">
        <f t="shared" si="12"/>
        <v>50</v>
      </c>
      <c r="E73" s="540">
        <f t="shared" si="16"/>
        <v>0.64516129032258063</v>
      </c>
      <c r="F73" s="57">
        <f t="shared" si="9"/>
        <v>-0.35483870967741937</v>
      </c>
      <c r="G73" s="57">
        <f t="shared" si="13"/>
        <v>0.35483870967741937</v>
      </c>
      <c r="H73" s="537">
        <f t="shared" si="10"/>
        <v>-100</v>
      </c>
      <c r="I73" s="127">
        <f t="shared" si="11"/>
        <v>100</v>
      </c>
      <c r="J73" s="41">
        <f>'MASTER CHART'!$AJ$7</f>
        <v>0.4</v>
      </c>
      <c r="K73" s="38">
        <f t="shared" si="15"/>
        <v>-40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6.2" x14ac:dyDescent="0.3">
      <c r="A74" s="237" t="s">
        <v>61</v>
      </c>
      <c r="B74" s="626" t="str">
        <f>'Risk - Country'!D74</f>
        <v>C</v>
      </c>
      <c r="C74" s="358" t="str">
        <f t="shared" si="14"/>
        <v>C</v>
      </c>
      <c r="D74" s="39">
        <f t="shared" si="12"/>
        <v>70</v>
      </c>
      <c r="E74" s="540">
        <f t="shared" si="16"/>
        <v>0.90322580645161288</v>
      </c>
      <c r="F74" s="57">
        <f t="shared" si="9"/>
        <v>-9.6774193548387122E-2</v>
      </c>
      <c r="G74" s="57">
        <f t="shared" si="13"/>
        <v>9.6774193548387122E-2</v>
      </c>
      <c r="H74" s="537">
        <f t="shared" si="10"/>
        <v>-27.272727272727277</v>
      </c>
      <c r="I74" s="127">
        <f t="shared" si="11"/>
        <v>27.272727272727277</v>
      </c>
      <c r="J74" s="41">
        <f>'MASTER CHART'!$AJ$7</f>
        <v>0.4</v>
      </c>
      <c r="K74" s="38">
        <f t="shared" si="15"/>
        <v>-10.909090909090912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6.2" x14ac:dyDescent="0.3">
      <c r="A75" s="236" t="s">
        <v>163</v>
      </c>
      <c r="B75" s="626" t="str">
        <f>'Risk - Country'!D75</f>
        <v>A2</v>
      </c>
      <c r="C75" s="358" t="str">
        <f t="shared" si="14"/>
        <v>A2</v>
      </c>
      <c r="D75" s="39">
        <f t="shared" si="12"/>
        <v>95</v>
      </c>
      <c r="E75" s="540">
        <f t="shared" si="16"/>
        <v>1.2258064516129032</v>
      </c>
      <c r="F75" s="57">
        <f t="shared" si="9"/>
        <v>0.22580645161290325</v>
      </c>
      <c r="G75" s="57">
        <f t="shared" si="13"/>
        <v>-0.22580645161290325</v>
      </c>
      <c r="H75" s="537">
        <f t="shared" si="10"/>
        <v>77.777777777777786</v>
      </c>
      <c r="I75" s="127">
        <f t="shared" si="11"/>
        <v>77.777777777777786</v>
      </c>
      <c r="J75" s="41">
        <f>'MASTER CHART'!$AJ$7</f>
        <v>0.4</v>
      </c>
      <c r="K75" s="38">
        <f t="shared" si="15"/>
        <v>31.111111111111114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6.2" x14ac:dyDescent="0.3">
      <c r="A76" s="237" t="s">
        <v>63</v>
      </c>
      <c r="B76" s="626" t="str">
        <f>'Risk - Country'!D76</f>
        <v>A3</v>
      </c>
      <c r="C76" s="358" t="str">
        <f t="shared" si="14"/>
        <v>A3</v>
      </c>
      <c r="D76" s="39">
        <f t="shared" si="12"/>
        <v>90</v>
      </c>
      <c r="E76" s="540">
        <f t="shared" si="16"/>
        <v>1.1612903225806452</v>
      </c>
      <c r="F76" s="57">
        <f t="shared" si="9"/>
        <v>0.16129032258064524</v>
      </c>
      <c r="G76" s="57">
        <f t="shared" si="13"/>
        <v>-0.16129032258064524</v>
      </c>
      <c r="H76" s="537">
        <f t="shared" si="10"/>
        <v>55.555555555555593</v>
      </c>
      <c r="I76" s="127">
        <f t="shared" si="11"/>
        <v>55.555555555555593</v>
      </c>
      <c r="J76" s="41">
        <f>'MASTER CHART'!$AJ$7</f>
        <v>0.4</v>
      </c>
      <c r="K76" s="38">
        <f t="shared" si="15"/>
        <v>22.222222222222239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6.2" x14ac:dyDescent="0.3">
      <c r="A77" s="236" t="s">
        <v>164</v>
      </c>
      <c r="B77" s="626" t="str">
        <f>'Risk - Country'!D77</f>
        <v>A1</v>
      </c>
      <c r="C77" s="358" t="str">
        <f t="shared" si="14"/>
        <v>A1</v>
      </c>
      <c r="D77" s="39">
        <f t="shared" si="12"/>
        <v>100</v>
      </c>
      <c r="E77" s="540">
        <f t="shared" si="16"/>
        <v>1.2903225806451613</v>
      </c>
      <c r="F77" s="57">
        <f t="shared" si="9"/>
        <v>0.29032258064516125</v>
      </c>
      <c r="G77" s="57">
        <f t="shared" si="13"/>
        <v>-0.29032258064516125</v>
      </c>
      <c r="H77" s="537">
        <f t="shared" si="10"/>
        <v>100</v>
      </c>
      <c r="I77" s="127">
        <f t="shared" si="11"/>
        <v>100</v>
      </c>
      <c r="J77" s="41">
        <f>'MASTER CHART'!$AJ$7</f>
        <v>0.4</v>
      </c>
      <c r="K77" s="38">
        <f t="shared" si="15"/>
        <v>40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s="3" customFormat="1" ht="16.2" x14ac:dyDescent="0.3">
      <c r="A78" s="237" t="s">
        <v>64</v>
      </c>
      <c r="B78" s="626" t="str">
        <f>'Risk - Country'!D78</f>
        <v>B</v>
      </c>
      <c r="C78" s="358" t="str">
        <f t="shared" si="14"/>
        <v>B</v>
      </c>
      <c r="D78" s="39">
        <f t="shared" si="12"/>
        <v>80</v>
      </c>
      <c r="E78" s="540">
        <f t="shared" si="16"/>
        <v>1.032258064516129</v>
      </c>
      <c r="F78" s="57">
        <f t="shared" si="9"/>
        <v>3.2258064516129004E-2</v>
      </c>
      <c r="G78" s="57">
        <f>(F78*-1)</f>
        <v>-3.2258064516129004E-2</v>
      </c>
      <c r="H78" s="537">
        <f t="shared" si="10"/>
        <v>11.111111111111102</v>
      </c>
      <c r="I78" s="127">
        <f t="shared" si="11"/>
        <v>11.111111111111102</v>
      </c>
      <c r="J78" s="41">
        <f>'MASTER CHART'!$AJ$7</f>
        <v>0.4</v>
      </c>
      <c r="K78" s="38">
        <f t="shared" si="15"/>
        <v>4.4444444444444411</v>
      </c>
    </row>
    <row r="79" spans="1:24" ht="16.2" x14ac:dyDescent="0.3">
      <c r="A79" s="236" t="s">
        <v>65</v>
      </c>
      <c r="B79" s="626" t="str">
        <f>'Risk - Country'!D79</f>
        <v>B</v>
      </c>
      <c r="C79" s="358" t="str">
        <f t="shared" si="14"/>
        <v>B</v>
      </c>
      <c r="D79" s="39">
        <f t="shared" si="12"/>
        <v>80</v>
      </c>
      <c r="E79" s="540">
        <f t="shared" si="16"/>
        <v>1.032258064516129</v>
      </c>
      <c r="F79" s="57">
        <f t="shared" si="9"/>
        <v>3.2258064516129004E-2</v>
      </c>
      <c r="G79" s="57">
        <f t="shared" si="13"/>
        <v>-3.2258064516129004E-2</v>
      </c>
      <c r="H79" s="537">
        <f t="shared" si="10"/>
        <v>11.111111111111102</v>
      </c>
      <c r="I79" s="127">
        <f t="shared" si="11"/>
        <v>11.111111111111102</v>
      </c>
      <c r="J79" s="41">
        <f>'MASTER CHART'!$AJ$7</f>
        <v>0.4</v>
      </c>
      <c r="K79" s="38">
        <f t="shared" si="15"/>
        <v>4.4444444444444411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6.2" x14ac:dyDescent="0.3">
      <c r="A80" s="237" t="s">
        <v>220</v>
      </c>
      <c r="B80" s="626" t="str">
        <f>'Risk - Country'!D80</f>
        <v>C</v>
      </c>
      <c r="C80" s="358" t="str">
        <f t="shared" si="14"/>
        <v>C</v>
      </c>
      <c r="D80" s="39">
        <f t="shared" si="12"/>
        <v>70</v>
      </c>
      <c r="E80" s="540">
        <f t="shared" si="16"/>
        <v>0.90322580645161288</v>
      </c>
      <c r="F80" s="57">
        <f t="shared" si="9"/>
        <v>-9.6774193548387122E-2</v>
      </c>
      <c r="G80" s="57">
        <f t="shared" si="13"/>
        <v>9.6774193548387122E-2</v>
      </c>
      <c r="H80" s="537">
        <f t="shared" si="10"/>
        <v>-27.272727272727277</v>
      </c>
      <c r="I80" s="127">
        <f t="shared" si="11"/>
        <v>27.272727272727277</v>
      </c>
      <c r="J80" s="41">
        <f>'MASTER CHART'!$AJ$7</f>
        <v>0.4</v>
      </c>
      <c r="K80" s="38">
        <f t="shared" si="15"/>
        <v>-10.909090909090912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s="201" customFormat="1" ht="16.2" x14ac:dyDescent="0.3">
      <c r="A81" s="236" t="s">
        <v>165</v>
      </c>
      <c r="B81" s="626" t="str">
        <f>'Risk - Country'!D81</f>
        <v>E</v>
      </c>
      <c r="C81" s="358" t="str">
        <f t="shared" si="14"/>
        <v>E</v>
      </c>
      <c r="D81" s="39">
        <f t="shared" si="12"/>
        <v>50</v>
      </c>
      <c r="E81" s="540">
        <f t="shared" si="16"/>
        <v>0.64516129032258063</v>
      </c>
      <c r="F81" s="365">
        <f t="shared" si="9"/>
        <v>-0.35483870967741937</v>
      </c>
      <c r="G81" s="365">
        <f t="shared" si="13"/>
        <v>0.35483870967741937</v>
      </c>
      <c r="H81" s="537">
        <f t="shared" si="10"/>
        <v>-100</v>
      </c>
      <c r="I81" s="366">
        <f t="shared" si="11"/>
        <v>100</v>
      </c>
      <c r="J81" s="41">
        <f>'MASTER CHART'!$AJ$7</f>
        <v>0.4</v>
      </c>
      <c r="K81" s="38">
        <f t="shared" si="15"/>
        <v>-40</v>
      </c>
      <c r="L81" s="3"/>
      <c r="M81" s="3"/>
      <c r="N81" s="3"/>
    </row>
    <row r="82" spans="1:24" ht="16.2" x14ac:dyDescent="0.3">
      <c r="A82" s="237" t="s">
        <v>66</v>
      </c>
      <c r="B82" s="626" t="str">
        <f>'Risk - Country'!D82</f>
        <v>A1</v>
      </c>
      <c r="C82" s="358" t="str">
        <f t="shared" si="14"/>
        <v>A1</v>
      </c>
      <c r="D82" s="39">
        <f t="shared" si="12"/>
        <v>100</v>
      </c>
      <c r="E82" s="540">
        <f t="shared" si="16"/>
        <v>1.2903225806451613</v>
      </c>
      <c r="F82" s="57">
        <f t="shared" si="9"/>
        <v>0.29032258064516125</v>
      </c>
      <c r="G82" s="57">
        <f t="shared" si="13"/>
        <v>-0.29032258064516125</v>
      </c>
      <c r="H82" s="537">
        <f t="shared" si="10"/>
        <v>100</v>
      </c>
      <c r="I82" s="127">
        <f t="shared" si="11"/>
        <v>100</v>
      </c>
      <c r="J82" s="41">
        <f>'MASTER CHART'!$AJ$7</f>
        <v>0.4</v>
      </c>
      <c r="K82" s="38">
        <f t="shared" si="15"/>
        <v>40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1" customHeight="1" x14ac:dyDescent="0.3">
      <c r="A83" s="236" t="s">
        <v>67</v>
      </c>
      <c r="B83" s="626" t="str">
        <f>'Risk - Country'!D83</f>
        <v>A2</v>
      </c>
      <c r="C83" s="358" t="str">
        <f t="shared" si="14"/>
        <v>A2</v>
      </c>
      <c r="D83" s="39">
        <f t="shared" si="12"/>
        <v>95</v>
      </c>
      <c r="E83" s="540">
        <f t="shared" si="16"/>
        <v>1.2258064516129032</v>
      </c>
      <c r="F83" s="57">
        <f t="shared" si="9"/>
        <v>0.22580645161290325</v>
      </c>
      <c r="G83" s="57">
        <f t="shared" si="13"/>
        <v>-0.22580645161290325</v>
      </c>
      <c r="H83" s="537">
        <f t="shared" si="10"/>
        <v>77.777777777777786</v>
      </c>
      <c r="I83" s="127">
        <f t="shared" si="11"/>
        <v>77.777777777777786</v>
      </c>
      <c r="J83" s="41">
        <f>'MASTER CHART'!$AJ$7</f>
        <v>0.4</v>
      </c>
      <c r="K83" s="38">
        <f t="shared" si="15"/>
        <v>31.111111111111114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6.2" x14ac:dyDescent="0.3">
      <c r="A84" s="237" t="s">
        <v>68</v>
      </c>
      <c r="B84" s="626" t="str">
        <f>'Risk - Country'!D84</f>
        <v>A2</v>
      </c>
      <c r="C84" s="358" t="str">
        <f t="shared" si="14"/>
        <v>A2</v>
      </c>
      <c r="D84" s="39">
        <f t="shared" si="12"/>
        <v>95</v>
      </c>
      <c r="E84" s="540">
        <f t="shared" si="16"/>
        <v>1.2258064516129032</v>
      </c>
      <c r="F84" s="57">
        <f t="shared" si="9"/>
        <v>0.22580645161290325</v>
      </c>
      <c r="G84" s="57">
        <f t="shared" si="13"/>
        <v>-0.22580645161290325</v>
      </c>
      <c r="H84" s="537">
        <f t="shared" si="10"/>
        <v>77.777777777777786</v>
      </c>
      <c r="I84" s="127">
        <f t="shared" si="11"/>
        <v>77.777777777777786</v>
      </c>
      <c r="J84" s="41">
        <f>'MASTER CHART'!$AJ$7</f>
        <v>0.4</v>
      </c>
      <c r="K84" s="38">
        <f t="shared" si="15"/>
        <v>31.111111111111114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6.2" x14ac:dyDescent="0.3">
      <c r="A85" s="236" t="s">
        <v>69</v>
      </c>
      <c r="B85" s="626" t="str">
        <f>'Risk - Country'!D85</f>
        <v>B</v>
      </c>
      <c r="C85" s="358" t="str">
        <f t="shared" si="14"/>
        <v>B</v>
      </c>
      <c r="D85" s="39">
        <f t="shared" si="12"/>
        <v>80</v>
      </c>
      <c r="E85" s="540">
        <f t="shared" si="16"/>
        <v>1.032258064516129</v>
      </c>
      <c r="F85" s="57">
        <f t="shared" si="9"/>
        <v>3.2258064516129004E-2</v>
      </c>
      <c r="G85" s="57">
        <f t="shared" si="13"/>
        <v>-3.2258064516129004E-2</v>
      </c>
      <c r="H85" s="537">
        <f t="shared" si="10"/>
        <v>11.111111111111102</v>
      </c>
      <c r="I85" s="127">
        <f t="shared" si="11"/>
        <v>11.111111111111102</v>
      </c>
      <c r="J85" s="41">
        <f>'MASTER CHART'!$AJ$7</f>
        <v>0.4</v>
      </c>
      <c r="K85" s="38">
        <f t="shared" si="15"/>
        <v>4.4444444444444411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6.2" x14ac:dyDescent="0.3">
      <c r="A86" s="237" t="s">
        <v>70</v>
      </c>
      <c r="B86" s="626" t="str">
        <f>'Risk - Country'!D86</f>
        <v>A1</v>
      </c>
      <c r="C86" s="358" t="str">
        <f t="shared" si="14"/>
        <v>A1</v>
      </c>
      <c r="D86" s="39">
        <f t="shared" si="12"/>
        <v>100</v>
      </c>
      <c r="E86" s="540">
        <f t="shared" si="16"/>
        <v>1.2903225806451613</v>
      </c>
      <c r="F86" s="57">
        <f t="shared" si="9"/>
        <v>0.29032258064516125</v>
      </c>
      <c r="G86" s="57">
        <f t="shared" si="13"/>
        <v>-0.29032258064516125</v>
      </c>
      <c r="H86" s="537">
        <f t="shared" si="10"/>
        <v>100</v>
      </c>
      <c r="I86" s="127">
        <f t="shared" si="11"/>
        <v>100</v>
      </c>
      <c r="J86" s="41">
        <f>'MASTER CHART'!$AJ$7</f>
        <v>0.4</v>
      </c>
      <c r="K86" s="38">
        <f t="shared" si="15"/>
        <v>40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6.2" x14ac:dyDescent="0.3">
      <c r="A87" s="236" t="s">
        <v>71</v>
      </c>
      <c r="B87" s="626" t="str">
        <f>'Risk - Country'!D87</f>
        <v>B</v>
      </c>
      <c r="C87" s="358" t="str">
        <f t="shared" si="14"/>
        <v>B</v>
      </c>
      <c r="D87" s="39">
        <f t="shared" si="12"/>
        <v>80</v>
      </c>
      <c r="E87" s="540">
        <f t="shared" si="16"/>
        <v>1.032258064516129</v>
      </c>
      <c r="F87" s="57">
        <f t="shared" si="9"/>
        <v>3.2258064516129004E-2</v>
      </c>
      <c r="G87" s="57">
        <f t="shared" si="13"/>
        <v>-3.2258064516129004E-2</v>
      </c>
      <c r="H87" s="537">
        <f t="shared" si="10"/>
        <v>11.111111111111102</v>
      </c>
      <c r="I87" s="127">
        <f t="shared" si="11"/>
        <v>11.111111111111102</v>
      </c>
      <c r="J87" s="41">
        <f>'MASTER CHART'!$AJ$7</f>
        <v>0.4</v>
      </c>
      <c r="K87" s="38">
        <f t="shared" si="15"/>
        <v>4.4444444444444411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s="2" customFormat="1" ht="16.2" x14ac:dyDescent="0.3">
      <c r="A88" s="237" t="s">
        <v>166</v>
      </c>
      <c r="B88" s="626" t="str">
        <f>'Risk - Country'!D88</f>
        <v>B</v>
      </c>
      <c r="C88" s="358" t="str">
        <f t="shared" si="14"/>
        <v>B</v>
      </c>
      <c r="D88" s="39">
        <f t="shared" si="12"/>
        <v>80</v>
      </c>
      <c r="E88" s="540">
        <f t="shared" si="16"/>
        <v>1.032258064516129</v>
      </c>
      <c r="F88" s="57">
        <f t="shared" si="9"/>
        <v>3.2258064516129004E-2</v>
      </c>
      <c r="G88" s="57">
        <f t="shared" si="13"/>
        <v>-3.2258064516129004E-2</v>
      </c>
      <c r="H88" s="537">
        <f t="shared" si="10"/>
        <v>11.111111111111102</v>
      </c>
      <c r="I88" s="127">
        <f t="shared" si="11"/>
        <v>11.111111111111102</v>
      </c>
      <c r="J88" s="41">
        <f>'MASTER CHART'!$AJ$7</f>
        <v>0.4</v>
      </c>
      <c r="K88" s="38">
        <f t="shared" si="15"/>
        <v>4.4444444444444411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s="2" customFormat="1" ht="16.2" x14ac:dyDescent="0.3">
      <c r="A89" s="236" t="s">
        <v>167</v>
      </c>
      <c r="B89" s="626" t="str">
        <f>'Risk - Country'!D89</f>
        <v>B</v>
      </c>
      <c r="C89" s="358" t="str">
        <f t="shared" si="14"/>
        <v>B</v>
      </c>
      <c r="D89" s="39">
        <f t="shared" si="12"/>
        <v>80</v>
      </c>
      <c r="E89" s="540">
        <f t="shared" si="16"/>
        <v>1.032258064516129</v>
      </c>
      <c r="F89" s="57">
        <f t="shared" si="9"/>
        <v>3.2258064516129004E-2</v>
      </c>
      <c r="G89" s="57">
        <f t="shared" si="13"/>
        <v>-3.2258064516129004E-2</v>
      </c>
      <c r="H89" s="537">
        <f t="shared" si="10"/>
        <v>11.111111111111102</v>
      </c>
      <c r="I89" s="127">
        <f t="shared" si="11"/>
        <v>11.111111111111102</v>
      </c>
      <c r="J89" s="41">
        <f>'MASTER CHART'!$AJ$7</f>
        <v>0.4</v>
      </c>
      <c r="K89" s="38">
        <f t="shared" si="15"/>
        <v>4.4444444444444411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6.2" x14ac:dyDescent="0.3">
      <c r="A90" s="236" t="s">
        <v>72</v>
      </c>
      <c r="B90" s="626" t="str">
        <f>'Risk - Country'!D90</f>
        <v>A4</v>
      </c>
      <c r="C90" s="358" t="str">
        <f t="shared" si="14"/>
        <v>A4</v>
      </c>
      <c r="D90" s="39">
        <f t="shared" si="12"/>
        <v>85</v>
      </c>
      <c r="E90" s="540">
        <f t="shared" si="16"/>
        <v>1.096774193548387</v>
      </c>
      <c r="F90" s="57">
        <f t="shared" si="9"/>
        <v>9.6774193548387011E-2</v>
      </c>
      <c r="G90" s="57">
        <f t="shared" si="13"/>
        <v>-9.6774193548387011E-2</v>
      </c>
      <c r="H90" s="537">
        <f t="shared" si="10"/>
        <v>33.333333333333307</v>
      </c>
      <c r="I90" s="127">
        <f t="shared" si="11"/>
        <v>33.333333333333307</v>
      </c>
      <c r="J90" s="41">
        <f>'MASTER CHART'!$AJ$7</f>
        <v>0.4</v>
      </c>
      <c r="K90" s="38">
        <f t="shared" si="15"/>
        <v>13.333333333333323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6.2" x14ac:dyDescent="0.3">
      <c r="A91" s="237" t="s">
        <v>168</v>
      </c>
      <c r="B91" s="626" t="str">
        <f>'Risk - Country'!D91</f>
        <v>D</v>
      </c>
      <c r="C91" s="358" t="str">
        <f t="shared" si="14"/>
        <v>D</v>
      </c>
      <c r="D91" s="39">
        <f t="shared" si="12"/>
        <v>60</v>
      </c>
      <c r="E91" s="540">
        <f t="shared" si="16"/>
        <v>0.77419354838709675</v>
      </c>
      <c r="F91" s="57">
        <f t="shared" si="9"/>
        <v>-0.22580645161290325</v>
      </c>
      <c r="G91" s="57">
        <f t="shared" si="13"/>
        <v>0.22580645161290325</v>
      </c>
      <c r="H91" s="537">
        <f t="shared" si="10"/>
        <v>-63.636363636363633</v>
      </c>
      <c r="I91" s="127">
        <f t="shared" si="11"/>
        <v>63.636363636363633</v>
      </c>
      <c r="J91" s="41">
        <f>'MASTER CHART'!$AJ$7</f>
        <v>0.4</v>
      </c>
      <c r="K91" s="38">
        <f t="shared" si="15"/>
        <v>-25.454545454545453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s="34" customFormat="1" ht="18.75" customHeight="1" x14ac:dyDescent="0.3">
      <c r="A92" s="237" t="s">
        <v>223</v>
      </c>
      <c r="B92" s="626" t="str">
        <f>'Risk - Country'!D92</f>
        <v>D</v>
      </c>
      <c r="C92" s="358" t="str">
        <f t="shared" si="14"/>
        <v>D</v>
      </c>
      <c r="D92" s="39">
        <f t="shared" si="12"/>
        <v>60</v>
      </c>
      <c r="E92" s="540">
        <f t="shared" si="16"/>
        <v>0.77419354838709675</v>
      </c>
      <c r="F92" s="57">
        <f t="shared" si="9"/>
        <v>-0.22580645161290325</v>
      </c>
      <c r="G92" s="57">
        <f t="shared" si="13"/>
        <v>0.22580645161290325</v>
      </c>
      <c r="H92" s="537">
        <f t="shared" si="10"/>
        <v>-63.636363636363633</v>
      </c>
      <c r="I92" s="127">
        <f t="shared" si="11"/>
        <v>63.636363636363633</v>
      </c>
      <c r="J92" s="41">
        <f>'MASTER CHART'!$AJ$7</f>
        <v>0.4</v>
      </c>
      <c r="K92" s="38">
        <f t="shared" si="15"/>
        <v>-25.454545454545453</v>
      </c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 s="34" customFormat="1" ht="16.2" x14ac:dyDescent="0.3">
      <c r="A93" s="236" t="s">
        <v>169</v>
      </c>
      <c r="B93" s="626" t="str">
        <f>'Risk - Country'!D93</f>
        <v>A3</v>
      </c>
      <c r="C93" s="358" t="str">
        <f t="shared" si="14"/>
        <v>A3</v>
      </c>
      <c r="D93" s="39">
        <f t="shared" si="12"/>
        <v>90</v>
      </c>
      <c r="E93" s="540">
        <f t="shared" si="16"/>
        <v>1.1612903225806452</v>
      </c>
      <c r="F93" s="57">
        <f t="shared" si="9"/>
        <v>0.16129032258064524</v>
      </c>
      <c r="G93" s="57">
        <f t="shared" si="13"/>
        <v>-0.16129032258064524</v>
      </c>
      <c r="H93" s="537">
        <f t="shared" si="10"/>
        <v>55.555555555555593</v>
      </c>
      <c r="I93" s="127">
        <f t="shared" si="11"/>
        <v>55.555555555555593</v>
      </c>
      <c r="J93" s="41">
        <f>'MASTER CHART'!$AJ$7</f>
        <v>0.4</v>
      </c>
      <c r="K93" s="38">
        <f t="shared" si="15"/>
        <v>22.222222222222239</v>
      </c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 s="34" customFormat="1" ht="16.2" x14ac:dyDescent="0.3">
      <c r="A94" s="237" t="s">
        <v>73</v>
      </c>
      <c r="B94" s="626" t="str">
        <f>'Risk - Country'!D94</f>
        <v>C</v>
      </c>
      <c r="C94" s="358" t="str">
        <f t="shared" si="14"/>
        <v>C</v>
      </c>
      <c r="D94" s="39">
        <f t="shared" si="12"/>
        <v>70</v>
      </c>
      <c r="E94" s="540">
        <f t="shared" si="16"/>
        <v>0.90322580645161288</v>
      </c>
      <c r="F94" s="57">
        <f t="shared" si="9"/>
        <v>-9.6774193548387122E-2</v>
      </c>
      <c r="G94" s="57">
        <f t="shared" si="13"/>
        <v>9.6774193548387122E-2</v>
      </c>
      <c r="H94" s="537">
        <f t="shared" si="10"/>
        <v>-27.272727272727277</v>
      </c>
      <c r="I94" s="127">
        <f t="shared" si="11"/>
        <v>27.272727272727277</v>
      </c>
      <c r="J94" s="41">
        <f>'MASTER CHART'!$AJ$7</f>
        <v>0.4</v>
      </c>
      <c r="K94" s="38">
        <f t="shared" si="15"/>
        <v>-10.909090909090912</v>
      </c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 s="34" customFormat="1" ht="16.2" x14ac:dyDescent="0.3">
      <c r="A95" s="237" t="s">
        <v>170</v>
      </c>
      <c r="B95" s="626" t="str">
        <f>'Risk - Country'!D95</f>
        <v>D</v>
      </c>
      <c r="C95" s="358" t="str">
        <f t="shared" si="14"/>
        <v>D</v>
      </c>
      <c r="D95" s="39">
        <f t="shared" si="12"/>
        <v>60</v>
      </c>
      <c r="E95" s="540">
        <f t="shared" si="16"/>
        <v>0.77419354838709675</v>
      </c>
      <c r="F95" s="57">
        <f t="shared" si="9"/>
        <v>-0.22580645161290325</v>
      </c>
      <c r="G95" s="57">
        <f t="shared" si="13"/>
        <v>0.22580645161290325</v>
      </c>
      <c r="H95" s="537">
        <f t="shared" si="10"/>
        <v>-63.636363636363633</v>
      </c>
      <c r="I95" s="127">
        <f t="shared" si="11"/>
        <v>63.636363636363633</v>
      </c>
      <c r="J95" s="41">
        <f>'MASTER CHART'!$AJ$7</f>
        <v>0.4</v>
      </c>
      <c r="K95" s="38">
        <f t="shared" si="15"/>
        <v>-25.454545454545453</v>
      </c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 s="34" customFormat="1" ht="16.2" x14ac:dyDescent="0.3">
      <c r="A96" s="236" t="s">
        <v>74</v>
      </c>
      <c r="B96" s="626" t="str">
        <f>'Risk - Country'!D96</f>
        <v>E</v>
      </c>
      <c r="C96" s="358" t="str">
        <f t="shared" si="14"/>
        <v>E</v>
      </c>
      <c r="D96" s="39">
        <f t="shared" si="12"/>
        <v>50</v>
      </c>
      <c r="E96" s="540">
        <f t="shared" si="16"/>
        <v>0.64516129032258063</v>
      </c>
      <c r="F96" s="57">
        <f t="shared" si="9"/>
        <v>-0.35483870967741937</v>
      </c>
      <c r="G96" s="57">
        <f t="shared" si="13"/>
        <v>0.35483870967741937</v>
      </c>
      <c r="H96" s="537">
        <f t="shared" si="10"/>
        <v>-100</v>
      </c>
      <c r="I96" s="127">
        <f t="shared" si="11"/>
        <v>100</v>
      </c>
      <c r="J96" s="41">
        <f>'MASTER CHART'!$AJ$7</f>
        <v>0.4</v>
      </c>
      <c r="K96" s="38">
        <f t="shared" si="15"/>
        <v>-40</v>
      </c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 s="34" customFormat="1" ht="16.2" x14ac:dyDescent="0.3">
      <c r="A97" s="237" t="s">
        <v>171</v>
      </c>
      <c r="B97" s="626" t="str">
        <f>'Risk - Country'!D97</f>
        <v>A3</v>
      </c>
      <c r="C97" s="358" t="str">
        <f t="shared" si="14"/>
        <v>A3</v>
      </c>
      <c r="D97" s="39">
        <f t="shared" si="12"/>
        <v>90</v>
      </c>
      <c r="E97" s="540">
        <f t="shared" si="16"/>
        <v>1.1612903225806452</v>
      </c>
      <c r="F97" s="57">
        <f t="shared" si="9"/>
        <v>0.16129032258064524</v>
      </c>
      <c r="G97" s="57">
        <f t="shared" si="13"/>
        <v>-0.16129032258064524</v>
      </c>
      <c r="H97" s="537">
        <f t="shared" si="10"/>
        <v>55.555555555555593</v>
      </c>
      <c r="I97" s="127">
        <f t="shared" si="11"/>
        <v>55.555555555555593</v>
      </c>
      <c r="J97" s="41">
        <f>'MASTER CHART'!$AJ$7</f>
        <v>0.4</v>
      </c>
      <c r="K97" s="38">
        <f t="shared" si="15"/>
        <v>22.222222222222239</v>
      </c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 s="34" customFormat="1" ht="18" customHeight="1" x14ac:dyDescent="0.3">
      <c r="A98" s="236" t="s">
        <v>172</v>
      </c>
      <c r="B98" s="626" t="str">
        <f>'Risk - Country'!D98</f>
        <v>A2</v>
      </c>
      <c r="C98" s="358" t="str">
        <f t="shared" si="14"/>
        <v>A2</v>
      </c>
      <c r="D98" s="39">
        <f t="shared" si="12"/>
        <v>95</v>
      </c>
      <c r="E98" s="540">
        <f t="shared" si="16"/>
        <v>1.2258064516129032</v>
      </c>
      <c r="F98" s="57">
        <f t="shared" si="9"/>
        <v>0.22580645161290325</v>
      </c>
      <c r="G98" s="57">
        <f t="shared" si="13"/>
        <v>-0.22580645161290325</v>
      </c>
      <c r="H98" s="537">
        <f t="shared" si="10"/>
        <v>77.777777777777786</v>
      </c>
      <c r="I98" s="127">
        <f t="shared" si="11"/>
        <v>77.777777777777786</v>
      </c>
      <c r="J98" s="41">
        <f>'MASTER CHART'!$AJ$7</f>
        <v>0.4</v>
      </c>
      <c r="K98" s="38">
        <f t="shared" si="15"/>
        <v>31.111111111111114</v>
      </c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 s="34" customFormat="1" ht="16.2" x14ac:dyDescent="0.3">
      <c r="A99" s="237" t="s">
        <v>173</v>
      </c>
      <c r="B99" s="626">
        <f>'Risk - Country'!D99</f>
        <v>0</v>
      </c>
      <c r="C99" s="358" t="str">
        <f t="shared" si="14"/>
        <v>na</v>
      </c>
      <c r="D99" s="39">
        <f t="shared" si="12"/>
        <v>75</v>
      </c>
      <c r="E99" s="540">
        <f t="shared" si="16"/>
        <v>0.967741935483871</v>
      </c>
      <c r="F99" s="57">
        <f t="shared" si="9"/>
        <v>-3.2258064516129004E-2</v>
      </c>
      <c r="G99" s="57">
        <f t="shared" si="13"/>
        <v>3.2258064516129004E-2</v>
      </c>
      <c r="H99" s="537">
        <f t="shared" si="10"/>
        <v>-9.0909090909090828</v>
      </c>
      <c r="I99" s="127">
        <f t="shared" si="11"/>
        <v>9.0909090909090828</v>
      </c>
      <c r="J99" s="41">
        <f>'MASTER CHART'!$AJ$7</f>
        <v>0.4</v>
      </c>
      <c r="K99" s="38">
        <f t="shared" si="15"/>
        <v>-3.6363636363636331</v>
      </c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 ht="16.2" x14ac:dyDescent="0.3">
      <c r="A100" s="236" t="s">
        <v>174</v>
      </c>
      <c r="B100" s="626" t="str">
        <f>'Risk - Country'!D100</f>
        <v>D</v>
      </c>
      <c r="C100" s="358" t="str">
        <f t="shared" si="14"/>
        <v>D</v>
      </c>
      <c r="D100" s="39">
        <f t="shared" si="12"/>
        <v>60</v>
      </c>
      <c r="E100" s="540">
        <f t="shared" si="16"/>
        <v>0.77419354838709675</v>
      </c>
      <c r="F100" s="57">
        <f t="shared" si="9"/>
        <v>-0.22580645161290325</v>
      </c>
      <c r="G100" s="57">
        <f t="shared" si="13"/>
        <v>0.22580645161290325</v>
      </c>
      <c r="H100" s="537">
        <f t="shared" si="10"/>
        <v>-63.636363636363633</v>
      </c>
      <c r="I100" s="127">
        <f t="shared" ref="I100:I131" si="17">IF(F100&lt;0,F100/$G$186*-100,F100/$F$185*100)</f>
        <v>63.636363636363633</v>
      </c>
      <c r="J100" s="41">
        <f>'MASTER CHART'!$AJ$7</f>
        <v>0.4</v>
      </c>
      <c r="K100" s="38">
        <f t="shared" si="15"/>
        <v>-25.454545454545453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6.2" x14ac:dyDescent="0.3">
      <c r="A101" s="237" t="s">
        <v>175</v>
      </c>
      <c r="B101" s="626" t="str">
        <f>'Risk - Country'!D101</f>
        <v>D</v>
      </c>
      <c r="C101" s="358" t="str">
        <f t="shared" si="14"/>
        <v>D</v>
      </c>
      <c r="D101" s="39">
        <f t="shared" si="12"/>
        <v>60</v>
      </c>
      <c r="E101" s="540">
        <f t="shared" si="16"/>
        <v>0.77419354838709675</v>
      </c>
      <c r="F101" s="57">
        <f t="shared" si="9"/>
        <v>-0.22580645161290325</v>
      </c>
      <c r="G101" s="57">
        <f t="shared" si="13"/>
        <v>0.22580645161290325</v>
      </c>
      <c r="H101" s="537">
        <f t="shared" si="10"/>
        <v>-63.636363636363633</v>
      </c>
      <c r="I101" s="127">
        <f t="shared" si="17"/>
        <v>63.636363636363633</v>
      </c>
      <c r="J101" s="41">
        <f>'MASTER CHART'!$AJ$7</f>
        <v>0.4</v>
      </c>
      <c r="K101" s="38">
        <f t="shared" si="15"/>
        <v>-25.454545454545453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6.2" x14ac:dyDescent="0.3">
      <c r="A102" s="236" t="s">
        <v>75</v>
      </c>
      <c r="B102" s="626" t="str">
        <f>'Risk - Country'!D102</f>
        <v>A3</v>
      </c>
      <c r="C102" s="358" t="str">
        <f t="shared" si="14"/>
        <v>A3</v>
      </c>
      <c r="D102" s="39">
        <f t="shared" si="12"/>
        <v>90</v>
      </c>
      <c r="E102" s="540">
        <f t="shared" si="16"/>
        <v>1.1612903225806452</v>
      </c>
      <c r="F102" s="57">
        <f t="shared" si="9"/>
        <v>0.16129032258064524</v>
      </c>
      <c r="G102" s="57">
        <f t="shared" si="13"/>
        <v>-0.16129032258064524</v>
      </c>
      <c r="H102" s="537">
        <f t="shared" si="10"/>
        <v>55.555555555555593</v>
      </c>
      <c r="I102" s="127">
        <f t="shared" si="17"/>
        <v>55.555555555555593</v>
      </c>
      <c r="J102" s="41">
        <f>'MASTER CHART'!$AJ$7</f>
        <v>0.4</v>
      </c>
      <c r="K102" s="38">
        <f t="shared" si="15"/>
        <v>22.222222222222239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6.2" x14ac:dyDescent="0.3">
      <c r="A103" s="236" t="s">
        <v>176</v>
      </c>
      <c r="B103" s="626" t="str">
        <f>'Risk - Country'!D103</f>
        <v>D</v>
      </c>
      <c r="C103" s="358" t="str">
        <f t="shared" si="14"/>
        <v>D</v>
      </c>
      <c r="D103" s="39">
        <f t="shared" si="12"/>
        <v>60</v>
      </c>
      <c r="E103" s="540">
        <f t="shared" si="16"/>
        <v>0.77419354838709675</v>
      </c>
      <c r="F103" s="57">
        <f t="shared" si="9"/>
        <v>-0.22580645161290325</v>
      </c>
      <c r="G103" s="57">
        <f t="shared" si="13"/>
        <v>0.22580645161290325</v>
      </c>
      <c r="H103" s="537">
        <f t="shared" si="10"/>
        <v>-63.636363636363633</v>
      </c>
      <c r="I103" s="127">
        <f t="shared" si="17"/>
        <v>63.636363636363633</v>
      </c>
      <c r="J103" s="41">
        <f>'MASTER CHART'!$AJ$7</f>
        <v>0.4</v>
      </c>
      <c r="K103" s="38">
        <f t="shared" si="15"/>
        <v>-25.454545454545453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6.2" x14ac:dyDescent="0.3">
      <c r="A104" s="237" t="s">
        <v>177</v>
      </c>
      <c r="B104" s="626" t="str">
        <f>'Risk - Country'!D104</f>
        <v>A2</v>
      </c>
      <c r="C104" s="358" t="str">
        <f t="shared" si="14"/>
        <v>A2</v>
      </c>
      <c r="D104" s="39">
        <f t="shared" si="12"/>
        <v>95</v>
      </c>
      <c r="E104" s="540">
        <f t="shared" si="16"/>
        <v>1.2258064516129032</v>
      </c>
      <c r="F104" s="57">
        <f t="shared" si="9"/>
        <v>0.22580645161290325</v>
      </c>
      <c r="G104" s="57">
        <f t="shared" si="13"/>
        <v>-0.22580645161290325</v>
      </c>
      <c r="H104" s="537">
        <f t="shared" si="10"/>
        <v>77.777777777777786</v>
      </c>
      <c r="I104" s="127">
        <f t="shared" si="17"/>
        <v>77.777777777777786</v>
      </c>
      <c r="J104" s="41">
        <f>'MASTER CHART'!$AJ$7</f>
        <v>0.4</v>
      </c>
      <c r="K104" s="38">
        <f t="shared" si="15"/>
        <v>31.111111111111114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6.2" x14ac:dyDescent="0.3">
      <c r="A105" s="236" t="s">
        <v>178</v>
      </c>
      <c r="B105" s="626">
        <f>'Risk - Country'!D105</f>
        <v>0</v>
      </c>
      <c r="C105" s="358" t="str">
        <f t="shared" si="14"/>
        <v>na</v>
      </c>
      <c r="D105" s="39">
        <f t="shared" si="12"/>
        <v>75</v>
      </c>
      <c r="E105" s="540">
        <f t="shared" si="16"/>
        <v>0.967741935483871</v>
      </c>
      <c r="F105" s="57">
        <f t="shared" si="9"/>
        <v>-3.2258064516129004E-2</v>
      </c>
      <c r="G105" s="57">
        <f t="shared" si="13"/>
        <v>3.2258064516129004E-2</v>
      </c>
      <c r="H105" s="537">
        <f t="shared" si="10"/>
        <v>-9.0909090909090828</v>
      </c>
      <c r="I105" s="127">
        <f t="shared" si="17"/>
        <v>9.0909090909090828</v>
      </c>
      <c r="J105" s="41">
        <f>'MASTER CHART'!$AJ$7</f>
        <v>0.4</v>
      </c>
      <c r="K105" s="38">
        <f t="shared" si="15"/>
        <v>-3.6363636363636331</v>
      </c>
    </row>
    <row r="106" spans="1:24" ht="16.2" x14ac:dyDescent="0.3">
      <c r="A106" s="237" t="s">
        <v>179</v>
      </c>
      <c r="B106" s="626" t="str">
        <f>'Risk - Country'!D106</f>
        <v>D</v>
      </c>
      <c r="C106" s="358" t="str">
        <f t="shared" si="14"/>
        <v>D</v>
      </c>
      <c r="D106" s="39">
        <f t="shared" si="12"/>
        <v>60</v>
      </c>
      <c r="E106" s="540">
        <f t="shared" si="16"/>
        <v>0.77419354838709675</v>
      </c>
      <c r="F106" s="57">
        <f t="shared" si="9"/>
        <v>-0.22580645161290325</v>
      </c>
      <c r="G106" s="57">
        <f t="shared" si="13"/>
        <v>0.22580645161290325</v>
      </c>
      <c r="H106" s="537">
        <f t="shared" si="10"/>
        <v>-63.636363636363633</v>
      </c>
      <c r="I106" s="127">
        <f t="shared" si="17"/>
        <v>63.636363636363633</v>
      </c>
      <c r="J106" s="41">
        <f>'MASTER CHART'!$AJ$7</f>
        <v>0.4</v>
      </c>
      <c r="K106" s="38">
        <f t="shared" si="15"/>
        <v>-25.454545454545453</v>
      </c>
    </row>
    <row r="107" spans="1:24" ht="16.2" x14ac:dyDescent="0.3">
      <c r="A107" s="236" t="s">
        <v>119</v>
      </c>
      <c r="B107" s="626" t="str">
        <f>'Risk - Country'!D107</f>
        <v>A3</v>
      </c>
      <c r="C107" s="358" t="str">
        <f t="shared" si="14"/>
        <v>A3</v>
      </c>
      <c r="D107" s="39">
        <f t="shared" si="12"/>
        <v>90</v>
      </c>
      <c r="E107" s="540">
        <f t="shared" si="16"/>
        <v>1.1612903225806452</v>
      </c>
      <c r="F107" s="57">
        <f t="shared" si="9"/>
        <v>0.16129032258064524</v>
      </c>
      <c r="G107" s="57">
        <f t="shared" si="13"/>
        <v>-0.16129032258064524</v>
      </c>
      <c r="H107" s="537">
        <f t="shared" si="10"/>
        <v>55.555555555555593</v>
      </c>
      <c r="I107" s="127">
        <f t="shared" si="17"/>
        <v>55.555555555555593</v>
      </c>
      <c r="J107" s="41">
        <f>'MASTER CHART'!$AJ$7</f>
        <v>0.4</v>
      </c>
      <c r="K107" s="38">
        <f t="shared" si="15"/>
        <v>22.222222222222239</v>
      </c>
    </row>
    <row r="108" spans="1:24" ht="16.2" x14ac:dyDescent="0.3">
      <c r="A108" s="236" t="s">
        <v>76</v>
      </c>
      <c r="B108" s="626" t="str">
        <f>'Risk - Country'!D108</f>
        <v>A4</v>
      </c>
      <c r="C108" s="358" t="str">
        <f t="shared" si="14"/>
        <v>A4</v>
      </c>
      <c r="D108" s="39">
        <f t="shared" si="12"/>
        <v>85</v>
      </c>
      <c r="E108" s="540">
        <f t="shared" si="16"/>
        <v>1.096774193548387</v>
      </c>
      <c r="F108" s="57">
        <f t="shared" si="9"/>
        <v>9.6774193548387011E-2</v>
      </c>
      <c r="G108" s="57">
        <f t="shared" si="13"/>
        <v>-9.6774193548387011E-2</v>
      </c>
      <c r="H108" s="537">
        <f t="shared" si="10"/>
        <v>33.333333333333307</v>
      </c>
      <c r="I108" s="127">
        <f t="shared" si="17"/>
        <v>33.333333333333307</v>
      </c>
      <c r="J108" s="41">
        <f>'MASTER CHART'!$AJ$7</f>
        <v>0.4</v>
      </c>
      <c r="K108" s="38">
        <f t="shared" si="15"/>
        <v>13.333333333333323</v>
      </c>
    </row>
    <row r="109" spans="1:24" ht="16.2" x14ac:dyDescent="0.3">
      <c r="A109" s="236" t="s">
        <v>180</v>
      </c>
      <c r="B109" s="626" t="str">
        <f>'Risk - Country'!D109</f>
        <v>C</v>
      </c>
      <c r="C109" s="358" t="str">
        <f t="shared" si="14"/>
        <v>C</v>
      </c>
      <c r="D109" s="39">
        <f t="shared" si="12"/>
        <v>70</v>
      </c>
      <c r="E109" s="540">
        <f t="shared" si="16"/>
        <v>0.90322580645161288</v>
      </c>
      <c r="F109" s="57">
        <f t="shared" si="9"/>
        <v>-9.6774193548387122E-2</v>
      </c>
      <c r="G109" s="57">
        <f t="shared" si="13"/>
        <v>9.6774193548387122E-2</v>
      </c>
      <c r="H109" s="537">
        <f t="shared" si="10"/>
        <v>-27.272727272727277</v>
      </c>
      <c r="I109" s="127">
        <f t="shared" si="17"/>
        <v>27.272727272727277</v>
      </c>
      <c r="J109" s="41">
        <f>'MASTER CHART'!$AJ$7</f>
        <v>0.4</v>
      </c>
      <c r="K109" s="38">
        <f t="shared" si="15"/>
        <v>-10.909090909090912</v>
      </c>
    </row>
    <row r="110" spans="1:24" ht="16.2" x14ac:dyDescent="0.3">
      <c r="A110" s="237" t="s">
        <v>181</v>
      </c>
      <c r="B110" s="626" t="str">
        <f>'Risk - Country'!D110</f>
        <v>B</v>
      </c>
      <c r="C110" s="358" t="str">
        <f t="shared" si="14"/>
        <v>B</v>
      </c>
      <c r="D110" s="39">
        <f t="shared" si="12"/>
        <v>80</v>
      </c>
      <c r="E110" s="540">
        <f t="shared" si="16"/>
        <v>1.032258064516129</v>
      </c>
      <c r="F110" s="57">
        <f t="shared" si="9"/>
        <v>3.2258064516129004E-2</v>
      </c>
      <c r="G110" s="57">
        <f t="shared" si="13"/>
        <v>-3.2258064516129004E-2</v>
      </c>
      <c r="H110" s="537">
        <f t="shared" si="10"/>
        <v>11.111111111111102</v>
      </c>
      <c r="I110" s="127">
        <f t="shared" si="17"/>
        <v>11.111111111111102</v>
      </c>
      <c r="J110" s="41">
        <f>'MASTER CHART'!$AJ$7</f>
        <v>0.4</v>
      </c>
      <c r="K110" s="38">
        <f t="shared" si="15"/>
        <v>4.4444444444444411</v>
      </c>
    </row>
    <row r="111" spans="1:24" ht="16.2" x14ac:dyDescent="0.3">
      <c r="A111" s="237" t="s">
        <v>77</v>
      </c>
      <c r="B111" s="626" t="str">
        <f>'Risk - Country'!D111</f>
        <v>A4</v>
      </c>
      <c r="C111" s="358" t="str">
        <f t="shared" si="14"/>
        <v>A4</v>
      </c>
      <c r="D111" s="39">
        <f t="shared" si="12"/>
        <v>85</v>
      </c>
      <c r="E111" s="540">
        <f t="shared" si="16"/>
        <v>1.096774193548387</v>
      </c>
      <c r="F111" s="57">
        <f t="shared" si="9"/>
        <v>9.6774193548387011E-2</v>
      </c>
      <c r="G111" s="57">
        <f t="shared" si="13"/>
        <v>-9.6774193548387011E-2</v>
      </c>
      <c r="H111" s="537">
        <f t="shared" si="10"/>
        <v>33.333333333333307</v>
      </c>
      <c r="I111" s="127">
        <f t="shared" si="17"/>
        <v>33.333333333333307</v>
      </c>
      <c r="J111" s="41">
        <f>'MASTER CHART'!$AJ$7</f>
        <v>0.4</v>
      </c>
      <c r="K111" s="38">
        <f t="shared" si="15"/>
        <v>13.333333333333323</v>
      </c>
    </row>
    <row r="112" spans="1:24" ht="16.2" x14ac:dyDescent="0.3">
      <c r="A112" s="236" t="s">
        <v>182</v>
      </c>
      <c r="B112" s="626" t="str">
        <f>'Risk - Country'!D112</f>
        <v>D</v>
      </c>
      <c r="C112" s="358" t="str">
        <f t="shared" si="14"/>
        <v>D</v>
      </c>
      <c r="D112" s="39">
        <f t="shared" si="12"/>
        <v>60</v>
      </c>
      <c r="E112" s="540">
        <f t="shared" si="16"/>
        <v>0.77419354838709675</v>
      </c>
      <c r="F112" s="57">
        <f t="shared" si="9"/>
        <v>-0.22580645161290325</v>
      </c>
      <c r="G112" s="57">
        <f t="shared" si="13"/>
        <v>0.22580645161290325</v>
      </c>
      <c r="H112" s="537">
        <f t="shared" si="10"/>
        <v>-63.636363636363633</v>
      </c>
      <c r="I112" s="127">
        <f t="shared" si="17"/>
        <v>63.636363636363633</v>
      </c>
      <c r="J112" s="41">
        <f>'MASTER CHART'!$AJ$7</f>
        <v>0.4</v>
      </c>
      <c r="K112" s="38">
        <f t="shared" si="15"/>
        <v>-25.454545454545453</v>
      </c>
    </row>
    <row r="113" spans="1:11" ht="16.2" x14ac:dyDescent="0.3">
      <c r="A113" s="237" t="s">
        <v>183</v>
      </c>
      <c r="B113" s="626" t="str">
        <f>'Risk - Country'!D113</f>
        <v>E</v>
      </c>
      <c r="C113" s="358" t="str">
        <f t="shared" si="14"/>
        <v>E</v>
      </c>
      <c r="D113" s="39">
        <f t="shared" si="12"/>
        <v>50</v>
      </c>
      <c r="E113" s="540">
        <f t="shared" si="16"/>
        <v>0.64516129032258063</v>
      </c>
      <c r="F113" s="57">
        <f t="shared" si="9"/>
        <v>-0.35483870967741937</v>
      </c>
      <c r="G113" s="57">
        <f t="shared" si="13"/>
        <v>0.35483870967741937</v>
      </c>
      <c r="H113" s="537">
        <f t="shared" si="10"/>
        <v>-100</v>
      </c>
      <c r="I113" s="127">
        <f t="shared" si="17"/>
        <v>100</v>
      </c>
      <c r="J113" s="41">
        <f>'MASTER CHART'!$AJ$7</f>
        <v>0.4</v>
      </c>
      <c r="K113" s="38">
        <f t="shared" si="15"/>
        <v>-40</v>
      </c>
    </row>
    <row r="114" spans="1:11" ht="16.2" x14ac:dyDescent="0.3">
      <c r="A114" s="236" t="s">
        <v>184</v>
      </c>
      <c r="B114" s="626" t="str">
        <f>'Risk - Country'!D114</f>
        <v>A4</v>
      </c>
      <c r="C114" s="358" t="str">
        <f t="shared" si="14"/>
        <v>A4</v>
      </c>
      <c r="D114" s="39">
        <f t="shared" si="12"/>
        <v>85</v>
      </c>
      <c r="E114" s="540">
        <f t="shared" si="16"/>
        <v>1.096774193548387</v>
      </c>
      <c r="F114" s="57">
        <f t="shared" si="9"/>
        <v>9.6774193548387011E-2</v>
      </c>
      <c r="G114" s="57">
        <f t="shared" si="13"/>
        <v>-9.6774193548387011E-2</v>
      </c>
      <c r="H114" s="537">
        <f t="shared" si="10"/>
        <v>33.333333333333307</v>
      </c>
      <c r="I114" s="127">
        <f t="shared" si="17"/>
        <v>33.333333333333307</v>
      </c>
      <c r="J114" s="41">
        <f>'MASTER CHART'!$AJ$7</f>
        <v>0.4</v>
      </c>
      <c r="K114" s="38">
        <f t="shared" si="15"/>
        <v>13.333333333333323</v>
      </c>
    </row>
    <row r="115" spans="1:11" ht="16.2" x14ac:dyDescent="0.3">
      <c r="A115" s="236" t="s">
        <v>185</v>
      </c>
      <c r="B115" s="626" t="str">
        <f>'Risk - Country'!D115</f>
        <v>D</v>
      </c>
      <c r="C115" s="358" t="str">
        <f t="shared" si="14"/>
        <v>D</v>
      </c>
      <c r="D115" s="39">
        <f t="shared" si="12"/>
        <v>60</v>
      </c>
      <c r="E115" s="540">
        <f t="shared" si="16"/>
        <v>0.77419354838709675</v>
      </c>
      <c r="F115" s="57">
        <f t="shared" si="9"/>
        <v>-0.22580645161290325</v>
      </c>
      <c r="G115" s="57">
        <f t="shared" si="13"/>
        <v>0.22580645161290325</v>
      </c>
      <c r="H115" s="537">
        <f t="shared" si="10"/>
        <v>-63.636363636363633</v>
      </c>
      <c r="I115" s="127">
        <f t="shared" si="17"/>
        <v>63.636363636363633</v>
      </c>
      <c r="J115" s="41">
        <f>'MASTER CHART'!$AJ$7</f>
        <v>0.4</v>
      </c>
      <c r="K115" s="38">
        <f t="shared" si="15"/>
        <v>-25.454545454545453</v>
      </c>
    </row>
    <row r="116" spans="1:11" ht="16.2" x14ac:dyDescent="0.3">
      <c r="A116" s="238" t="s">
        <v>186</v>
      </c>
      <c r="B116" s="626">
        <f>'Risk - Country'!D116</f>
        <v>0</v>
      </c>
      <c r="C116" s="358" t="str">
        <f t="shared" si="14"/>
        <v>na</v>
      </c>
      <c r="D116" s="39">
        <f t="shared" si="12"/>
        <v>75</v>
      </c>
      <c r="E116" s="540">
        <f t="shared" si="16"/>
        <v>0.967741935483871</v>
      </c>
      <c r="F116" s="57">
        <f t="shared" si="9"/>
        <v>-3.2258064516129004E-2</v>
      </c>
      <c r="G116" s="57">
        <f t="shared" si="13"/>
        <v>3.2258064516129004E-2</v>
      </c>
      <c r="H116" s="537">
        <f t="shared" si="10"/>
        <v>-9.0909090909090828</v>
      </c>
      <c r="I116" s="127">
        <f t="shared" si="17"/>
        <v>9.0909090909090828</v>
      </c>
      <c r="J116" s="41">
        <f>'MASTER CHART'!$AJ$7</f>
        <v>0.4</v>
      </c>
      <c r="K116" s="38">
        <f t="shared" si="15"/>
        <v>-3.6363636363636331</v>
      </c>
    </row>
    <row r="117" spans="1:11" ht="16.2" x14ac:dyDescent="0.3">
      <c r="A117" s="236" t="s">
        <v>78</v>
      </c>
      <c r="B117" s="626" t="str">
        <f>'Risk - Country'!D117</f>
        <v>A1</v>
      </c>
      <c r="C117" s="358" t="str">
        <f t="shared" si="14"/>
        <v>A1</v>
      </c>
      <c r="D117" s="39">
        <f t="shared" si="12"/>
        <v>100</v>
      </c>
      <c r="E117" s="540">
        <f t="shared" si="16"/>
        <v>1.2903225806451613</v>
      </c>
      <c r="F117" s="57">
        <f t="shared" si="9"/>
        <v>0.29032258064516125</v>
      </c>
      <c r="G117" s="57">
        <f t="shared" si="13"/>
        <v>-0.29032258064516125</v>
      </c>
      <c r="H117" s="537">
        <f t="shared" si="10"/>
        <v>100</v>
      </c>
      <c r="I117" s="127">
        <f t="shared" si="17"/>
        <v>100</v>
      </c>
      <c r="J117" s="41">
        <f>'MASTER CHART'!$AJ$7</f>
        <v>0.4</v>
      </c>
      <c r="K117" s="38">
        <f t="shared" si="15"/>
        <v>40</v>
      </c>
    </row>
    <row r="118" spans="1:11" ht="16.2" x14ac:dyDescent="0.3">
      <c r="A118" s="236" t="s">
        <v>187</v>
      </c>
      <c r="B118" s="626">
        <f>'Risk - Country'!D118</f>
        <v>0</v>
      </c>
      <c r="C118" s="358" t="str">
        <f t="shared" si="14"/>
        <v>na</v>
      </c>
      <c r="D118" s="39">
        <f t="shared" si="12"/>
        <v>75</v>
      </c>
      <c r="E118" s="540">
        <f t="shared" si="16"/>
        <v>0.967741935483871</v>
      </c>
      <c r="F118" s="57">
        <f t="shared" si="9"/>
        <v>-3.2258064516129004E-2</v>
      </c>
      <c r="G118" s="57">
        <f t="shared" si="13"/>
        <v>3.2258064516129004E-2</v>
      </c>
      <c r="H118" s="537">
        <f t="shared" si="10"/>
        <v>-9.0909090909090828</v>
      </c>
      <c r="I118" s="127">
        <f t="shared" si="17"/>
        <v>9.0909090909090828</v>
      </c>
      <c r="J118" s="41">
        <f>'MASTER CHART'!$AJ$7</f>
        <v>0.4</v>
      </c>
      <c r="K118" s="38">
        <f t="shared" si="15"/>
        <v>-3.6363636363636331</v>
      </c>
    </row>
    <row r="119" spans="1:11" ht="16.2" x14ac:dyDescent="0.3">
      <c r="A119" s="237" t="s">
        <v>79</v>
      </c>
      <c r="B119" s="626" t="str">
        <f>'Risk - Country'!D119</f>
        <v>A1</v>
      </c>
      <c r="C119" s="358" t="str">
        <f t="shared" si="14"/>
        <v>A1</v>
      </c>
      <c r="D119" s="39">
        <f t="shared" si="12"/>
        <v>100</v>
      </c>
      <c r="E119" s="540">
        <f t="shared" si="16"/>
        <v>1.2903225806451613</v>
      </c>
      <c r="F119" s="57">
        <f t="shared" si="9"/>
        <v>0.29032258064516125</v>
      </c>
      <c r="G119" s="57">
        <f t="shared" si="13"/>
        <v>-0.29032258064516125</v>
      </c>
      <c r="H119" s="537">
        <f t="shared" si="10"/>
        <v>100</v>
      </c>
      <c r="I119" s="127">
        <f t="shared" si="17"/>
        <v>100</v>
      </c>
      <c r="J119" s="41">
        <f>'MASTER CHART'!$AJ$7</f>
        <v>0.4</v>
      </c>
      <c r="K119" s="38">
        <f t="shared" si="15"/>
        <v>40</v>
      </c>
    </row>
    <row r="120" spans="1:11" ht="16.2" x14ac:dyDescent="0.3">
      <c r="A120" s="236" t="s">
        <v>35</v>
      </c>
      <c r="B120" s="626" t="str">
        <f>'Risk - Country'!D120</f>
        <v>C</v>
      </c>
      <c r="C120" s="358" t="str">
        <f t="shared" si="14"/>
        <v>C</v>
      </c>
      <c r="D120" s="39">
        <f t="shared" si="12"/>
        <v>70</v>
      </c>
      <c r="E120" s="540">
        <f t="shared" si="16"/>
        <v>0.90322580645161288</v>
      </c>
      <c r="F120" s="57">
        <f t="shared" si="9"/>
        <v>-9.6774193548387122E-2</v>
      </c>
      <c r="G120" s="57">
        <f t="shared" si="13"/>
        <v>9.6774193548387122E-2</v>
      </c>
      <c r="H120" s="537">
        <f t="shared" si="10"/>
        <v>-27.272727272727277</v>
      </c>
      <c r="I120" s="127">
        <f t="shared" si="17"/>
        <v>27.272727272727277</v>
      </c>
      <c r="J120" s="41">
        <f>'MASTER CHART'!$AJ$7</f>
        <v>0.4</v>
      </c>
      <c r="K120" s="38">
        <f t="shared" si="15"/>
        <v>-10.909090909090912</v>
      </c>
    </row>
    <row r="121" spans="1:11" ht="16.2" x14ac:dyDescent="0.3">
      <c r="A121" s="237" t="s">
        <v>188</v>
      </c>
      <c r="B121" s="626" t="str">
        <f>'Risk - Country'!D121</f>
        <v>C</v>
      </c>
      <c r="C121" s="358" t="str">
        <f t="shared" si="14"/>
        <v>C</v>
      </c>
      <c r="D121" s="39">
        <f t="shared" si="12"/>
        <v>70</v>
      </c>
      <c r="E121" s="540">
        <f t="shared" si="16"/>
        <v>0.90322580645161288</v>
      </c>
      <c r="F121" s="57">
        <f t="shared" si="9"/>
        <v>-9.6774193548387122E-2</v>
      </c>
      <c r="G121" s="57">
        <f t="shared" si="13"/>
        <v>9.6774193548387122E-2</v>
      </c>
      <c r="H121" s="537">
        <f t="shared" si="10"/>
        <v>-27.272727272727277</v>
      </c>
      <c r="I121" s="127">
        <f t="shared" si="17"/>
        <v>27.272727272727277</v>
      </c>
      <c r="J121" s="41">
        <f>'MASTER CHART'!$AJ$7</f>
        <v>0.4</v>
      </c>
      <c r="K121" s="38">
        <f t="shared" si="15"/>
        <v>-10.909090909090912</v>
      </c>
    </row>
    <row r="122" spans="1:11" ht="16.2" x14ac:dyDescent="0.3">
      <c r="A122" s="236" t="s">
        <v>189</v>
      </c>
      <c r="B122" s="626" t="str">
        <f>'Risk - Country'!D122</f>
        <v>D</v>
      </c>
      <c r="C122" s="358" t="str">
        <f t="shared" si="14"/>
        <v>D</v>
      </c>
      <c r="D122" s="39">
        <f t="shared" si="12"/>
        <v>60</v>
      </c>
      <c r="E122" s="540">
        <f t="shared" si="16"/>
        <v>0.77419354838709675</v>
      </c>
      <c r="F122" s="57">
        <f t="shared" si="9"/>
        <v>-0.22580645161290325</v>
      </c>
      <c r="G122" s="57">
        <f t="shared" si="13"/>
        <v>0.22580645161290325</v>
      </c>
      <c r="H122" s="537">
        <f t="shared" si="10"/>
        <v>-63.636363636363633</v>
      </c>
      <c r="I122" s="127">
        <f t="shared" si="17"/>
        <v>63.636363636363633</v>
      </c>
      <c r="J122" s="41">
        <f>'MASTER CHART'!$AJ$7</f>
        <v>0.4</v>
      </c>
      <c r="K122" s="38">
        <f t="shared" si="15"/>
        <v>-25.454545454545453</v>
      </c>
    </row>
    <row r="123" spans="1:11" ht="16.2" x14ac:dyDescent="0.3">
      <c r="A123" s="236" t="s">
        <v>190</v>
      </c>
      <c r="B123" s="626" t="str">
        <f>'Risk - Country'!D123</f>
        <v>A1</v>
      </c>
      <c r="C123" s="358" t="str">
        <f t="shared" si="14"/>
        <v>A1</v>
      </c>
      <c r="D123" s="39">
        <f t="shared" si="12"/>
        <v>100</v>
      </c>
      <c r="E123" s="540">
        <f t="shared" si="16"/>
        <v>1.2903225806451613</v>
      </c>
      <c r="F123" s="57">
        <f t="shared" si="9"/>
        <v>0.29032258064516125</v>
      </c>
      <c r="G123" s="57">
        <f t="shared" si="13"/>
        <v>-0.29032258064516125</v>
      </c>
      <c r="H123" s="537">
        <f t="shared" si="10"/>
        <v>100</v>
      </c>
      <c r="I123" s="127">
        <f t="shared" si="17"/>
        <v>100</v>
      </c>
      <c r="J123" s="41">
        <f>'MASTER CHART'!$AJ$7</f>
        <v>0.4</v>
      </c>
      <c r="K123" s="38">
        <f t="shared" si="15"/>
        <v>40</v>
      </c>
    </row>
    <row r="124" spans="1:11" ht="16.2" x14ac:dyDescent="0.3">
      <c r="A124" s="236" t="s">
        <v>36</v>
      </c>
      <c r="B124" s="626" t="str">
        <f>'Risk - Country'!D124</f>
        <v>A4</v>
      </c>
      <c r="C124" s="358" t="str">
        <f t="shared" si="14"/>
        <v>A4</v>
      </c>
      <c r="D124" s="39">
        <f t="shared" si="12"/>
        <v>85</v>
      </c>
      <c r="E124" s="540">
        <f t="shared" si="16"/>
        <v>1.096774193548387</v>
      </c>
      <c r="F124" s="57">
        <f t="shared" si="9"/>
        <v>9.6774193548387011E-2</v>
      </c>
      <c r="G124" s="57">
        <f t="shared" si="13"/>
        <v>-9.6774193548387011E-2</v>
      </c>
      <c r="H124" s="537">
        <f t="shared" si="10"/>
        <v>33.333333333333307</v>
      </c>
      <c r="I124" s="127">
        <f t="shared" si="17"/>
        <v>33.333333333333307</v>
      </c>
      <c r="J124" s="41">
        <f>'MASTER CHART'!$AJ$7</f>
        <v>0.4</v>
      </c>
      <c r="K124" s="38">
        <f t="shared" si="15"/>
        <v>13.333333333333323</v>
      </c>
    </row>
    <row r="125" spans="1:11" ht="16.2" x14ac:dyDescent="0.3">
      <c r="A125" s="237" t="s">
        <v>80</v>
      </c>
      <c r="B125" s="626" t="str">
        <f>'Risk - Country'!D125</f>
        <v>C</v>
      </c>
      <c r="C125" s="358" t="str">
        <f t="shared" si="14"/>
        <v>C</v>
      </c>
      <c r="D125" s="39">
        <f t="shared" si="12"/>
        <v>70</v>
      </c>
      <c r="E125" s="540">
        <f t="shared" si="16"/>
        <v>0.90322580645161288</v>
      </c>
      <c r="F125" s="57">
        <f t="shared" si="9"/>
        <v>-9.6774193548387122E-2</v>
      </c>
      <c r="G125" s="57">
        <f t="shared" si="13"/>
        <v>9.6774193548387122E-2</v>
      </c>
      <c r="H125" s="537">
        <f t="shared" si="10"/>
        <v>-27.272727272727277</v>
      </c>
      <c r="I125" s="127">
        <f t="shared" si="17"/>
        <v>27.272727272727277</v>
      </c>
      <c r="J125" s="41">
        <f>'MASTER CHART'!$AJ$7</f>
        <v>0.4</v>
      </c>
      <c r="K125" s="38">
        <f t="shared" si="15"/>
        <v>-10.909090909090912</v>
      </c>
    </row>
    <row r="126" spans="1:11" ht="16.2" x14ac:dyDescent="0.3">
      <c r="A126" s="236" t="s">
        <v>81</v>
      </c>
      <c r="B126" s="626" t="str">
        <f>'Risk - Country'!D126</f>
        <v>A4</v>
      </c>
      <c r="C126" s="358" t="str">
        <f t="shared" si="14"/>
        <v>A4</v>
      </c>
      <c r="D126" s="39">
        <f t="shared" si="12"/>
        <v>85</v>
      </c>
      <c r="E126" s="540">
        <f t="shared" si="16"/>
        <v>1.096774193548387</v>
      </c>
      <c r="F126" s="57">
        <f t="shared" si="9"/>
        <v>9.6774193548387011E-2</v>
      </c>
      <c r="G126" s="57">
        <f t="shared" si="13"/>
        <v>-9.6774193548387011E-2</v>
      </c>
      <c r="H126" s="537">
        <f t="shared" si="10"/>
        <v>33.333333333333307</v>
      </c>
      <c r="I126" s="127">
        <f t="shared" si="17"/>
        <v>33.333333333333307</v>
      </c>
      <c r="J126" s="41">
        <f>'MASTER CHART'!$AJ$7</f>
        <v>0.4</v>
      </c>
      <c r="K126" s="38">
        <f t="shared" si="15"/>
        <v>13.333333333333323</v>
      </c>
    </row>
    <row r="127" spans="1:11" ht="16.2" x14ac:dyDescent="0.3">
      <c r="A127" s="237" t="s">
        <v>191</v>
      </c>
      <c r="B127" s="626" t="str">
        <f>'Risk - Country'!D127</f>
        <v>D</v>
      </c>
      <c r="C127" s="358" t="str">
        <f t="shared" si="14"/>
        <v>D</v>
      </c>
      <c r="D127" s="39">
        <f t="shared" si="12"/>
        <v>60</v>
      </c>
      <c r="E127" s="540">
        <f t="shared" si="16"/>
        <v>0.77419354838709675</v>
      </c>
      <c r="F127" s="57">
        <f t="shared" si="9"/>
        <v>-0.22580645161290325</v>
      </c>
      <c r="G127" s="57">
        <f t="shared" si="13"/>
        <v>0.22580645161290325</v>
      </c>
      <c r="H127" s="537">
        <f t="shared" si="10"/>
        <v>-63.636363636363633</v>
      </c>
      <c r="I127" s="127">
        <f t="shared" si="17"/>
        <v>63.636363636363633</v>
      </c>
      <c r="J127" s="41">
        <f>'MASTER CHART'!$AJ$7</f>
        <v>0.4</v>
      </c>
      <c r="K127" s="38">
        <f t="shared" si="15"/>
        <v>-25.454545454545453</v>
      </c>
    </row>
    <row r="128" spans="1:11" ht="16.2" x14ac:dyDescent="0.3">
      <c r="A128" s="236" t="s">
        <v>82</v>
      </c>
      <c r="B128" s="626" t="str">
        <f>'Risk - Country'!D128</f>
        <v>C</v>
      </c>
      <c r="C128" s="358" t="str">
        <f t="shared" si="14"/>
        <v>C</v>
      </c>
      <c r="D128" s="39">
        <f t="shared" si="12"/>
        <v>70</v>
      </c>
      <c r="E128" s="540">
        <f t="shared" si="16"/>
        <v>0.90322580645161288</v>
      </c>
      <c r="F128" s="57">
        <f t="shared" si="9"/>
        <v>-9.6774193548387122E-2</v>
      </c>
      <c r="G128" s="57">
        <f t="shared" si="13"/>
        <v>9.6774193548387122E-2</v>
      </c>
      <c r="H128" s="537">
        <f t="shared" si="10"/>
        <v>-27.272727272727277</v>
      </c>
      <c r="I128" s="127">
        <f t="shared" si="17"/>
        <v>27.272727272727277</v>
      </c>
      <c r="J128" s="41">
        <f>'MASTER CHART'!$AJ$7</f>
        <v>0.4</v>
      </c>
      <c r="K128" s="38">
        <f t="shared" si="15"/>
        <v>-10.909090909090912</v>
      </c>
    </row>
    <row r="129" spans="1:11" ht="16.2" x14ac:dyDescent="0.3">
      <c r="A129" s="237" t="s">
        <v>83</v>
      </c>
      <c r="B129" s="626" t="str">
        <f>'Risk - Country'!D129</f>
        <v>B</v>
      </c>
      <c r="C129" s="358" t="str">
        <f t="shared" si="14"/>
        <v>B</v>
      </c>
      <c r="D129" s="39">
        <f t="shared" si="12"/>
        <v>80</v>
      </c>
      <c r="E129" s="540">
        <f t="shared" si="16"/>
        <v>1.032258064516129</v>
      </c>
      <c r="F129" s="57">
        <f t="shared" si="9"/>
        <v>3.2258064516129004E-2</v>
      </c>
      <c r="G129" s="57">
        <f t="shared" si="13"/>
        <v>-3.2258064516129004E-2</v>
      </c>
      <c r="H129" s="537">
        <f t="shared" si="10"/>
        <v>11.111111111111102</v>
      </c>
      <c r="I129" s="127">
        <f t="shared" si="17"/>
        <v>11.111111111111102</v>
      </c>
      <c r="J129" s="41">
        <f>'MASTER CHART'!$AJ$7</f>
        <v>0.4</v>
      </c>
      <c r="K129" s="38">
        <f t="shared" si="15"/>
        <v>4.4444444444444411</v>
      </c>
    </row>
    <row r="130" spans="1:11" ht="16.2" x14ac:dyDescent="0.3">
      <c r="A130" s="236" t="s">
        <v>84</v>
      </c>
      <c r="B130" s="626" t="str">
        <f>'Risk - Country'!D130</f>
        <v>B</v>
      </c>
      <c r="C130" s="358" t="str">
        <f t="shared" si="14"/>
        <v>B</v>
      </c>
      <c r="D130" s="39">
        <f t="shared" si="12"/>
        <v>80</v>
      </c>
      <c r="E130" s="540">
        <f t="shared" si="16"/>
        <v>1.032258064516129</v>
      </c>
      <c r="F130" s="57">
        <f t="shared" si="9"/>
        <v>3.2258064516129004E-2</v>
      </c>
      <c r="G130" s="57">
        <f t="shared" si="13"/>
        <v>-3.2258064516129004E-2</v>
      </c>
      <c r="H130" s="537">
        <f t="shared" si="10"/>
        <v>11.111111111111102</v>
      </c>
      <c r="I130" s="127">
        <f t="shared" si="17"/>
        <v>11.111111111111102</v>
      </c>
      <c r="J130" s="41">
        <f>'MASTER CHART'!$AJ$7</f>
        <v>0.4</v>
      </c>
      <c r="K130" s="38">
        <f t="shared" si="15"/>
        <v>4.4444444444444411</v>
      </c>
    </row>
    <row r="131" spans="1:11" ht="16.2" x14ac:dyDescent="0.3">
      <c r="A131" s="236" t="s">
        <v>85</v>
      </c>
      <c r="B131" s="626" t="str">
        <f>'Risk - Country'!D131</f>
        <v>A2</v>
      </c>
      <c r="C131" s="358" t="str">
        <f t="shared" si="14"/>
        <v>A2</v>
      </c>
      <c r="D131" s="39">
        <f t="shared" si="12"/>
        <v>95</v>
      </c>
      <c r="E131" s="540">
        <f t="shared" si="16"/>
        <v>1.2258064516129032</v>
      </c>
      <c r="F131" s="57">
        <f t="shared" si="9"/>
        <v>0.22580645161290325</v>
      </c>
      <c r="G131" s="57">
        <f t="shared" si="13"/>
        <v>-0.22580645161290325</v>
      </c>
      <c r="H131" s="537">
        <f t="shared" si="10"/>
        <v>77.777777777777786</v>
      </c>
      <c r="I131" s="127">
        <f t="shared" si="17"/>
        <v>77.777777777777786</v>
      </c>
      <c r="J131" s="41">
        <f>'MASTER CHART'!$AJ$7</f>
        <v>0.4</v>
      </c>
      <c r="K131" s="38">
        <f t="shared" si="15"/>
        <v>31.111111111111114</v>
      </c>
    </row>
    <row r="132" spans="1:11" ht="16.2" x14ac:dyDescent="0.3">
      <c r="A132" s="237" t="s">
        <v>86</v>
      </c>
      <c r="B132" s="626" t="str">
        <f>'Risk - Country'!D132</f>
        <v>A4</v>
      </c>
      <c r="C132" s="358" t="str">
        <f t="shared" si="14"/>
        <v>A4</v>
      </c>
      <c r="D132" s="39">
        <f t="shared" si="12"/>
        <v>85</v>
      </c>
      <c r="E132" s="540">
        <f t="shared" si="16"/>
        <v>1.096774193548387</v>
      </c>
      <c r="F132" s="57">
        <f t="shared" ref="F132:F177" si="18">IF(D132=0,0,E132-1)</f>
        <v>9.6774193548387011E-2</v>
      </c>
      <c r="G132" s="57">
        <f t="shared" si="13"/>
        <v>-9.6774193548387011E-2</v>
      </c>
      <c r="H132" s="537">
        <f t="shared" ref="H132:H174" si="19">(IF(F132&lt;0,F132/$F$186*-100,F132/$F$185*100))</f>
        <v>33.333333333333307</v>
      </c>
      <c r="I132" s="127">
        <f t="shared" ref="I132:I162" si="20">IF(F132&lt;0,F132/$G$186*-100,F132/$F$185*100)</f>
        <v>33.333333333333307</v>
      </c>
      <c r="J132" s="41">
        <f>'MASTER CHART'!$AJ$7</f>
        <v>0.4</v>
      </c>
      <c r="K132" s="38">
        <f t="shared" si="15"/>
        <v>13.333333333333323</v>
      </c>
    </row>
    <row r="133" spans="1:11" ht="16.2" x14ac:dyDescent="0.3">
      <c r="A133" s="236" t="s">
        <v>226</v>
      </c>
      <c r="B133" s="626">
        <f>'Risk - Country'!D133</f>
        <v>0</v>
      </c>
      <c r="C133" s="358" t="str">
        <f t="shared" si="14"/>
        <v>na</v>
      </c>
      <c r="D133" s="39">
        <f t="shared" ref="D133:D177" si="21">VLOOKUP(C133,$M$4:$N$12,2,FALSE)</f>
        <v>75</v>
      </c>
      <c r="E133" s="540">
        <f t="shared" si="16"/>
        <v>0.967741935483871</v>
      </c>
      <c r="F133" s="57">
        <f t="shared" si="18"/>
        <v>-3.2258064516129004E-2</v>
      </c>
      <c r="G133" s="57">
        <f t="shared" ref="G133:G177" si="22">(F133*-1)</f>
        <v>3.2258064516129004E-2</v>
      </c>
      <c r="H133" s="537">
        <f t="shared" si="19"/>
        <v>-9.0909090909090828</v>
      </c>
      <c r="I133" s="127">
        <f t="shared" si="20"/>
        <v>9.0909090909090828</v>
      </c>
      <c r="J133" s="41">
        <f>'MASTER CHART'!$AJ$7</f>
        <v>0.4</v>
      </c>
      <c r="K133" s="38">
        <f t="shared" si="15"/>
        <v>-3.6363636363636331</v>
      </c>
    </row>
    <row r="134" spans="1:11" ht="16.2" x14ac:dyDescent="0.3">
      <c r="A134" s="236" t="s">
        <v>87</v>
      </c>
      <c r="B134" s="626" t="str">
        <f>'Risk - Country'!D134</f>
        <v>A3</v>
      </c>
      <c r="C134" s="358" t="str">
        <f t="shared" ref="C134:C177" si="23">IF(B134=0,"na",B134)</f>
        <v>A3</v>
      </c>
      <c r="D134" s="39">
        <f t="shared" si="21"/>
        <v>90</v>
      </c>
      <c r="E134" s="540">
        <f t="shared" si="16"/>
        <v>1.1612903225806452</v>
      </c>
      <c r="F134" s="57">
        <f t="shared" si="18"/>
        <v>0.16129032258064524</v>
      </c>
      <c r="G134" s="57">
        <f t="shared" si="22"/>
        <v>-0.16129032258064524</v>
      </c>
      <c r="H134" s="537">
        <f t="shared" si="19"/>
        <v>55.555555555555593</v>
      </c>
      <c r="I134" s="127">
        <f t="shared" si="20"/>
        <v>55.555555555555593</v>
      </c>
      <c r="J134" s="41">
        <f>'MASTER CHART'!$AJ$7</f>
        <v>0.4</v>
      </c>
      <c r="K134" s="38">
        <f t="shared" ref="K134:K177" si="24">(H134*J134)</f>
        <v>22.222222222222239</v>
      </c>
    </row>
    <row r="135" spans="1:11" ht="16.2" x14ac:dyDescent="0.3">
      <c r="A135" s="237" t="s">
        <v>192</v>
      </c>
      <c r="B135" s="626" t="str">
        <f>'Risk - Country'!D135</f>
        <v>A2</v>
      </c>
      <c r="C135" s="358" t="str">
        <f t="shared" si="23"/>
        <v>A2</v>
      </c>
      <c r="D135" s="39">
        <f t="shared" si="21"/>
        <v>95</v>
      </c>
      <c r="E135" s="540">
        <f t="shared" si="16"/>
        <v>1.2258064516129032</v>
      </c>
      <c r="F135" s="57">
        <f t="shared" si="18"/>
        <v>0.22580645161290325</v>
      </c>
      <c r="G135" s="57">
        <f t="shared" si="22"/>
        <v>-0.22580645161290325</v>
      </c>
      <c r="H135" s="537">
        <f t="shared" si="19"/>
        <v>77.777777777777786</v>
      </c>
      <c r="I135" s="127">
        <f t="shared" si="20"/>
        <v>77.777777777777786</v>
      </c>
      <c r="J135" s="41">
        <f>'MASTER CHART'!$AJ$7</f>
        <v>0.4</v>
      </c>
      <c r="K135" s="38">
        <f t="shared" si="24"/>
        <v>31.111111111111114</v>
      </c>
    </row>
    <row r="136" spans="1:11" ht="16.2" x14ac:dyDescent="0.3">
      <c r="A136" s="238" t="s">
        <v>193</v>
      </c>
      <c r="B136" s="626">
        <f>'Risk - Country'!D136</f>
        <v>0</v>
      </c>
      <c r="C136" s="358" t="str">
        <f t="shared" si="23"/>
        <v>na</v>
      </c>
      <c r="D136" s="39">
        <f t="shared" si="21"/>
        <v>75</v>
      </c>
      <c r="E136" s="540">
        <f t="shared" ref="E136:E177" si="25">IF(D136=0,"use median",D136/$D$184)</f>
        <v>0.967741935483871</v>
      </c>
      <c r="F136" s="57">
        <f t="shared" si="18"/>
        <v>-3.2258064516129004E-2</v>
      </c>
      <c r="G136" s="57">
        <f t="shared" si="22"/>
        <v>3.2258064516129004E-2</v>
      </c>
      <c r="H136" s="537">
        <f t="shared" si="19"/>
        <v>-9.0909090909090828</v>
      </c>
      <c r="I136" s="127">
        <f t="shared" si="20"/>
        <v>9.0909090909090828</v>
      </c>
      <c r="J136" s="41">
        <f>'MASTER CHART'!$AJ$7</f>
        <v>0.4</v>
      </c>
      <c r="K136" s="38">
        <f t="shared" si="24"/>
        <v>-3.6363636363636331</v>
      </c>
    </row>
    <row r="137" spans="1:11" ht="16.2" x14ac:dyDescent="0.3">
      <c r="A137" s="237" t="s">
        <v>88</v>
      </c>
      <c r="B137" s="626" t="str">
        <f>'Risk - Country'!D137</f>
        <v>A3</v>
      </c>
      <c r="C137" s="358" t="str">
        <f t="shared" si="23"/>
        <v>A3</v>
      </c>
      <c r="D137" s="39">
        <f t="shared" si="21"/>
        <v>90</v>
      </c>
      <c r="E137" s="540">
        <f t="shared" si="25"/>
        <v>1.1612903225806452</v>
      </c>
      <c r="F137" s="57">
        <f t="shared" si="18"/>
        <v>0.16129032258064524</v>
      </c>
      <c r="G137" s="57">
        <f t="shared" si="22"/>
        <v>-0.16129032258064524</v>
      </c>
      <c r="H137" s="537">
        <f t="shared" si="19"/>
        <v>55.555555555555593</v>
      </c>
      <c r="I137" s="127">
        <f t="shared" si="20"/>
        <v>55.555555555555593</v>
      </c>
      <c r="J137" s="41">
        <f>'MASTER CHART'!$AJ$7</f>
        <v>0.4</v>
      </c>
      <c r="K137" s="38">
        <f t="shared" si="24"/>
        <v>22.222222222222239</v>
      </c>
    </row>
    <row r="138" spans="1:11" ht="16.2" x14ac:dyDescent="0.3">
      <c r="A138" s="236" t="s">
        <v>194</v>
      </c>
      <c r="B138" s="626" t="str">
        <f>'Risk - Country'!D138</f>
        <v>C</v>
      </c>
      <c r="C138" s="358" t="str">
        <f t="shared" si="23"/>
        <v>C</v>
      </c>
      <c r="D138" s="39">
        <f t="shared" si="21"/>
        <v>70</v>
      </c>
      <c r="E138" s="540">
        <f t="shared" si="25"/>
        <v>0.90322580645161288</v>
      </c>
      <c r="F138" s="57">
        <f t="shared" si="18"/>
        <v>-9.6774193548387122E-2</v>
      </c>
      <c r="G138" s="57">
        <f t="shared" si="22"/>
        <v>9.6774193548387122E-2</v>
      </c>
      <c r="H138" s="537">
        <f t="shared" si="19"/>
        <v>-27.272727272727277</v>
      </c>
      <c r="I138" s="127">
        <f t="shared" si="20"/>
        <v>27.272727272727277</v>
      </c>
      <c r="J138" s="41">
        <f>'MASTER CHART'!$AJ$7</f>
        <v>0.4</v>
      </c>
      <c r="K138" s="38">
        <f t="shared" si="24"/>
        <v>-10.909090909090912</v>
      </c>
    </row>
    <row r="139" spans="1:11" ht="16.2" x14ac:dyDescent="0.3">
      <c r="A139" s="237" t="s">
        <v>195</v>
      </c>
      <c r="B139" s="626" t="str">
        <f>'Risk - Country'!D139</f>
        <v>C</v>
      </c>
      <c r="C139" s="358" t="str">
        <f t="shared" si="23"/>
        <v>C</v>
      </c>
      <c r="D139" s="39">
        <f t="shared" si="21"/>
        <v>70</v>
      </c>
      <c r="E139" s="540">
        <f t="shared" si="25"/>
        <v>0.90322580645161288</v>
      </c>
      <c r="F139" s="57">
        <f t="shared" si="18"/>
        <v>-9.6774193548387122E-2</v>
      </c>
      <c r="G139" s="57">
        <f t="shared" si="22"/>
        <v>9.6774193548387122E-2</v>
      </c>
      <c r="H139" s="537">
        <f t="shared" si="19"/>
        <v>-27.272727272727277</v>
      </c>
      <c r="I139" s="127">
        <f t="shared" si="20"/>
        <v>27.272727272727277</v>
      </c>
      <c r="J139" s="41">
        <f>'MASTER CHART'!$AJ$7</f>
        <v>0.4</v>
      </c>
      <c r="K139" s="38">
        <f t="shared" si="24"/>
        <v>-10.909090909090912</v>
      </c>
    </row>
    <row r="140" spans="1:11" ht="16.2" x14ac:dyDescent="0.3">
      <c r="A140" s="237" t="s">
        <v>196</v>
      </c>
      <c r="B140" s="626">
        <f>'Risk - Country'!D140</f>
        <v>0</v>
      </c>
      <c r="C140" s="358" t="str">
        <f t="shared" si="23"/>
        <v>na</v>
      </c>
      <c r="D140" s="39">
        <f t="shared" si="21"/>
        <v>75</v>
      </c>
      <c r="E140" s="540">
        <f t="shared" si="25"/>
        <v>0.967741935483871</v>
      </c>
      <c r="F140" s="57">
        <f t="shared" si="18"/>
        <v>-3.2258064516129004E-2</v>
      </c>
      <c r="G140" s="57">
        <f t="shared" si="22"/>
        <v>3.2258064516129004E-2</v>
      </c>
      <c r="H140" s="537">
        <f t="shared" si="19"/>
        <v>-9.0909090909090828</v>
      </c>
      <c r="I140" s="127">
        <f t="shared" si="20"/>
        <v>9.0909090909090828</v>
      </c>
      <c r="J140" s="41">
        <f>'MASTER CHART'!$AJ$7</f>
        <v>0.4</v>
      </c>
      <c r="K140" s="38">
        <f t="shared" si="24"/>
        <v>-3.6363636363636331</v>
      </c>
    </row>
    <row r="141" spans="1:11" ht="16.2" x14ac:dyDescent="0.3">
      <c r="A141" s="236" t="s">
        <v>197</v>
      </c>
      <c r="B141" s="626">
        <f>'Risk - Country'!D141</f>
        <v>0</v>
      </c>
      <c r="C141" s="358" t="str">
        <f t="shared" si="23"/>
        <v>na</v>
      </c>
      <c r="D141" s="39">
        <f t="shared" si="21"/>
        <v>75</v>
      </c>
      <c r="E141" s="540">
        <f t="shared" si="25"/>
        <v>0.967741935483871</v>
      </c>
      <c r="F141" s="57">
        <f t="shared" si="18"/>
        <v>-3.2258064516129004E-2</v>
      </c>
      <c r="G141" s="57">
        <f t="shared" si="22"/>
        <v>3.2258064516129004E-2</v>
      </c>
      <c r="H141" s="537">
        <f t="shared" si="19"/>
        <v>-9.0909090909090828</v>
      </c>
      <c r="I141" s="127">
        <f t="shared" si="20"/>
        <v>9.0909090909090828</v>
      </c>
      <c r="J141" s="41">
        <f>'MASTER CHART'!$AJ$7</f>
        <v>0.4</v>
      </c>
      <c r="K141" s="38">
        <f t="shared" si="24"/>
        <v>-3.6363636363636331</v>
      </c>
    </row>
    <row r="142" spans="1:11" ht="16.2" x14ac:dyDescent="0.3">
      <c r="A142" s="237" t="s">
        <v>233</v>
      </c>
      <c r="B142" s="626">
        <f>'Risk - Country'!D142</f>
        <v>0</v>
      </c>
      <c r="C142" s="358" t="str">
        <f t="shared" si="23"/>
        <v>na</v>
      </c>
      <c r="D142" s="39">
        <f t="shared" si="21"/>
        <v>75</v>
      </c>
      <c r="E142" s="540">
        <f t="shared" si="25"/>
        <v>0.967741935483871</v>
      </c>
      <c r="F142" s="57">
        <f t="shared" si="18"/>
        <v>-3.2258064516129004E-2</v>
      </c>
      <c r="G142" s="57">
        <f t="shared" si="22"/>
        <v>3.2258064516129004E-2</v>
      </c>
      <c r="H142" s="537">
        <f t="shared" si="19"/>
        <v>-9.0909090909090828</v>
      </c>
      <c r="I142" s="127">
        <f t="shared" si="20"/>
        <v>9.0909090909090828</v>
      </c>
      <c r="J142" s="41">
        <f>'MASTER CHART'!$AJ$7</f>
        <v>0.4</v>
      </c>
      <c r="K142" s="38">
        <f t="shared" si="24"/>
        <v>-3.6363636363636331</v>
      </c>
    </row>
    <row r="143" spans="1:11" ht="16.2" x14ac:dyDescent="0.3">
      <c r="A143" s="236" t="s">
        <v>90</v>
      </c>
      <c r="B143" s="626" t="str">
        <f>'Risk - Country'!D143</f>
        <v>B</v>
      </c>
      <c r="C143" s="358" t="str">
        <f t="shared" si="23"/>
        <v>B</v>
      </c>
      <c r="D143" s="39">
        <f t="shared" si="21"/>
        <v>80</v>
      </c>
      <c r="E143" s="540">
        <f t="shared" si="25"/>
        <v>1.032258064516129</v>
      </c>
      <c r="F143" s="57">
        <f t="shared" si="18"/>
        <v>3.2258064516129004E-2</v>
      </c>
      <c r="G143" s="57">
        <f t="shared" si="22"/>
        <v>-3.2258064516129004E-2</v>
      </c>
      <c r="H143" s="537">
        <f t="shared" si="19"/>
        <v>11.111111111111102</v>
      </c>
      <c r="I143" s="127">
        <f t="shared" si="20"/>
        <v>11.111111111111102</v>
      </c>
      <c r="J143" s="41">
        <f>'MASTER CHART'!$AJ$7</f>
        <v>0.4</v>
      </c>
      <c r="K143" s="38">
        <f t="shared" si="24"/>
        <v>4.4444444444444411</v>
      </c>
    </row>
    <row r="144" spans="1:11" ht="16.2" x14ac:dyDescent="0.3">
      <c r="A144" s="237" t="s">
        <v>199</v>
      </c>
      <c r="B144" s="626" t="str">
        <f>'Risk - Country'!D144</f>
        <v>B</v>
      </c>
      <c r="C144" s="358" t="str">
        <f t="shared" si="23"/>
        <v>B</v>
      </c>
      <c r="D144" s="39">
        <f t="shared" si="21"/>
        <v>80</v>
      </c>
      <c r="E144" s="540">
        <f t="shared" si="25"/>
        <v>1.032258064516129</v>
      </c>
      <c r="F144" s="57">
        <f t="shared" si="18"/>
        <v>3.2258064516129004E-2</v>
      </c>
      <c r="G144" s="57">
        <f t="shared" si="22"/>
        <v>-3.2258064516129004E-2</v>
      </c>
      <c r="H144" s="537">
        <f t="shared" si="19"/>
        <v>11.111111111111102</v>
      </c>
      <c r="I144" s="127">
        <f t="shared" si="20"/>
        <v>11.111111111111102</v>
      </c>
      <c r="J144" s="41">
        <f>'MASTER CHART'!$AJ$7</f>
        <v>0.4</v>
      </c>
      <c r="K144" s="38">
        <f t="shared" si="24"/>
        <v>4.4444444444444411</v>
      </c>
    </row>
    <row r="145" spans="1:11" ht="16.2" x14ac:dyDescent="0.3">
      <c r="A145" s="236" t="s">
        <v>200</v>
      </c>
      <c r="B145" s="626" t="str">
        <f>'Risk - Country'!D145</f>
        <v>B</v>
      </c>
      <c r="C145" s="358" t="str">
        <f t="shared" si="23"/>
        <v>B</v>
      </c>
      <c r="D145" s="39">
        <f t="shared" si="21"/>
        <v>80</v>
      </c>
      <c r="E145" s="540">
        <f t="shared" si="25"/>
        <v>1.032258064516129</v>
      </c>
      <c r="F145" s="57">
        <f t="shared" si="18"/>
        <v>3.2258064516129004E-2</v>
      </c>
      <c r="G145" s="57">
        <f t="shared" si="22"/>
        <v>-3.2258064516129004E-2</v>
      </c>
      <c r="H145" s="537">
        <f t="shared" si="19"/>
        <v>11.111111111111102</v>
      </c>
      <c r="I145" s="127">
        <f t="shared" si="20"/>
        <v>11.111111111111102</v>
      </c>
      <c r="J145" s="41">
        <f>'MASTER CHART'!$AJ$7</f>
        <v>0.4</v>
      </c>
      <c r="K145" s="38">
        <f t="shared" si="24"/>
        <v>4.4444444444444411</v>
      </c>
    </row>
    <row r="146" spans="1:11" ht="16.2" x14ac:dyDescent="0.3">
      <c r="A146" s="237" t="s">
        <v>91</v>
      </c>
      <c r="B146" s="626" t="str">
        <f>'Risk - Country'!D146</f>
        <v>A2</v>
      </c>
      <c r="C146" s="358" t="str">
        <f t="shared" si="23"/>
        <v>A2</v>
      </c>
      <c r="D146" s="39">
        <f t="shared" si="21"/>
        <v>95</v>
      </c>
      <c r="E146" s="540">
        <f t="shared" si="25"/>
        <v>1.2258064516129032</v>
      </c>
      <c r="F146" s="57">
        <f t="shared" si="18"/>
        <v>0.22580645161290325</v>
      </c>
      <c r="G146" s="57">
        <f t="shared" si="22"/>
        <v>-0.22580645161290325</v>
      </c>
      <c r="H146" s="537">
        <f t="shared" si="19"/>
        <v>77.777777777777786</v>
      </c>
      <c r="I146" s="127">
        <f t="shared" si="20"/>
        <v>77.777777777777786</v>
      </c>
      <c r="J146" s="41">
        <f>'MASTER CHART'!$AJ$7</f>
        <v>0.4</v>
      </c>
      <c r="K146" s="38">
        <f t="shared" si="24"/>
        <v>31.111111111111114</v>
      </c>
    </row>
    <row r="147" spans="1:11" ht="16.2" x14ac:dyDescent="0.3">
      <c r="A147" s="236" t="s">
        <v>92</v>
      </c>
      <c r="B147" s="626" t="str">
        <f>'Risk - Country'!D147</f>
        <v>A3</v>
      </c>
      <c r="C147" s="358" t="str">
        <f t="shared" si="23"/>
        <v>A3</v>
      </c>
      <c r="D147" s="39">
        <f t="shared" si="21"/>
        <v>90</v>
      </c>
      <c r="E147" s="540">
        <f t="shared" si="25"/>
        <v>1.1612903225806452</v>
      </c>
      <c r="F147" s="57">
        <f t="shared" si="18"/>
        <v>0.16129032258064524</v>
      </c>
      <c r="G147" s="57">
        <f t="shared" si="22"/>
        <v>-0.16129032258064524</v>
      </c>
      <c r="H147" s="537">
        <f t="shared" si="19"/>
        <v>55.555555555555593</v>
      </c>
      <c r="I147" s="127">
        <f t="shared" si="20"/>
        <v>55.555555555555593</v>
      </c>
      <c r="J147" s="41">
        <f>'MASTER CHART'!$AJ$7</f>
        <v>0.4</v>
      </c>
      <c r="K147" s="38">
        <f t="shared" si="24"/>
        <v>22.222222222222239</v>
      </c>
    </row>
    <row r="148" spans="1:11" ht="16.2" x14ac:dyDescent="0.3">
      <c r="A148" s="237" t="s">
        <v>93</v>
      </c>
      <c r="B148" s="626" t="str">
        <f>'Risk - Country'!D148</f>
        <v>A3</v>
      </c>
      <c r="C148" s="358" t="str">
        <f t="shared" si="23"/>
        <v>A3</v>
      </c>
      <c r="D148" s="39">
        <f t="shared" si="21"/>
        <v>90</v>
      </c>
      <c r="E148" s="540">
        <f t="shared" si="25"/>
        <v>1.1612903225806452</v>
      </c>
      <c r="F148" s="57">
        <f t="shared" si="18"/>
        <v>0.16129032258064524</v>
      </c>
      <c r="G148" s="57">
        <f t="shared" si="22"/>
        <v>-0.16129032258064524</v>
      </c>
      <c r="H148" s="537">
        <f t="shared" si="19"/>
        <v>55.555555555555593</v>
      </c>
      <c r="I148" s="127">
        <f t="shared" si="20"/>
        <v>55.555555555555593</v>
      </c>
      <c r="J148" s="41">
        <f>'MASTER CHART'!$AJ$7</f>
        <v>0.4</v>
      </c>
      <c r="K148" s="38">
        <f t="shared" si="24"/>
        <v>22.222222222222239</v>
      </c>
    </row>
    <row r="149" spans="1:11" ht="16.2" x14ac:dyDescent="0.3">
      <c r="A149" s="236" t="s">
        <v>94</v>
      </c>
      <c r="B149" s="626" t="str">
        <f>'Risk - Country'!D149</f>
        <v>A4</v>
      </c>
      <c r="C149" s="358" t="str">
        <f t="shared" si="23"/>
        <v>A4</v>
      </c>
      <c r="D149" s="39">
        <f t="shared" si="21"/>
        <v>85</v>
      </c>
      <c r="E149" s="540">
        <f t="shared" si="25"/>
        <v>1.096774193548387</v>
      </c>
      <c r="F149" s="57">
        <f t="shared" si="18"/>
        <v>9.6774193548387011E-2</v>
      </c>
      <c r="G149" s="57">
        <f t="shared" si="22"/>
        <v>-9.6774193548387011E-2</v>
      </c>
      <c r="H149" s="537">
        <f t="shared" si="19"/>
        <v>33.333333333333307</v>
      </c>
      <c r="I149" s="127">
        <f t="shared" si="20"/>
        <v>33.333333333333307</v>
      </c>
      <c r="J149" s="41">
        <f>'MASTER CHART'!$AJ$7</f>
        <v>0.4</v>
      </c>
      <c r="K149" s="38">
        <f t="shared" si="24"/>
        <v>13.333333333333323</v>
      </c>
    </row>
    <row r="150" spans="1:11" ht="16.2" x14ac:dyDescent="0.3">
      <c r="A150" s="237" t="s">
        <v>95</v>
      </c>
      <c r="B150" s="626" t="str">
        <f>'Risk - Country'!D150</f>
        <v>A1</v>
      </c>
      <c r="C150" s="358" t="str">
        <f t="shared" si="23"/>
        <v>A1</v>
      </c>
      <c r="D150" s="39">
        <f t="shared" si="21"/>
        <v>100</v>
      </c>
      <c r="E150" s="540">
        <f t="shared" si="25"/>
        <v>1.2903225806451613</v>
      </c>
      <c r="F150" s="57">
        <f t="shared" si="18"/>
        <v>0.29032258064516125</v>
      </c>
      <c r="G150" s="57">
        <f t="shared" si="22"/>
        <v>-0.29032258064516125</v>
      </c>
      <c r="H150" s="537">
        <f t="shared" si="19"/>
        <v>100</v>
      </c>
      <c r="I150" s="127">
        <f t="shared" si="20"/>
        <v>100</v>
      </c>
      <c r="J150" s="41">
        <f>'MASTER CHART'!$AJ$7</f>
        <v>0.4</v>
      </c>
      <c r="K150" s="38">
        <f t="shared" si="24"/>
        <v>40</v>
      </c>
    </row>
    <row r="151" spans="1:11" ht="16.2" x14ac:dyDescent="0.3">
      <c r="A151" s="236" t="s">
        <v>201</v>
      </c>
      <c r="B151" s="626" t="str">
        <f>'Risk - Country'!D151</f>
        <v>B</v>
      </c>
      <c r="C151" s="358" t="str">
        <f t="shared" si="23"/>
        <v>B</v>
      </c>
      <c r="D151" s="39">
        <f t="shared" si="21"/>
        <v>80</v>
      </c>
      <c r="E151" s="540">
        <f t="shared" si="25"/>
        <v>1.032258064516129</v>
      </c>
      <c r="F151" s="57">
        <f t="shared" si="18"/>
        <v>3.2258064516129004E-2</v>
      </c>
      <c r="G151" s="57">
        <f t="shared" si="22"/>
        <v>-3.2258064516129004E-2</v>
      </c>
      <c r="H151" s="537">
        <f t="shared" si="19"/>
        <v>11.111111111111102</v>
      </c>
      <c r="I151" s="127">
        <f t="shared" si="20"/>
        <v>11.111111111111102</v>
      </c>
      <c r="J151" s="41">
        <f>'MASTER CHART'!$AJ$7</f>
        <v>0.4</v>
      </c>
      <c r="K151" s="38">
        <f t="shared" si="24"/>
        <v>4.4444444444444411</v>
      </c>
    </row>
    <row r="152" spans="1:11" ht="16.2" x14ac:dyDescent="0.3">
      <c r="A152" s="236" t="s">
        <v>202</v>
      </c>
      <c r="B152" s="626" t="str">
        <f>'Risk - Country'!D152</f>
        <v>E</v>
      </c>
      <c r="C152" s="358" t="str">
        <f t="shared" si="23"/>
        <v>E</v>
      </c>
      <c r="D152" s="39">
        <f t="shared" si="21"/>
        <v>50</v>
      </c>
      <c r="E152" s="540">
        <f t="shared" si="25"/>
        <v>0.64516129032258063</v>
      </c>
      <c r="F152" s="57">
        <f t="shared" si="18"/>
        <v>-0.35483870967741937</v>
      </c>
      <c r="G152" s="57">
        <f t="shared" si="22"/>
        <v>0.35483870967741937</v>
      </c>
      <c r="H152" s="537">
        <f t="shared" si="19"/>
        <v>-100</v>
      </c>
      <c r="I152" s="127">
        <f t="shared" si="20"/>
        <v>100</v>
      </c>
      <c r="J152" s="41">
        <f>'MASTER CHART'!$AJ$7</f>
        <v>0.4</v>
      </c>
      <c r="K152" s="38">
        <f t="shared" si="24"/>
        <v>-40</v>
      </c>
    </row>
    <row r="153" spans="1:11" ht="16.2" x14ac:dyDescent="0.3">
      <c r="A153" s="237" t="s">
        <v>203</v>
      </c>
      <c r="B153" s="626" t="str">
        <f>'Risk - Country'!D153</f>
        <v>C</v>
      </c>
      <c r="C153" s="358" t="str">
        <f t="shared" si="23"/>
        <v>C</v>
      </c>
      <c r="D153" s="39">
        <f t="shared" si="21"/>
        <v>70</v>
      </c>
      <c r="E153" s="540">
        <f t="shared" si="25"/>
        <v>0.90322580645161288</v>
      </c>
      <c r="F153" s="57">
        <f t="shared" si="18"/>
        <v>-9.6774193548387122E-2</v>
      </c>
      <c r="G153" s="57">
        <f t="shared" si="22"/>
        <v>9.6774193548387122E-2</v>
      </c>
      <c r="H153" s="537">
        <f t="shared" si="19"/>
        <v>-27.272727272727277</v>
      </c>
      <c r="I153" s="127">
        <f t="shared" si="20"/>
        <v>27.272727272727277</v>
      </c>
      <c r="J153" s="41">
        <f>'MASTER CHART'!$AJ$7</f>
        <v>0.4</v>
      </c>
      <c r="K153" s="38">
        <f t="shared" si="24"/>
        <v>-10.909090909090912</v>
      </c>
    </row>
    <row r="154" spans="1:11" ht="16.2" x14ac:dyDescent="0.3">
      <c r="A154" s="237" t="s">
        <v>204</v>
      </c>
      <c r="B154" s="626" t="str">
        <f>'Risk - Country'!D154</f>
        <v>A1</v>
      </c>
      <c r="C154" s="358" t="str">
        <f t="shared" si="23"/>
        <v>A1</v>
      </c>
      <c r="D154" s="39">
        <f t="shared" si="21"/>
        <v>100</v>
      </c>
      <c r="E154" s="540">
        <f t="shared" si="25"/>
        <v>1.2903225806451613</v>
      </c>
      <c r="F154" s="57">
        <f t="shared" si="18"/>
        <v>0.29032258064516125</v>
      </c>
      <c r="G154" s="57">
        <f t="shared" si="22"/>
        <v>-0.29032258064516125</v>
      </c>
      <c r="H154" s="537">
        <f t="shared" si="19"/>
        <v>100</v>
      </c>
      <c r="I154" s="127">
        <f t="shared" si="20"/>
        <v>100</v>
      </c>
      <c r="J154" s="41">
        <f>'MASTER CHART'!$AJ$7</f>
        <v>0.4</v>
      </c>
      <c r="K154" s="38">
        <f t="shared" si="24"/>
        <v>40</v>
      </c>
    </row>
    <row r="155" spans="1:11" ht="16.2" x14ac:dyDescent="0.3">
      <c r="A155" s="236" t="s">
        <v>96</v>
      </c>
      <c r="B155" s="626" t="str">
        <f>'Risk - Country'!D155</f>
        <v>A1</v>
      </c>
      <c r="C155" s="358" t="str">
        <f t="shared" si="23"/>
        <v>A1</v>
      </c>
      <c r="D155" s="39">
        <f t="shared" si="21"/>
        <v>100</v>
      </c>
      <c r="E155" s="540">
        <f t="shared" si="25"/>
        <v>1.2903225806451613</v>
      </c>
      <c r="F155" s="57">
        <f t="shared" si="18"/>
        <v>0.29032258064516125</v>
      </c>
      <c r="G155" s="57">
        <f t="shared" si="22"/>
        <v>-0.29032258064516125</v>
      </c>
      <c r="H155" s="537">
        <f t="shared" si="19"/>
        <v>100</v>
      </c>
      <c r="I155" s="127">
        <f t="shared" si="20"/>
        <v>100</v>
      </c>
      <c r="J155" s="41">
        <f>'MASTER CHART'!$AJ$7</f>
        <v>0.4</v>
      </c>
      <c r="K155" s="38">
        <f t="shared" si="24"/>
        <v>40</v>
      </c>
    </row>
    <row r="156" spans="1:11" ht="16.2" x14ac:dyDescent="0.3">
      <c r="A156" s="237" t="s">
        <v>121</v>
      </c>
      <c r="B156" s="626" t="str">
        <f>'Risk - Country'!D156</f>
        <v>E</v>
      </c>
      <c r="C156" s="358" t="str">
        <f t="shared" si="23"/>
        <v>E</v>
      </c>
      <c r="D156" s="39">
        <f t="shared" si="21"/>
        <v>50</v>
      </c>
      <c r="E156" s="540">
        <f t="shared" si="25"/>
        <v>0.64516129032258063</v>
      </c>
      <c r="F156" s="57">
        <f t="shared" si="18"/>
        <v>-0.35483870967741937</v>
      </c>
      <c r="G156" s="57">
        <f t="shared" si="22"/>
        <v>0.35483870967741937</v>
      </c>
      <c r="H156" s="537">
        <f t="shared" si="19"/>
        <v>-100</v>
      </c>
      <c r="I156" s="127">
        <f t="shared" si="20"/>
        <v>100</v>
      </c>
      <c r="J156" s="41">
        <f>'MASTER CHART'!$AJ$7</f>
        <v>0.4</v>
      </c>
      <c r="K156" s="38">
        <f t="shared" si="24"/>
        <v>-40</v>
      </c>
    </row>
    <row r="157" spans="1:11" ht="16.2" x14ac:dyDescent="0.3">
      <c r="A157" s="236" t="s">
        <v>205</v>
      </c>
      <c r="B157" s="626" t="str">
        <f>'Risk - Country'!D157</f>
        <v>D</v>
      </c>
      <c r="C157" s="358" t="str">
        <f t="shared" si="23"/>
        <v>D</v>
      </c>
      <c r="D157" s="39">
        <f t="shared" si="21"/>
        <v>60</v>
      </c>
      <c r="E157" s="540">
        <f t="shared" si="25"/>
        <v>0.77419354838709675</v>
      </c>
      <c r="F157" s="57">
        <f t="shared" si="18"/>
        <v>-0.22580645161290325</v>
      </c>
      <c r="G157" s="57">
        <f t="shared" si="22"/>
        <v>0.22580645161290325</v>
      </c>
      <c r="H157" s="537">
        <f t="shared" si="19"/>
        <v>-63.636363636363633</v>
      </c>
      <c r="I157" s="127">
        <f t="shared" si="20"/>
        <v>63.636363636363633</v>
      </c>
      <c r="J157" s="41">
        <f>'MASTER CHART'!$AJ$7</f>
        <v>0.4</v>
      </c>
      <c r="K157" s="38">
        <f t="shared" si="24"/>
        <v>-25.454545454545453</v>
      </c>
    </row>
    <row r="158" spans="1:11" ht="16.2" x14ac:dyDescent="0.3">
      <c r="A158" s="237" t="s">
        <v>98</v>
      </c>
      <c r="B158" s="626" t="str">
        <f>'Risk - Country'!D158</f>
        <v>A4</v>
      </c>
      <c r="C158" s="358" t="str">
        <f t="shared" si="23"/>
        <v>A4</v>
      </c>
      <c r="D158" s="39">
        <f t="shared" si="21"/>
        <v>85</v>
      </c>
      <c r="E158" s="540">
        <f t="shared" si="25"/>
        <v>1.096774193548387</v>
      </c>
      <c r="F158" s="57">
        <f t="shared" si="18"/>
        <v>9.6774193548387011E-2</v>
      </c>
      <c r="G158" s="57">
        <f t="shared" si="22"/>
        <v>-9.6774193548387011E-2</v>
      </c>
      <c r="H158" s="537">
        <f t="shared" si="19"/>
        <v>33.333333333333307</v>
      </c>
      <c r="I158" s="127">
        <f t="shared" si="20"/>
        <v>33.333333333333307</v>
      </c>
      <c r="J158" s="41">
        <f>'MASTER CHART'!$AJ$7</f>
        <v>0.4</v>
      </c>
      <c r="K158" s="38">
        <f t="shared" si="24"/>
        <v>13.333333333333323</v>
      </c>
    </row>
    <row r="159" spans="1:11" ht="16.2" x14ac:dyDescent="0.3">
      <c r="A159" s="236" t="s">
        <v>206</v>
      </c>
      <c r="B159" s="626" t="str">
        <f>'Risk - Country'!D159</f>
        <v>C</v>
      </c>
      <c r="C159" s="358" t="str">
        <f t="shared" si="23"/>
        <v>C</v>
      </c>
      <c r="D159" s="39">
        <f t="shared" si="21"/>
        <v>70</v>
      </c>
      <c r="E159" s="540">
        <f t="shared" si="25"/>
        <v>0.90322580645161288</v>
      </c>
      <c r="F159" s="57">
        <f t="shared" si="18"/>
        <v>-9.6774193548387122E-2</v>
      </c>
      <c r="G159" s="57">
        <f t="shared" si="22"/>
        <v>9.6774193548387122E-2</v>
      </c>
      <c r="H159" s="537">
        <f t="shared" si="19"/>
        <v>-27.272727272727277</v>
      </c>
      <c r="I159" s="127">
        <f t="shared" si="20"/>
        <v>27.272727272727277</v>
      </c>
      <c r="J159" s="41">
        <f>'MASTER CHART'!$AJ$7</f>
        <v>0.4</v>
      </c>
      <c r="K159" s="38">
        <f t="shared" si="24"/>
        <v>-10.909090909090912</v>
      </c>
    </row>
    <row r="160" spans="1:11" ht="16.2" x14ac:dyDescent="0.3">
      <c r="A160" s="237" t="s">
        <v>122</v>
      </c>
      <c r="B160" s="626" t="str">
        <f>'Risk - Country'!D160</f>
        <v>B</v>
      </c>
      <c r="C160" s="358" t="str">
        <f t="shared" si="23"/>
        <v>B</v>
      </c>
      <c r="D160" s="39">
        <f t="shared" si="21"/>
        <v>80</v>
      </c>
      <c r="E160" s="540">
        <f t="shared" si="25"/>
        <v>1.032258064516129</v>
      </c>
      <c r="F160" s="57">
        <f t="shared" si="18"/>
        <v>3.2258064516129004E-2</v>
      </c>
      <c r="G160" s="57">
        <f t="shared" si="22"/>
        <v>-3.2258064516129004E-2</v>
      </c>
      <c r="H160" s="537">
        <f t="shared" si="19"/>
        <v>11.111111111111102</v>
      </c>
      <c r="I160" s="127">
        <f t="shared" si="20"/>
        <v>11.111111111111102</v>
      </c>
      <c r="J160" s="41">
        <f>'MASTER CHART'!$AJ$7</f>
        <v>0.4</v>
      </c>
      <c r="K160" s="38">
        <f t="shared" si="24"/>
        <v>4.4444444444444411</v>
      </c>
    </row>
    <row r="161" spans="1:11" ht="16.2" x14ac:dyDescent="0.3">
      <c r="A161" s="236" t="s">
        <v>99</v>
      </c>
      <c r="B161" s="626" t="str">
        <f>'Risk - Country'!D161</f>
        <v>B</v>
      </c>
      <c r="C161" s="358" t="str">
        <f t="shared" si="23"/>
        <v>B</v>
      </c>
      <c r="D161" s="39">
        <f t="shared" si="21"/>
        <v>80</v>
      </c>
      <c r="E161" s="540">
        <f t="shared" si="25"/>
        <v>1.032258064516129</v>
      </c>
      <c r="F161" s="57">
        <f t="shared" si="18"/>
        <v>3.2258064516129004E-2</v>
      </c>
      <c r="G161" s="57">
        <f t="shared" si="22"/>
        <v>-3.2258064516129004E-2</v>
      </c>
      <c r="H161" s="537">
        <f t="shared" si="19"/>
        <v>11.111111111111102</v>
      </c>
      <c r="I161" s="127">
        <f t="shared" si="20"/>
        <v>11.111111111111102</v>
      </c>
      <c r="J161" s="41">
        <f>'MASTER CHART'!$AJ$7</f>
        <v>0.4</v>
      </c>
      <c r="K161" s="38">
        <f t="shared" si="24"/>
        <v>4.4444444444444411</v>
      </c>
    </row>
    <row r="162" spans="1:11" ht="16.2" x14ac:dyDescent="0.3">
      <c r="A162" s="237" t="s">
        <v>100</v>
      </c>
      <c r="B162" s="626" t="str">
        <f>'Risk - Country'!D162</f>
        <v>A4</v>
      </c>
      <c r="C162" s="358" t="str">
        <f t="shared" si="23"/>
        <v>A4</v>
      </c>
      <c r="D162" s="39">
        <f t="shared" si="21"/>
        <v>85</v>
      </c>
      <c r="E162" s="540">
        <f t="shared" si="25"/>
        <v>1.096774193548387</v>
      </c>
      <c r="F162" s="57">
        <f t="shared" si="18"/>
        <v>9.6774193548387011E-2</v>
      </c>
      <c r="G162" s="57">
        <f t="shared" si="22"/>
        <v>-9.6774193548387011E-2</v>
      </c>
      <c r="H162" s="537">
        <f t="shared" si="19"/>
        <v>33.333333333333307</v>
      </c>
      <c r="I162" s="127">
        <f t="shared" si="20"/>
        <v>33.333333333333307</v>
      </c>
      <c r="J162" s="41">
        <f>'MASTER CHART'!$AJ$7</f>
        <v>0.4</v>
      </c>
      <c r="K162" s="38">
        <f t="shared" si="24"/>
        <v>13.333333333333323</v>
      </c>
    </row>
    <row r="163" spans="1:11" ht="16.2" x14ac:dyDescent="0.3">
      <c r="A163" s="236" t="s">
        <v>207</v>
      </c>
      <c r="B163" s="626" t="str">
        <f>'Risk - Country'!D163</f>
        <v>D</v>
      </c>
      <c r="C163" s="358" t="str">
        <f t="shared" si="23"/>
        <v>D</v>
      </c>
      <c r="D163" s="39">
        <f t="shared" si="21"/>
        <v>60</v>
      </c>
      <c r="E163" s="540">
        <f t="shared" si="25"/>
        <v>0.77419354838709675</v>
      </c>
      <c r="F163" s="57">
        <f t="shared" si="18"/>
        <v>-0.22580645161290325</v>
      </c>
      <c r="G163" s="57">
        <f t="shared" si="22"/>
        <v>0.22580645161290325</v>
      </c>
      <c r="H163" s="537">
        <f t="shared" si="19"/>
        <v>-63.636363636363633</v>
      </c>
      <c r="I163" s="127">
        <f t="shared" ref="I163:I177" si="26">IF(F163&lt;0,F163/$G$186*-100,F163/$F$185*100)</f>
        <v>63.636363636363633</v>
      </c>
      <c r="J163" s="41">
        <f>'MASTER CHART'!$AJ$7</f>
        <v>0.4</v>
      </c>
      <c r="K163" s="38">
        <f t="shared" si="24"/>
        <v>-25.454545454545453</v>
      </c>
    </row>
    <row r="164" spans="1:11" ht="16.2" x14ac:dyDescent="0.3">
      <c r="A164" s="237" t="s">
        <v>208</v>
      </c>
      <c r="B164" s="626">
        <f>'Risk - Country'!D164</f>
        <v>0</v>
      </c>
      <c r="C164" s="358" t="str">
        <f t="shared" si="23"/>
        <v>na</v>
      </c>
      <c r="D164" s="39">
        <f t="shared" si="21"/>
        <v>75</v>
      </c>
      <c r="E164" s="540">
        <f t="shared" si="25"/>
        <v>0.967741935483871</v>
      </c>
      <c r="F164" s="57">
        <f t="shared" si="18"/>
        <v>-3.2258064516129004E-2</v>
      </c>
      <c r="G164" s="57">
        <f t="shared" si="22"/>
        <v>3.2258064516129004E-2</v>
      </c>
      <c r="H164" s="537">
        <f t="shared" si="19"/>
        <v>-9.0909090909090828</v>
      </c>
      <c r="I164" s="127">
        <f t="shared" si="26"/>
        <v>9.0909090909090828</v>
      </c>
      <c r="J164" s="41">
        <f>'MASTER CHART'!$AJ$7</f>
        <v>0.4</v>
      </c>
      <c r="K164" s="38">
        <f t="shared" si="24"/>
        <v>-3.6363636363636331</v>
      </c>
    </row>
    <row r="165" spans="1:11" ht="16.2" x14ac:dyDescent="0.3">
      <c r="A165" s="237" t="s">
        <v>209</v>
      </c>
      <c r="B165" s="626" t="str">
        <f>'Risk - Country'!D165</f>
        <v>D</v>
      </c>
      <c r="C165" s="358" t="str">
        <f t="shared" si="23"/>
        <v>D</v>
      </c>
      <c r="D165" s="39">
        <f t="shared" si="21"/>
        <v>60</v>
      </c>
      <c r="E165" s="540">
        <f t="shared" si="25"/>
        <v>0.77419354838709675</v>
      </c>
      <c r="F165" s="57">
        <f t="shared" si="18"/>
        <v>-0.22580645161290325</v>
      </c>
      <c r="G165" s="57">
        <f t="shared" si="22"/>
        <v>0.22580645161290325</v>
      </c>
      <c r="H165" s="537">
        <f t="shared" si="19"/>
        <v>-63.636363636363633</v>
      </c>
      <c r="I165" s="127">
        <f t="shared" si="26"/>
        <v>63.636363636363633</v>
      </c>
      <c r="J165" s="41">
        <f>'MASTER CHART'!$AJ$7</f>
        <v>0.4</v>
      </c>
      <c r="K165" s="38">
        <f t="shared" si="24"/>
        <v>-25.454545454545453</v>
      </c>
    </row>
    <row r="166" spans="1:11" ht="16.2" x14ac:dyDescent="0.3">
      <c r="A166" s="236" t="s">
        <v>101</v>
      </c>
      <c r="B166" s="626" t="str">
        <f>'Risk - Country'!D166</f>
        <v>D</v>
      </c>
      <c r="C166" s="358" t="str">
        <f t="shared" si="23"/>
        <v>D</v>
      </c>
      <c r="D166" s="39">
        <f t="shared" si="21"/>
        <v>60</v>
      </c>
      <c r="E166" s="540">
        <f t="shared" si="25"/>
        <v>0.77419354838709675</v>
      </c>
      <c r="F166" s="57">
        <f t="shared" si="18"/>
        <v>-0.22580645161290325</v>
      </c>
      <c r="G166" s="57">
        <f t="shared" si="22"/>
        <v>0.22580645161290325</v>
      </c>
      <c r="H166" s="537">
        <f t="shared" si="19"/>
        <v>-63.636363636363633</v>
      </c>
      <c r="I166" s="127">
        <f t="shared" si="26"/>
        <v>63.636363636363633</v>
      </c>
      <c r="J166" s="41">
        <f>'MASTER CHART'!$AJ$7</f>
        <v>0.4</v>
      </c>
      <c r="K166" s="38">
        <f t="shared" si="24"/>
        <v>-25.454545454545453</v>
      </c>
    </row>
    <row r="167" spans="1:11" ht="16.2" x14ac:dyDescent="0.3">
      <c r="A167" s="237" t="s">
        <v>123</v>
      </c>
      <c r="B167" s="626" t="str">
        <f>'Risk - Country'!D167</f>
        <v>A2</v>
      </c>
      <c r="C167" s="358" t="str">
        <f t="shared" si="23"/>
        <v>A2</v>
      </c>
      <c r="D167" s="39">
        <f t="shared" si="21"/>
        <v>95</v>
      </c>
      <c r="E167" s="540">
        <f t="shared" si="25"/>
        <v>1.2258064516129032</v>
      </c>
      <c r="F167" s="57">
        <f t="shared" si="18"/>
        <v>0.22580645161290325</v>
      </c>
      <c r="G167" s="57">
        <f t="shared" si="22"/>
        <v>-0.22580645161290325</v>
      </c>
      <c r="H167" s="537">
        <f t="shared" si="19"/>
        <v>77.777777777777786</v>
      </c>
      <c r="I167" s="127">
        <f t="shared" si="26"/>
        <v>77.777777777777786</v>
      </c>
      <c r="J167" s="41">
        <f>'MASTER CHART'!$AJ$7</f>
        <v>0.4</v>
      </c>
      <c r="K167" s="38">
        <f t="shared" si="24"/>
        <v>31.111111111111114</v>
      </c>
    </row>
    <row r="168" spans="1:11" ht="16.2" x14ac:dyDescent="0.3">
      <c r="A168" s="236" t="s">
        <v>102</v>
      </c>
      <c r="B168" s="626" t="str">
        <f>'Risk - Country'!D168</f>
        <v>A1</v>
      </c>
      <c r="C168" s="358" t="str">
        <f t="shared" si="23"/>
        <v>A1</v>
      </c>
      <c r="D168" s="39">
        <f t="shared" si="21"/>
        <v>100</v>
      </c>
      <c r="E168" s="540">
        <f t="shared" si="25"/>
        <v>1.2903225806451613</v>
      </c>
      <c r="F168" s="57">
        <f t="shared" si="18"/>
        <v>0.29032258064516125</v>
      </c>
      <c r="G168" s="57">
        <f t="shared" si="22"/>
        <v>-0.29032258064516125</v>
      </c>
      <c r="H168" s="537">
        <f t="shared" si="19"/>
        <v>100</v>
      </c>
      <c r="I168" s="127">
        <f t="shared" si="26"/>
        <v>100</v>
      </c>
      <c r="J168" s="41">
        <f>'MASTER CHART'!$AJ$7</f>
        <v>0.4</v>
      </c>
      <c r="K168" s="38">
        <f t="shared" si="24"/>
        <v>40</v>
      </c>
    </row>
    <row r="169" spans="1:11" ht="16.2" x14ac:dyDescent="0.3">
      <c r="A169" s="237" t="s">
        <v>234</v>
      </c>
      <c r="B169" s="626" t="str">
        <f>'Risk - Country'!D169</f>
        <v>C</v>
      </c>
      <c r="C169" s="358" t="str">
        <f t="shared" si="23"/>
        <v>C</v>
      </c>
      <c r="D169" s="39">
        <f t="shared" si="21"/>
        <v>70</v>
      </c>
      <c r="E169" s="540">
        <f t="shared" si="25"/>
        <v>0.90322580645161288</v>
      </c>
      <c r="F169" s="57">
        <f t="shared" si="18"/>
        <v>-9.6774193548387122E-2</v>
      </c>
      <c r="G169" s="57">
        <f t="shared" si="22"/>
        <v>9.6774193548387122E-2</v>
      </c>
      <c r="H169" s="537">
        <f t="shared" si="19"/>
        <v>-27.272727272727277</v>
      </c>
      <c r="I169" s="127">
        <f t="shared" si="26"/>
        <v>27.272727272727277</v>
      </c>
      <c r="J169" s="41">
        <f>'MASTER CHART'!$AJ$7</f>
        <v>0.4</v>
      </c>
      <c r="K169" s="38">
        <f t="shared" si="24"/>
        <v>-10.909090909090912</v>
      </c>
    </row>
    <row r="170" spans="1:11" ht="16.2" x14ac:dyDescent="0.3">
      <c r="A170" s="237" t="s">
        <v>104</v>
      </c>
      <c r="B170" s="626" t="str">
        <f>'Risk - Country'!D170</f>
        <v>A1</v>
      </c>
      <c r="C170" s="358" t="str">
        <f t="shared" si="23"/>
        <v>A1</v>
      </c>
      <c r="D170" s="39">
        <f t="shared" si="21"/>
        <v>100</v>
      </c>
      <c r="E170" s="540">
        <f t="shared" si="25"/>
        <v>1.2903225806451613</v>
      </c>
      <c r="F170" s="57">
        <f t="shared" si="18"/>
        <v>0.29032258064516125</v>
      </c>
      <c r="G170" s="57">
        <f t="shared" si="22"/>
        <v>-0.29032258064516125</v>
      </c>
      <c r="H170" s="537">
        <f t="shared" si="19"/>
        <v>100</v>
      </c>
      <c r="I170" s="127">
        <f t="shared" si="26"/>
        <v>100</v>
      </c>
      <c r="J170" s="41">
        <f>'MASTER CHART'!$AJ$7</f>
        <v>0.4</v>
      </c>
      <c r="K170" s="38">
        <f t="shared" si="24"/>
        <v>40</v>
      </c>
    </row>
    <row r="171" spans="1:11" ht="16.2" x14ac:dyDescent="0.3">
      <c r="A171" s="236" t="s">
        <v>103</v>
      </c>
      <c r="B171" s="626" t="str">
        <f>'Risk - Country'!D171</f>
        <v>A4</v>
      </c>
      <c r="C171" s="358" t="str">
        <f t="shared" si="23"/>
        <v>A4</v>
      </c>
      <c r="D171" s="39">
        <f t="shared" si="21"/>
        <v>85</v>
      </c>
      <c r="E171" s="540">
        <f t="shared" si="25"/>
        <v>1.096774193548387</v>
      </c>
      <c r="F171" s="57">
        <f t="shared" si="18"/>
        <v>9.6774193548387011E-2</v>
      </c>
      <c r="G171" s="57">
        <f t="shared" si="22"/>
        <v>-9.6774193548387011E-2</v>
      </c>
      <c r="H171" s="537">
        <f t="shared" si="19"/>
        <v>33.333333333333307</v>
      </c>
      <c r="I171" s="127">
        <f t="shared" si="26"/>
        <v>33.333333333333307</v>
      </c>
      <c r="J171" s="41">
        <f>'MASTER CHART'!$AJ$7</f>
        <v>0.4</v>
      </c>
      <c r="K171" s="38">
        <f t="shared" si="24"/>
        <v>13.333333333333323</v>
      </c>
    </row>
    <row r="172" spans="1:11" ht="16.2" x14ac:dyDescent="0.3">
      <c r="A172" s="237" t="s">
        <v>210</v>
      </c>
      <c r="B172" s="626" t="str">
        <f>'Risk - Country'!D172</f>
        <v>D</v>
      </c>
      <c r="C172" s="358" t="str">
        <f t="shared" si="23"/>
        <v>D</v>
      </c>
      <c r="D172" s="39">
        <f t="shared" si="21"/>
        <v>60</v>
      </c>
      <c r="E172" s="540">
        <f t="shared" si="25"/>
        <v>0.77419354838709675</v>
      </c>
      <c r="F172" s="57">
        <f t="shared" si="18"/>
        <v>-0.22580645161290325</v>
      </c>
      <c r="G172" s="57">
        <f t="shared" si="22"/>
        <v>0.22580645161290325</v>
      </c>
      <c r="H172" s="537">
        <f t="shared" si="19"/>
        <v>-63.636363636363633</v>
      </c>
      <c r="I172" s="127">
        <f t="shared" si="26"/>
        <v>63.636363636363633</v>
      </c>
      <c r="J172" s="41">
        <f>'MASTER CHART'!$AJ$7</f>
        <v>0.4</v>
      </c>
      <c r="K172" s="38">
        <f t="shared" si="24"/>
        <v>-25.454545454545453</v>
      </c>
    </row>
    <row r="173" spans="1:11" ht="16.2" x14ac:dyDescent="0.3">
      <c r="A173" s="237" t="s">
        <v>105</v>
      </c>
      <c r="B173" s="626" t="str">
        <f>'Risk - Country'!D173</f>
        <v>E</v>
      </c>
      <c r="C173" s="358" t="str">
        <f t="shared" si="23"/>
        <v>E</v>
      </c>
      <c r="D173" s="39">
        <f t="shared" si="21"/>
        <v>50</v>
      </c>
      <c r="E173" s="540">
        <f t="shared" si="25"/>
        <v>0.64516129032258063</v>
      </c>
      <c r="F173" s="57">
        <f t="shared" si="18"/>
        <v>-0.35483870967741937</v>
      </c>
      <c r="G173" s="57">
        <f t="shared" si="22"/>
        <v>0.35483870967741937</v>
      </c>
      <c r="H173" s="537">
        <f t="shared" si="19"/>
        <v>-100</v>
      </c>
      <c r="I173" s="127">
        <f t="shared" si="26"/>
        <v>100</v>
      </c>
      <c r="J173" s="41">
        <f>'MASTER CHART'!$AJ$7</f>
        <v>0.4</v>
      </c>
      <c r="K173" s="38">
        <f t="shared" si="24"/>
        <v>-40</v>
      </c>
    </row>
    <row r="174" spans="1:11" ht="16.2" x14ac:dyDescent="0.3">
      <c r="A174" s="236" t="s">
        <v>211</v>
      </c>
      <c r="B174" s="626" t="str">
        <f>'Risk - Country'!D174</f>
        <v>C</v>
      </c>
      <c r="C174" s="358" t="str">
        <f t="shared" si="23"/>
        <v>C</v>
      </c>
      <c r="D174" s="39">
        <f t="shared" si="21"/>
        <v>70</v>
      </c>
      <c r="E174" s="540">
        <f t="shared" si="25"/>
        <v>0.90322580645161288</v>
      </c>
      <c r="F174" s="57">
        <f t="shared" si="18"/>
        <v>-9.6774193548387122E-2</v>
      </c>
      <c r="G174" s="57">
        <f t="shared" si="22"/>
        <v>9.6774193548387122E-2</v>
      </c>
      <c r="H174" s="537">
        <f t="shared" si="19"/>
        <v>-27.272727272727277</v>
      </c>
      <c r="I174" s="127">
        <f t="shared" si="26"/>
        <v>27.272727272727277</v>
      </c>
      <c r="J174" s="41">
        <f>'MASTER CHART'!$AJ$7</f>
        <v>0.4</v>
      </c>
      <c r="K174" s="38">
        <f t="shared" si="24"/>
        <v>-10.909090909090912</v>
      </c>
    </row>
    <row r="175" spans="1:11" ht="16.2" x14ac:dyDescent="0.3">
      <c r="A175" s="237" t="s">
        <v>107</v>
      </c>
      <c r="B175" s="626" t="str">
        <f>'Risk - Country'!D175</f>
        <v>E</v>
      </c>
      <c r="C175" s="358" t="str">
        <f t="shared" si="23"/>
        <v>E</v>
      </c>
      <c r="D175" s="39">
        <f t="shared" si="21"/>
        <v>50</v>
      </c>
      <c r="E175" s="540">
        <f t="shared" si="25"/>
        <v>0.64516129032258063</v>
      </c>
      <c r="F175" s="57">
        <f>IF(D175=0,0,E175-1)</f>
        <v>-0.35483870967741937</v>
      </c>
      <c r="G175" s="57">
        <f t="shared" si="22"/>
        <v>0.35483870967741937</v>
      </c>
      <c r="H175" s="537">
        <f>(IF(F175&lt;0,F175/$F$186*-100,F175/$F$185*100))</f>
        <v>-100</v>
      </c>
      <c r="I175" s="127">
        <f t="shared" si="26"/>
        <v>100</v>
      </c>
      <c r="J175" s="41">
        <f>'MASTER CHART'!$AJ$7</f>
        <v>0.4</v>
      </c>
      <c r="K175" s="38">
        <f t="shared" si="24"/>
        <v>-40</v>
      </c>
    </row>
    <row r="176" spans="1:11" ht="16.2" x14ac:dyDescent="0.3">
      <c r="A176" s="236" t="s">
        <v>212</v>
      </c>
      <c r="B176" s="626" t="str">
        <f>'Risk - Country'!D176</f>
        <v>C</v>
      </c>
      <c r="C176" s="358" t="str">
        <f t="shared" si="23"/>
        <v>C</v>
      </c>
      <c r="D176" s="39">
        <f t="shared" si="21"/>
        <v>70</v>
      </c>
      <c r="E176" s="540">
        <f t="shared" si="25"/>
        <v>0.90322580645161288</v>
      </c>
      <c r="F176" s="57">
        <f t="shared" si="18"/>
        <v>-9.6774193548387122E-2</v>
      </c>
      <c r="G176" s="57">
        <f t="shared" si="22"/>
        <v>9.6774193548387122E-2</v>
      </c>
      <c r="H176" s="537">
        <f>(IF(F176&lt;0,F176/$F$186*-100,F176/$F$185*100))</f>
        <v>-27.272727272727277</v>
      </c>
      <c r="I176" s="127">
        <f t="shared" si="26"/>
        <v>27.272727272727277</v>
      </c>
      <c r="J176" s="41">
        <f>'MASTER CHART'!$AJ$7</f>
        <v>0.4</v>
      </c>
      <c r="K176" s="38">
        <f t="shared" si="24"/>
        <v>-10.909090909090912</v>
      </c>
    </row>
    <row r="177" spans="1:12" ht="16.8" thickBot="1" x14ac:dyDescent="0.35">
      <c r="A177" s="356" t="s">
        <v>213</v>
      </c>
      <c r="B177" s="626" t="str">
        <f>'Risk - Country'!D177</f>
        <v>E</v>
      </c>
      <c r="C177" s="359" t="str">
        <f t="shared" si="23"/>
        <v>E</v>
      </c>
      <c r="D177" s="39">
        <f t="shared" si="21"/>
        <v>50</v>
      </c>
      <c r="E177" s="542">
        <f t="shared" si="25"/>
        <v>0.64516129032258063</v>
      </c>
      <c r="F177" s="58">
        <f t="shared" si="18"/>
        <v>-0.35483870967741937</v>
      </c>
      <c r="G177" s="58">
        <f t="shared" si="22"/>
        <v>0.35483870967741937</v>
      </c>
      <c r="H177" s="537">
        <f>(IF(F177&lt;0,F177/$F$186*-100,F177/$F$185*100))</f>
        <v>-100</v>
      </c>
      <c r="I177" s="128">
        <f t="shared" si="26"/>
        <v>100</v>
      </c>
      <c r="J177" s="205">
        <f>'MASTER CHART'!$AJ$7</f>
        <v>0.4</v>
      </c>
      <c r="K177" s="76">
        <f t="shared" si="24"/>
        <v>-40</v>
      </c>
    </row>
    <row r="178" spans="1:12" ht="16.2" thickTop="1" x14ac:dyDescent="0.3">
      <c r="A178" s="239"/>
      <c r="B178" s="459"/>
      <c r="E178" s="512"/>
      <c r="G178" s="512"/>
      <c r="H178" s="512"/>
    </row>
    <row r="179" spans="1:12" x14ac:dyDescent="0.3">
      <c r="A179" s="239"/>
      <c r="B179" s="459"/>
      <c r="C179" s="361"/>
      <c r="E179" s="512"/>
      <c r="G179" s="512"/>
      <c r="H179" s="512"/>
    </row>
    <row r="180" spans="1:12" x14ac:dyDescent="0.3">
      <c r="A180" s="360"/>
      <c r="B180" s="459"/>
      <c r="E180" s="512"/>
      <c r="G180" s="512"/>
      <c r="H180" s="512"/>
    </row>
    <row r="181" spans="1:12" x14ac:dyDescent="0.3">
      <c r="A181" s="362" t="s">
        <v>282</v>
      </c>
      <c r="B181" s="459"/>
      <c r="E181" s="512"/>
      <c r="G181" s="512"/>
      <c r="H181" s="512"/>
    </row>
    <row r="182" spans="1:12" x14ac:dyDescent="0.3">
      <c r="B182" s="459"/>
      <c r="E182" s="512"/>
      <c r="G182" s="512"/>
      <c r="H182" s="512"/>
    </row>
    <row r="183" spans="1:12" ht="16.8" thickBot="1" x14ac:dyDescent="0.35">
      <c r="B183" s="459"/>
      <c r="E183" s="512"/>
      <c r="G183" s="512"/>
      <c r="H183" s="512"/>
      <c r="I183" s="49"/>
      <c r="J183" s="33"/>
      <c r="K183" s="33"/>
      <c r="L183" s="3"/>
    </row>
    <row r="184" spans="1:12" ht="18.600000000000001" thickBot="1" x14ac:dyDescent="0.4">
      <c r="A184" s="543" t="s">
        <v>326</v>
      </c>
      <c r="B184" s="702"/>
      <c r="C184" s="544"/>
      <c r="D184" s="545">
        <f>MEDIAN(D4:D177)</f>
        <v>77.5</v>
      </c>
      <c r="E184" s="512"/>
      <c r="G184" s="512"/>
      <c r="H184" s="512"/>
      <c r="I184" s="49"/>
      <c r="J184" s="33"/>
      <c r="K184" s="33"/>
      <c r="L184" s="3"/>
    </row>
    <row r="185" spans="1:12" ht="16.8" thickBot="1" x14ac:dyDescent="0.35">
      <c r="B185" s="459"/>
      <c r="C185" s="546"/>
      <c r="D185" s="548"/>
      <c r="E185" s="549" t="s">
        <v>15</v>
      </c>
      <c r="F185" s="550">
        <f>MAX(F4:F177)</f>
        <v>0.29032258064516125</v>
      </c>
      <c r="G185" s="33"/>
      <c r="H185" s="512"/>
      <c r="I185" s="49"/>
      <c r="J185" s="33"/>
      <c r="K185" s="33"/>
      <c r="L185" s="3"/>
    </row>
    <row r="186" spans="1:12" ht="16.8" thickBot="1" x14ac:dyDescent="0.35">
      <c r="B186" s="459"/>
      <c r="C186" s="547"/>
      <c r="D186" s="552"/>
      <c r="E186" s="551" t="s">
        <v>343</v>
      </c>
      <c r="F186" s="553">
        <f>MIN(F4:F177)</f>
        <v>-0.35483870967741937</v>
      </c>
      <c r="G186" s="59">
        <f>(MAX(G4:G85))</f>
        <v>0.35483870967741937</v>
      </c>
      <c r="H186" s="512"/>
      <c r="I186" s="48"/>
      <c r="J186" s="35"/>
      <c r="K186" s="33"/>
      <c r="L186" s="3"/>
    </row>
    <row r="187" spans="1:12" ht="16.2" x14ac:dyDescent="0.3">
      <c r="B187" s="459"/>
      <c r="C187" s="363"/>
      <c r="D187" s="35"/>
      <c r="E187" s="512"/>
      <c r="F187" s="554"/>
      <c r="G187" s="47"/>
      <c r="H187" s="512"/>
      <c r="I187" s="48"/>
      <c r="J187" s="35"/>
      <c r="K187" s="33"/>
      <c r="L187" s="3"/>
    </row>
    <row r="188" spans="1:12" ht="16.2" x14ac:dyDescent="0.3">
      <c r="B188" s="459"/>
      <c r="C188" s="46"/>
      <c r="D188" s="35"/>
      <c r="E188" s="512"/>
      <c r="F188" s="555"/>
      <c r="G188" s="35"/>
      <c r="H188" s="512"/>
      <c r="I188" s="48"/>
      <c r="J188" s="35"/>
      <c r="K188" s="33"/>
      <c r="L188" s="33"/>
    </row>
    <row r="189" spans="1:12" x14ac:dyDescent="0.3">
      <c r="B189" s="459"/>
      <c r="E189" s="512"/>
      <c r="H189" s="512"/>
    </row>
    <row r="190" spans="1:12" x14ac:dyDescent="0.3">
      <c r="B190" s="459"/>
      <c r="E190" s="512"/>
      <c r="H190" s="512"/>
    </row>
    <row r="191" spans="1:12" x14ac:dyDescent="0.3">
      <c r="B191" s="459"/>
      <c r="E191" s="512"/>
      <c r="H191" s="512"/>
    </row>
    <row r="192" spans="1:12" x14ac:dyDescent="0.3">
      <c r="B192" s="459"/>
      <c r="E192" s="512"/>
      <c r="H192" s="512"/>
    </row>
    <row r="193" spans="2:8" x14ac:dyDescent="0.3">
      <c r="B193" s="459"/>
      <c r="E193" s="512"/>
      <c r="H193" s="512"/>
    </row>
    <row r="194" spans="2:8" x14ac:dyDescent="0.3">
      <c r="B194" s="459"/>
      <c r="E194" s="512"/>
      <c r="H194" s="512"/>
    </row>
    <row r="195" spans="2:8" x14ac:dyDescent="0.3">
      <c r="B195" s="459"/>
      <c r="E195" s="512"/>
      <c r="H195" s="512"/>
    </row>
    <row r="196" spans="2:8" x14ac:dyDescent="0.3">
      <c r="B196" s="459"/>
      <c r="H196" s="512"/>
    </row>
    <row r="197" spans="2:8" x14ac:dyDescent="0.3">
      <c r="H197" s="512"/>
    </row>
  </sheetData>
  <mergeCells count="7">
    <mergeCell ref="A1:A3"/>
    <mergeCell ref="M3:N3"/>
    <mergeCell ref="C1:K1"/>
    <mergeCell ref="C2:D2"/>
    <mergeCell ref="E2:J2"/>
    <mergeCell ref="K2:K3"/>
    <mergeCell ref="B1:B2"/>
  </mergeCells>
  <hyperlinks>
    <hyperlink ref="C179" r:id="rId1" display="SOURCE: Coface North America: http://www.coface-usa.com/CofacePortal/US_en_EN/pages/home/wwd/inform/Country_risk/Country%20Risk%20Ratings" xr:uid="{00000000-0004-0000-11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G197"/>
  <sheetViews>
    <sheetView zoomScaleNormal="100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AA26" sqref="AA26"/>
    </sheetView>
  </sheetViews>
  <sheetFormatPr defaultColWidth="9.21875" defaultRowHeight="15.6" x14ac:dyDescent="0.3"/>
  <cols>
    <col min="1" max="1" width="38.33203125" style="717" customWidth="1"/>
    <col min="2" max="2" width="15" style="720" hidden="1" customWidth="1"/>
    <col min="3" max="4" width="13.21875" style="721" hidden="1" customWidth="1"/>
    <col min="5" max="5" width="13.33203125" style="710" hidden="1" customWidth="1"/>
    <col min="6" max="7" width="12.5546875" style="711" hidden="1" customWidth="1"/>
    <col min="8" max="9" width="12.44140625" style="711" hidden="1" customWidth="1"/>
    <col min="10" max="10" width="33.33203125" style="717" hidden="1" customWidth="1"/>
    <col min="11" max="11" width="17.21875" style="847" customWidth="1"/>
    <col min="12" max="12" width="17.44140625" style="845" customWidth="1"/>
    <col min="13" max="13" width="1.5546875" style="195" customWidth="1"/>
    <col min="14" max="15" width="1.77734375" style="195" customWidth="1"/>
    <col min="16" max="16" width="18.77734375" style="444" customWidth="1"/>
    <col min="17" max="17" width="13.77734375" style="446" hidden="1" customWidth="1"/>
    <col min="18" max="18" width="12.21875" style="444" hidden="1" customWidth="1"/>
    <col min="19" max="19" width="10.77734375" style="448" customWidth="1"/>
    <col min="20" max="20" width="20.77734375" style="449" customWidth="1"/>
    <col min="21" max="21" width="20.77734375" style="444" customWidth="1"/>
    <col min="22" max="22" width="34.33203125" style="444" customWidth="1"/>
    <col min="23" max="25" width="20.77734375" style="444" customWidth="1"/>
    <col min="26" max="26" width="9.21875" style="444"/>
    <col min="27" max="16384" width="9.21875" style="195"/>
  </cols>
  <sheetData>
    <row r="1" spans="1:33" s="654" customFormat="1" ht="95.55" customHeight="1" x14ac:dyDescent="0.3">
      <c r="A1" s="712" t="s">
        <v>0</v>
      </c>
      <c r="B1" s="713" t="s">
        <v>390</v>
      </c>
      <c r="C1" s="713" t="s">
        <v>391</v>
      </c>
      <c r="D1" s="713" t="s">
        <v>392</v>
      </c>
      <c r="E1" s="714" t="s">
        <v>353</v>
      </c>
      <c r="F1" s="709" t="s">
        <v>352</v>
      </c>
      <c r="G1" s="709" t="s">
        <v>404</v>
      </c>
      <c r="H1" s="715" t="s">
        <v>332</v>
      </c>
      <c r="I1" s="715" t="s">
        <v>405</v>
      </c>
      <c r="J1" s="712" t="s">
        <v>0</v>
      </c>
      <c r="K1" s="841" t="s">
        <v>406</v>
      </c>
      <c r="L1" s="842" t="s">
        <v>407</v>
      </c>
      <c r="M1" s="655"/>
      <c r="N1" s="443"/>
      <c r="O1" s="443"/>
      <c r="P1" s="452" t="s">
        <v>307</v>
      </c>
      <c r="Q1" s="443"/>
      <c r="R1" s="443"/>
      <c r="S1" s="443"/>
      <c r="T1" s="1462" t="s">
        <v>427</v>
      </c>
      <c r="U1" s="1463"/>
      <c r="V1" s="1463"/>
      <c r="W1" s="1464"/>
      <c r="X1" s="656"/>
      <c r="Y1" s="656"/>
      <c r="Z1" s="656"/>
    </row>
    <row r="2" spans="1:33" s="197" customFormat="1" ht="16.2" thickBot="1" x14ac:dyDescent="0.35">
      <c r="A2" s="1320" t="s">
        <v>124</v>
      </c>
      <c r="B2" s="1321">
        <f>'MASTER CHART'!O174</f>
        <v>5.5689341182564789</v>
      </c>
      <c r="C2" s="1321">
        <f>'MASTER CHART'!AG174</f>
        <v>80.729123457019213</v>
      </c>
      <c r="D2" s="1321">
        <f>'MASTER CHART'!AO174</f>
        <v>32.549999999999997</v>
      </c>
      <c r="E2" s="1322">
        <f t="shared" ref="E2:E33" si="0">SUM(B2:D2)</f>
        <v>118.84805757527569</v>
      </c>
      <c r="F2" s="1323">
        <f t="shared" ref="F2:F33" si="1">(E2/$R$169)*-1</f>
        <v>5.9188797518858003</v>
      </c>
      <c r="G2" s="1323">
        <f t="shared" ref="G2:G33" si="2">(E2/$R$170)*-1</f>
        <v>8.718649677401384</v>
      </c>
      <c r="H2" s="1323">
        <f t="shared" ref="H2:H33" si="3">F2-1</f>
        <v>4.9188797518858003</v>
      </c>
      <c r="I2" s="1323">
        <f t="shared" ref="I2:I33" si="4">G2-1</f>
        <v>7.718649677401384</v>
      </c>
      <c r="J2" s="1320" t="s">
        <v>124</v>
      </c>
      <c r="K2" s="1324">
        <f t="shared" ref="K2:K33" si="5">(IF(H2&lt;0,H2/$R$175*-100,H2/$R$174*100))</f>
        <v>100</v>
      </c>
      <c r="L2" s="1325">
        <f t="shared" ref="L2:L33" si="6">(IF(I2&lt;0,I2/$S$175*-100,I2/$S$174*100))</f>
        <v>100</v>
      </c>
      <c r="M2" s="1297"/>
      <c r="N2" s="1297"/>
      <c r="P2" s="1232"/>
      <c r="Q2" s="1298"/>
      <c r="R2" s="1232"/>
      <c r="S2" s="1299"/>
      <c r="T2" s="1338" t="s">
        <v>416</v>
      </c>
      <c r="U2" s="1339" t="s">
        <v>417</v>
      </c>
      <c r="V2" s="1340" t="s">
        <v>418</v>
      </c>
      <c r="W2" s="1341" t="s">
        <v>419</v>
      </c>
      <c r="X2" s="1232"/>
      <c r="Y2" s="1232"/>
      <c r="Z2" s="1232"/>
    </row>
    <row r="3" spans="1:33" s="197" customFormat="1" ht="16.8" thickTop="1" thickBot="1" x14ac:dyDescent="0.35">
      <c r="A3" s="1291" t="s">
        <v>58</v>
      </c>
      <c r="B3" s="1292">
        <f>'MASTER CHART'!O69</f>
        <v>2.7463408707025376</v>
      </c>
      <c r="C3" s="1292">
        <f>'MASTER CHART'!AG69</f>
        <v>22.521329984354118</v>
      </c>
      <c r="D3" s="1292">
        <f>'MASTER CHART'!AO69</f>
        <v>35</v>
      </c>
      <c r="E3" s="1293">
        <f t="shared" si="0"/>
        <v>60.267670855056657</v>
      </c>
      <c r="F3" s="1294">
        <f t="shared" si="1"/>
        <v>3.0014550005697505</v>
      </c>
      <c r="G3" s="1294">
        <f t="shared" si="2"/>
        <v>4.4212141096657183</v>
      </c>
      <c r="H3" s="1294">
        <f t="shared" si="3"/>
        <v>2.0014550005697505</v>
      </c>
      <c r="I3" s="1294">
        <f t="shared" si="4"/>
        <v>3.4212141096657183</v>
      </c>
      <c r="J3" s="1291" t="s">
        <v>58</v>
      </c>
      <c r="K3" s="1295">
        <f t="shared" si="5"/>
        <v>40.689244330529377</v>
      </c>
      <c r="L3" s="1296">
        <f t="shared" si="6"/>
        <v>44.323997754196931</v>
      </c>
      <c r="M3" s="1297"/>
      <c r="N3" s="1297"/>
      <c r="P3" s="1232"/>
      <c r="Q3" s="1298"/>
      <c r="R3" s="1232"/>
      <c r="S3" s="1299"/>
      <c r="T3" s="1465" t="s">
        <v>420</v>
      </c>
      <c r="U3" s="1468">
        <v>0.15</v>
      </c>
      <c r="V3" s="1350" t="s">
        <v>2</v>
      </c>
      <c r="W3" s="1351">
        <v>0.25</v>
      </c>
      <c r="X3" s="1232"/>
      <c r="Y3" s="1232"/>
      <c r="Z3" s="1232"/>
    </row>
    <row r="4" spans="1:33" s="197" customFormat="1" ht="16.2" thickBot="1" x14ac:dyDescent="0.35">
      <c r="A4" s="1302" t="s">
        <v>309</v>
      </c>
      <c r="B4" s="1292">
        <f>'MASTER CHART'!O65</f>
        <v>1.9394744961894954</v>
      </c>
      <c r="C4" s="1292">
        <f>'MASTER CHART'!AG65</f>
        <v>19.512207874223577</v>
      </c>
      <c r="D4" s="1292">
        <f>'MASTER CHART'!AO65</f>
        <v>32.549999999999997</v>
      </c>
      <c r="E4" s="1293">
        <f t="shared" si="0"/>
        <v>54.001682370413072</v>
      </c>
      <c r="F4" s="1294">
        <f t="shared" si="1"/>
        <v>2.6893957787030738</v>
      </c>
      <c r="G4" s="1294">
        <f t="shared" si="2"/>
        <v>3.9615435050734926</v>
      </c>
      <c r="H4" s="1294">
        <f t="shared" si="3"/>
        <v>1.6893957787030738</v>
      </c>
      <c r="I4" s="1294">
        <f t="shared" si="4"/>
        <v>2.9615435050734926</v>
      </c>
      <c r="J4" s="1302" t="s">
        <v>309</v>
      </c>
      <c r="K4" s="1295">
        <f t="shared" si="5"/>
        <v>34.345132711475479</v>
      </c>
      <c r="L4" s="1296">
        <f t="shared" si="6"/>
        <v>38.368673652132216</v>
      </c>
      <c r="M4" s="1300"/>
      <c r="N4" s="1297"/>
      <c r="P4" s="1232"/>
      <c r="Q4" s="1298"/>
      <c r="R4" s="1232"/>
      <c r="S4" s="1299"/>
      <c r="T4" s="1466"/>
      <c r="U4" s="1469"/>
      <c r="V4" s="1352" t="s">
        <v>4</v>
      </c>
      <c r="W4" s="1353">
        <v>0.2</v>
      </c>
      <c r="X4" s="1232"/>
      <c r="Y4" s="1232"/>
      <c r="Z4" s="1232"/>
    </row>
    <row r="5" spans="1:33" s="197" customFormat="1" ht="16.2" thickBot="1" x14ac:dyDescent="0.35">
      <c r="A5" s="1291" t="s">
        <v>46</v>
      </c>
      <c r="B5" s="1292">
        <f>'MASTER CHART'!O39</f>
        <v>1.8591888912247683</v>
      </c>
      <c r="C5" s="1292">
        <f>'MASTER CHART'!AG39</f>
        <v>18.806355038624943</v>
      </c>
      <c r="D5" s="1292">
        <f>'MASTER CHART'!AO39</f>
        <v>30.099999999999998</v>
      </c>
      <c r="E5" s="1293">
        <f t="shared" si="0"/>
        <v>50.765543929849713</v>
      </c>
      <c r="F5" s="1294">
        <f t="shared" si="1"/>
        <v>2.5282293727816487</v>
      </c>
      <c r="G5" s="1294">
        <f t="shared" si="2"/>
        <v>3.7241415824297559</v>
      </c>
      <c r="H5" s="1294">
        <f t="shared" si="3"/>
        <v>1.5282293727816487</v>
      </c>
      <c r="I5" s="1294">
        <f t="shared" si="4"/>
        <v>2.7241415824297559</v>
      </c>
      <c r="J5" s="1291" t="s">
        <v>46</v>
      </c>
      <c r="K5" s="1295">
        <f t="shared" si="5"/>
        <v>31.068646721761311</v>
      </c>
      <c r="L5" s="1296">
        <f t="shared" si="6"/>
        <v>35.292981237449879</v>
      </c>
      <c r="M5" s="1297"/>
      <c r="N5" s="1297"/>
      <c r="P5" s="1232"/>
      <c r="Q5" s="1298"/>
      <c r="R5" s="1232"/>
      <c r="S5" s="1301"/>
      <c r="T5" s="1466"/>
      <c r="U5" s="1469"/>
      <c r="V5" s="1352" t="s">
        <v>613</v>
      </c>
      <c r="W5" s="1353">
        <v>0.25</v>
      </c>
      <c r="X5" s="1232"/>
      <c r="Y5" s="1232"/>
      <c r="Z5" s="1232"/>
    </row>
    <row r="6" spans="1:33" s="197" customFormat="1" ht="16.2" thickBot="1" x14ac:dyDescent="0.35">
      <c r="A6" s="1291" t="s">
        <v>102</v>
      </c>
      <c r="B6" s="1292">
        <f>'MASTER CHART'!O172</f>
        <v>1.9981303594684454</v>
      </c>
      <c r="C6" s="1292">
        <f>'MASTER CHART'!AG172</f>
        <v>18.638856162142698</v>
      </c>
      <c r="D6" s="1292">
        <f>'MASTER CHART'!AO172</f>
        <v>30.099999999999998</v>
      </c>
      <c r="E6" s="1293">
        <f t="shared" si="0"/>
        <v>50.736986521611144</v>
      </c>
      <c r="F6" s="1294">
        <f t="shared" si="1"/>
        <v>2.5268071546248017</v>
      </c>
      <c r="G6" s="1294">
        <f t="shared" si="2"/>
        <v>3.7220466214921832</v>
      </c>
      <c r="H6" s="1294">
        <f t="shared" si="3"/>
        <v>1.5268071546248017</v>
      </c>
      <c r="I6" s="1294">
        <f t="shared" si="4"/>
        <v>2.7220466214921832</v>
      </c>
      <c r="J6" s="1291" t="s">
        <v>102</v>
      </c>
      <c r="K6" s="1295">
        <f t="shared" si="5"/>
        <v>31.039733265271511</v>
      </c>
      <c r="L6" s="1296">
        <f t="shared" si="6"/>
        <v>35.265839690351214</v>
      </c>
      <c r="M6" s="1297"/>
      <c r="N6" s="1297"/>
      <c r="P6" s="1232"/>
      <c r="Q6" s="1298"/>
      <c r="R6" s="1232"/>
      <c r="S6" s="1301"/>
      <c r="T6" s="1466"/>
      <c r="U6" s="1469"/>
      <c r="V6" s="1352" t="s">
        <v>798</v>
      </c>
      <c r="W6" s="1353">
        <v>0.05</v>
      </c>
      <c r="X6" s="1232"/>
      <c r="Y6" s="1232"/>
      <c r="Z6" s="1232"/>
    </row>
    <row r="7" spans="1:33" s="1303" customFormat="1" ht="16.2" thickBot="1" x14ac:dyDescent="0.35">
      <c r="A7" s="1302" t="s">
        <v>78</v>
      </c>
      <c r="B7" s="1292">
        <f>'MASTER CHART'!O121</f>
        <v>1.9037072563570168</v>
      </c>
      <c r="C7" s="1292">
        <f>'MASTER CHART'!AG121</f>
        <v>15.420435265552259</v>
      </c>
      <c r="D7" s="1292">
        <f>'MASTER CHART'!AO121</f>
        <v>32.549999999999997</v>
      </c>
      <c r="E7" s="1293">
        <f t="shared" si="0"/>
        <v>49.874142521909278</v>
      </c>
      <c r="F7" s="1294">
        <f t="shared" si="1"/>
        <v>2.4838357339464547</v>
      </c>
      <c r="G7" s="1294">
        <f t="shared" si="2"/>
        <v>3.6587487038557622</v>
      </c>
      <c r="H7" s="1294">
        <f t="shared" si="3"/>
        <v>1.4838357339464547</v>
      </c>
      <c r="I7" s="1294">
        <f t="shared" si="4"/>
        <v>2.6587487038557622</v>
      </c>
      <c r="J7" s="1302" t="s">
        <v>78</v>
      </c>
      <c r="K7" s="1295">
        <f t="shared" si="5"/>
        <v>30.166131493203952</v>
      </c>
      <c r="L7" s="1296">
        <f t="shared" si="6"/>
        <v>34.445775038087696</v>
      </c>
      <c r="M7" s="1297"/>
      <c r="N7" s="1297"/>
      <c r="S7" s="197"/>
      <c r="T7" s="1467"/>
      <c r="U7" s="1470"/>
      <c r="V7" s="1378" t="s">
        <v>480</v>
      </c>
      <c r="W7" s="1354">
        <f>'MASTER CHART'!L7</f>
        <v>0.25</v>
      </c>
      <c r="X7" s="1304" t="s">
        <v>803</v>
      </c>
      <c r="Z7" s="1305"/>
      <c r="AG7" s="1306" t="e">
        <f>'Global Opportunity Ranking'!U9:U16</f>
        <v>#VALUE!</v>
      </c>
    </row>
    <row r="8" spans="1:33" s="197" customFormat="1" ht="17.55" customHeight="1" thickTop="1" thickBot="1" x14ac:dyDescent="0.35">
      <c r="A8" s="1291" t="s">
        <v>70</v>
      </c>
      <c r="B8" s="1292">
        <f>'MASTER CHART'!O90</f>
        <v>1.9854388748846681</v>
      </c>
      <c r="C8" s="1292">
        <f>'MASTER CHART'!AG90</f>
        <v>17.246043069329438</v>
      </c>
      <c r="D8" s="1292">
        <f>'MASTER CHART'!AO90</f>
        <v>30.362499999999997</v>
      </c>
      <c r="E8" s="1293">
        <f t="shared" si="0"/>
        <v>49.593981944214107</v>
      </c>
      <c r="F8" s="1294">
        <f t="shared" si="1"/>
        <v>2.4698831561388936</v>
      </c>
      <c r="G8" s="1294">
        <f t="shared" si="2"/>
        <v>3.6381962271878496</v>
      </c>
      <c r="H8" s="1294">
        <f t="shared" si="3"/>
        <v>1.4698831561388936</v>
      </c>
      <c r="I8" s="1294">
        <f t="shared" si="4"/>
        <v>2.6381962271878496</v>
      </c>
      <c r="J8" s="1291" t="s">
        <v>70</v>
      </c>
      <c r="K8" s="1295">
        <f t="shared" si="5"/>
        <v>29.8824779275275</v>
      </c>
      <c r="L8" s="1296">
        <f t="shared" si="6"/>
        <v>34.179504673102926</v>
      </c>
      <c r="N8" s="1297"/>
      <c r="T8" s="1270"/>
      <c r="U8" s="1270"/>
      <c r="V8" s="1270"/>
      <c r="W8" s="1270"/>
      <c r="Z8" s="1232"/>
    </row>
    <row r="9" spans="1:33" s="197" customFormat="1" ht="16.2" thickTop="1" x14ac:dyDescent="0.3">
      <c r="A9" s="1302" t="s">
        <v>48</v>
      </c>
      <c r="B9" s="1292">
        <f>'MASTER CHART'!O42</f>
        <v>6.9981950549564207</v>
      </c>
      <c r="C9" s="1292">
        <f>'MASTER CHART'!AG42</f>
        <v>33.949871236982332</v>
      </c>
      <c r="D9" s="1292">
        <f>'MASTER CHART'!AO42</f>
        <v>7.9430555555555546</v>
      </c>
      <c r="E9" s="1293">
        <f t="shared" si="0"/>
        <v>48.891121847494304</v>
      </c>
      <c r="F9" s="1294">
        <f t="shared" si="1"/>
        <v>2.4348792656272762</v>
      </c>
      <c r="G9" s="1294">
        <f t="shared" si="2"/>
        <v>3.5866346696786486</v>
      </c>
      <c r="H9" s="1294">
        <f t="shared" si="3"/>
        <v>1.4348792656272762</v>
      </c>
      <c r="I9" s="1294">
        <f t="shared" si="4"/>
        <v>2.5866346696786486</v>
      </c>
      <c r="J9" s="1302" t="s">
        <v>48</v>
      </c>
      <c r="K9" s="1295">
        <f t="shared" si="5"/>
        <v>29.170854706850115</v>
      </c>
      <c r="L9" s="1296">
        <f t="shared" si="6"/>
        <v>33.511492006843916</v>
      </c>
      <c r="N9" s="1297"/>
      <c r="T9" s="1480" t="s">
        <v>421</v>
      </c>
      <c r="U9" s="1483">
        <v>0.5</v>
      </c>
      <c r="V9" s="1342" t="s">
        <v>651</v>
      </c>
      <c r="W9" s="1343">
        <v>0.1</v>
      </c>
      <c r="Z9" s="1232"/>
    </row>
    <row r="10" spans="1:33" s="1307" customFormat="1" x14ac:dyDescent="0.3">
      <c r="A10" s="1291" t="s">
        <v>39</v>
      </c>
      <c r="B10" s="1292">
        <f>'MASTER CHART'!O17</f>
        <v>1.7632504689826272</v>
      </c>
      <c r="C10" s="1292">
        <f>'MASTER CHART'!AG17</f>
        <v>12.627541155646862</v>
      </c>
      <c r="D10" s="1292">
        <f>'MASTER CHART'!AO17</f>
        <v>32.549999999999997</v>
      </c>
      <c r="E10" s="1293">
        <f t="shared" si="0"/>
        <v>46.940791624629483</v>
      </c>
      <c r="F10" s="1294">
        <f t="shared" si="1"/>
        <v>2.3377487756460331</v>
      </c>
      <c r="G10" s="1294">
        <f t="shared" si="2"/>
        <v>3.4435591637315999</v>
      </c>
      <c r="H10" s="1294">
        <f t="shared" si="3"/>
        <v>1.3377487756460331</v>
      </c>
      <c r="I10" s="1294">
        <f t="shared" si="4"/>
        <v>2.4435591637315999</v>
      </c>
      <c r="J10" s="1291" t="s">
        <v>39</v>
      </c>
      <c r="K10" s="1295">
        <f t="shared" si="5"/>
        <v>27.196208143392141</v>
      </c>
      <c r="L10" s="1296">
        <f t="shared" si="6"/>
        <v>31.657858121036863</v>
      </c>
      <c r="M10" s="197"/>
      <c r="N10" s="1297"/>
      <c r="T10" s="1481"/>
      <c r="U10" s="1484"/>
      <c r="V10" s="1344" t="s">
        <v>656</v>
      </c>
      <c r="W10" s="1345">
        <v>0.15</v>
      </c>
      <c r="Z10" s="1308"/>
    </row>
    <row r="11" spans="1:33" s="197" customFormat="1" x14ac:dyDescent="0.3">
      <c r="A11" s="1291" t="s">
        <v>190</v>
      </c>
      <c r="B11" s="1292">
        <f>'MASTER CHART'!O127</f>
        <v>1.7224930657918938</v>
      </c>
      <c r="C11" s="1292">
        <f>'MASTER CHART'!AG127</f>
        <v>8.4705849479343023</v>
      </c>
      <c r="D11" s="1292">
        <f>'MASTER CHART'!AO127</f>
        <v>35</v>
      </c>
      <c r="E11" s="1293">
        <f t="shared" si="0"/>
        <v>45.193078013726193</v>
      </c>
      <c r="F11" s="1294">
        <f t="shared" si="1"/>
        <v>2.2507090131566989</v>
      </c>
      <c r="G11" s="1294">
        <f t="shared" si="2"/>
        <v>3.3153475377212991</v>
      </c>
      <c r="H11" s="1294">
        <f t="shared" si="3"/>
        <v>1.2507090131566989</v>
      </c>
      <c r="I11" s="1294">
        <f t="shared" si="4"/>
        <v>2.3153475377212991</v>
      </c>
      <c r="J11" s="1291" t="s">
        <v>190</v>
      </c>
      <c r="K11" s="1295">
        <f t="shared" si="5"/>
        <v>25.426704376686626</v>
      </c>
      <c r="L11" s="1296">
        <f t="shared" si="6"/>
        <v>29.996795223135464</v>
      </c>
      <c r="N11" s="1297"/>
      <c r="T11" s="1481"/>
      <c r="U11" s="1484"/>
      <c r="V11" s="1346" t="s">
        <v>476</v>
      </c>
      <c r="W11" s="1345">
        <v>0.15</v>
      </c>
      <c r="Z11" s="1232"/>
    </row>
    <row r="12" spans="1:33" s="197" customFormat="1" x14ac:dyDescent="0.3">
      <c r="A12" s="1291" t="s">
        <v>53</v>
      </c>
      <c r="B12" s="1292">
        <f>'MASTER CHART'!O54</f>
        <v>1.0248289047521313</v>
      </c>
      <c r="C12" s="1292">
        <f>'MASTER CHART'!AG54</f>
        <v>6.9885716871499142</v>
      </c>
      <c r="D12" s="1292">
        <f>'MASTER CHART'!AO54</f>
        <v>32.549999999999997</v>
      </c>
      <c r="E12" s="1293">
        <f t="shared" si="0"/>
        <v>40.563400591902038</v>
      </c>
      <c r="F12" s="1294">
        <f t="shared" si="1"/>
        <v>2.0201414758417395</v>
      </c>
      <c r="G12" s="1294">
        <f t="shared" si="2"/>
        <v>2.9757161092926632</v>
      </c>
      <c r="H12" s="1294">
        <f t="shared" si="3"/>
        <v>1.0201414758417395</v>
      </c>
      <c r="I12" s="1294">
        <f t="shared" si="4"/>
        <v>1.9757161092926632</v>
      </c>
      <c r="J12" s="1291" t="s">
        <v>53</v>
      </c>
      <c r="K12" s="1295">
        <f t="shared" si="5"/>
        <v>20.739305030797667</v>
      </c>
      <c r="L12" s="1296">
        <f t="shared" si="6"/>
        <v>25.596654750080873</v>
      </c>
      <c r="N12" s="1297"/>
      <c r="S12" s="1299"/>
      <c r="T12" s="1481"/>
      <c r="U12" s="1484"/>
      <c r="V12" s="1346" t="s">
        <v>481</v>
      </c>
      <c r="W12" s="1345">
        <v>0.1</v>
      </c>
      <c r="Z12" s="1232"/>
    </row>
    <row r="13" spans="1:33" s="197" customFormat="1" x14ac:dyDescent="0.3">
      <c r="A13" s="1291" t="s">
        <v>95</v>
      </c>
      <c r="B13" s="1292">
        <f>'MASTER CHART'!O154</f>
        <v>1.6870318076396578</v>
      </c>
      <c r="C13" s="1292">
        <f>'MASTER CHART'!AG154</f>
        <v>8.4656955996267271</v>
      </c>
      <c r="D13" s="1292">
        <f>'MASTER CHART'!AO154</f>
        <v>29.224999999999998</v>
      </c>
      <c r="E13" s="1293">
        <f t="shared" si="0"/>
        <v>39.377727407266384</v>
      </c>
      <c r="F13" s="1294">
        <f t="shared" si="1"/>
        <v>1.9610924922228952</v>
      </c>
      <c r="G13" s="1294">
        <f t="shared" si="2"/>
        <v>2.8887355616957486</v>
      </c>
      <c r="H13" s="1294">
        <f t="shared" si="3"/>
        <v>0.96109249222289517</v>
      </c>
      <c r="I13" s="1294">
        <f t="shared" si="4"/>
        <v>1.8887355616957486</v>
      </c>
      <c r="J13" s="1291" t="s">
        <v>95</v>
      </c>
      <c r="K13" s="1295">
        <f t="shared" si="5"/>
        <v>19.538849101859658</v>
      </c>
      <c r="L13" s="1296">
        <f t="shared" si="6"/>
        <v>24.469766612488932</v>
      </c>
      <c r="M13" s="1309"/>
      <c r="N13" s="1297"/>
      <c r="S13" s="1299"/>
      <c r="T13" s="1481"/>
      <c r="U13" s="1484"/>
      <c r="V13" s="1347" t="s">
        <v>772</v>
      </c>
      <c r="W13" s="1345">
        <v>0.15</v>
      </c>
      <c r="X13" s="1310"/>
      <c r="Z13" s="1232"/>
    </row>
    <row r="14" spans="1:33" s="197" customFormat="1" x14ac:dyDescent="0.3">
      <c r="A14" s="1291" t="s">
        <v>40</v>
      </c>
      <c r="B14" s="1292">
        <f>'MASTER CHART'!O18</f>
        <v>1.7822584046516523</v>
      </c>
      <c r="C14" s="1292">
        <f>'MASTER CHART'!AG18</f>
        <v>2.4138554491051489</v>
      </c>
      <c r="D14" s="1292">
        <f>'MASTER CHART'!AO18</f>
        <v>35</v>
      </c>
      <c r="E14" s="1293">
        <f t="shared" si="0"/>
        <v>39.196113853756799</v>
      </c>
      <c r="F14" s="1294">
        <f t="shared" si="1"/>
        <v>1.9520477606011346</v>
      </c>
      <c r="G14" s="1294">
        <f t="shared" si="2"/>
        <v>2.8754124583819634</v>
      </c>
      <c r="H14" s="1294">
        <f t="shared" si="3"/>
        <v>0.95204776060113461</v>
      </c>
      <c r="I14" s="1294">
        <f t="shared" si="4"/>
        <v>1.8754124583819634</v>
      </c>
      <c r="J14" s="1291" t="s">
        <v>40</v>
      </c>
      <c r="K14" s="1295">
        <f t="shared" si="5"/>
        <v>19.354971225636049</v>
      </c>
      <c r="L14" s="1296">
        <f t="shared" si="6"/>
        <v>24.297157362547296</v>
      </c>
      <c r="N14" s="1297"/>
      <c r="P14" s="1232"/>
      <c r="Q14" s="1298"/>
      <c r="R14" s="1232"/>
      <c r="S14" s="1299"/>
      <c r="T14" s="1481"/>
      <c r="U14" s="1484"/>
      <c r="V14" s="1347" t="s">
        <v>479</v>
      </c>
      <c r="W14" s="1345">
        <v>0.1</v>
      </c>
      <c r="X14" s="1310"/>
      <c r="Z14" s="1232"/>
    </row>
    <row r="15" spans="1:33" s="197" customFormat="1" x14ac:dyDescent="0.3">
      <c r="A15" s="1291" t="s">
        <v>79</v>
      </c>
      <c r="B15" s="1292">
        <f>'MASTER CHART'!O123</f>
        <v>1.0218152442934769</v>
      </c>
      <c r="C15" s="1292">
        <f>'MASTER CHART'!AG123</f>
        <v>3.1444504546411469</v>
      </c>
      <c r="D15" s="1292">
        <f>'MASTER CHART'!AO123</f>
        <v>32.549999999999997</v>
      </c>
      <c r="E15" s="1293">
        <f t="shared" si="0"/>
        <v>36.71626569893462</v>
      </c>
      <c r="F15" s="1294">
        <f t="shared" si="1"/>
        <v>1.8285461794160007</v>
      </c>
      <c r="G15" s="1294">
        <f t="shared" si="2"/>
        <v>2.6934917122111597</v>
      </c>
      <c r="H15" s="1294">
        <f t="shared" si="3"/>
        <v>0.82854617941600073</v>
      </c>
      <c r="I15" s="1294">
        <f t="shared" si="4"/>
        <v>1.6934917122111597</v>
      </c>
      <c r="J15" s="1291" t="s">
        <v>79</v>
      </c>
      <c r="K15" s="1295">
        <f t="shared" si="5"/>
        <v>16.844204802899533</v>
      </c>
      <c r="L15" s="1296">
        <f t="shared" si="6"/>
        <v>21.940258762738701</v>
      </c>
      <c r="M15" s="1297"/>
      <c r="P15" s="1232"/>
      <c r="Q15" s="1298"/>
      <c r="R15" s="1232"/>
      <c r="S15" s="1299"/>
      <c r="T15" s="1481"/>
      <c r="U15" s="1484"/>
      <c r="V15" s="1346" t="s">
        <v>667</v>
      </c>
      <c r="W15" s="1345">
        <v>0.15</v>
      </c>
      <c r="Z15" s="1232"/>
    </row>
    <row r="16" spans="1:33" s="197" customFormat="1" ht="16.2" thickBot="1" x14ac:dyDescent="0.35">
      <c r="A16" s="1291" t="s">
        <v>68</v>
      </c>
      <c r="B16" s="1292">
        <f>'MASTER CHART'!O88</f>
        <v>1.5798042845009042</v>
      </c>
      <c r="C16" s="1292">
        <f>'MASTER CHART'!AG88</f>
        <v>7.9101380028433121</v>
      </c>
      <c r="D16" s="1292">
        <f>'MASTER CHART'!AO88</f>
        <v>24.801388888888887</v>
      </c>
      <c r="E16" s="1293">
        <f t="shared" si="0"/>
        <v>34.291331176233101</v>
      </c>
      <c r="F16" s="1294">
        <f t="shared" si="1"/>
        <v>1.7077794109984683</v>
      </c>
      <c r="G16" s="1294">
        <f t="shared" si="2"/>
        <v>2.5155994098428174</v>
      </c>
      <c r="H16" s="1294">
        <f t="shared" si="3"/>
        <v>0.70777941099846831</v>
      </c>
      <c r="I16" s="1294">
        <f t="shared" si="4"/>
        <v>1.5155994098428174</v>
      </c>
      <c r="J16" s="1291" t="s">
        <v>68</v>
      </c>
      <c r="K16" s="1295">
        <f t="shared" si="5"/>
        <v>14.389036664844671</v>
      </c>
      <c r="L16" s="1296">
        <f t="shared" si="6"/>
        <v>19.635551206322788</v>
      </c>
      <c r="P16" s="1232"/>
      <c r="Q16" s="1298"/>
      <c r="R16" s="1232"/>
      <c r="S16" s="1299"/>
      <c r="T16" s="1482"/>
      <c r="U16" s="1485"/>
      <c r="V16" s="1348" t="s">
        <v>794</v>
      </c>
      <c r="W16" s="1349">
        <f>'MASTER CHART'!AD7</f>
        <v>0.14999999999999991</v>
      </c>
      <c r="X16" s="1304" t="s">
        <v>803</v>
      </c>
      <c r="Y16" s="1298"/>
      <c r="Z16" s="1232"/>
    </row>
    <row r="17" spans="1:26" s="197" customFormat="1" ht="16.2" thickTop="1" x14ac:dyDescent="0.3">
      <c r="A17" s="1291" t="s">
        <v>256</v>
      </c>
      <c r="B17" s="1292">
        <f>'MASTER CHART'!O139</f>
        <v>1.721813986620486</v>
      </c>
      <c r="C17" s="1292">
        <f>'MASTER CHART'!AG139</f>
        <v>6.1788471978206498</v>
      </c>
      <c r="D17" s="1292">
        <f>'MASTER CHART'!AO139</f>
        <v>26.113888888888887</v>
      </c>
      <c r="E17" s="1293">
        <f t="shared" si="0"/>
        <v>34.014550073330021</v>
      </c>
      <c r="F17" s="1294">
        <f t="shared" si="1"/>
        <v>1.6939951380444065</v>
      </c>
      <c r="G17" s="1294">
        <f t="shared" si="2"/>
        <v>2.4952948501994401</v>
      </c>
      <c r="H17" s="1294">
        <f t="shared" si="3"/>
        <v>0.69399513804440649</v>
      </c>
      <c r="I17" s="1294">
        <f t="shared" si="4"/>
        <v>1.4952948501994401</v>
      </c>
      <c r="J17" s="1291" t="s">
        <v>256</v>
      </c>
      <c r="K17" s="1295">
        <f t="shared" si="5"/>
        <v>14.108804708599404</v>
      </c>
      <c r="L17" s="1296">
        <f t="shared" si="6"/>
        <v>19.372492763564011</v>
      </c>
      <c r="P17" s="1232"/>
      <c r="Q17" s="1298"/>
      <c r="R17" s="1311"/>
      <c r="S17" s="1299"/>
      <c r="T17" s="1270"/>
      <c r="U17" s="1270"/>
      <c r="V17" s="1270"/>
      <c r="W17" s="1270"/>
      <c r="Y17" s="1298"/>
      <c r="Z17" s="1311"/>
    </row>
    <row r="18" spans="1:26" s="197" customFormat="1" ht="16.05" customHeight="1" thickBot="1" x14ac:dyDescent="0.35">
      <c r="A18" s="1291" t="s">
        <v>96</v>
      </c>
      <c r="B18" s="1292">
        <f>'MASTER CHART'!O159</f>
        <v>2.0860326204523933</v>
      </c>
      <c r="C18" s="1292">
        <f>'MASTER CHART'!AG159</f>
        <v>-4.675104647536573</v>
      </c>
      <c r="D18" s="1292">
        <f>'MASTER CHART'!AO159</f>
        <v>35</v>
      </c>
      <c r="E18" s="1293">
        <f t="shared" si="0"/>
        <v>32.410927972915822</v>
      </c>
      <c r="F18" s="1294">
        <f t="shared" si="1"/>
        <v>1.6141314316156634</v>
      </c>
      <c r="G18" s="1294">
        <f t="shared" si="2"/>
        <v>2.3776537242635412</v>
      </c>
      <c r="H18" s="1294">
        <f t="shared" si="3"/>
        <v>0.61413143161566341</v>
      </c>
      <c r="I18" s="1294">
        <f t="shared" si="4"/>
        <v>1.3776537242635412</v>
      </c>
      <c r="J18" s="1291" t="s">
        <v>96</v>
      </c>
      <c r="K18" s="1295">
        <f t="shared" si="5"/>
        <v>12.485188957510452</v>
      </c>
      <c r="L18" s="1296">
        <f t="shared" si="6"/>
        <v>17.848377395556991</v>
      </c>
      <c r="P18" s="1312"/>
      <c r="Q18" s="1313"/>
      <c r="R18" s="1314"/>
      <c r="S18" s="1301"/>
      <c r="T18" s="1270"/>
      <c r="U18" s="1270"/>
      <c r="V18" s="1270"/>
      <c r="W18" s="1270"/>
      <c r="X18" s="1232"/>
      <c r="Y18" s="1298"/>
      <c r="Z18" s="1311"/>
    </row>
    <row r="19" spans="1:26" s="197" customFormat="1" ht="16.2" thickTop="1" x14ac:dyDescent="0.3">
      <c r="A19" s="1291" t="s">
        <v>67</v>
      </c>
      <c r="B19" s="1292">
        <f>'MASTER CHART'!O87</f>
        <v>1.0686454623289909</v>
      </c>
      <c r="C19" s="1292">
        <f>'MASTER CHART'!AG87</f>
        <v>3.5102764138411273</v>
      </c>
      <c r="D19" s="1292">
        <f>'MASTER CHART'!AO87</f>
        <v>27.25138888888889</v>
      </c>
      <c r="E19" s="1293">
        <f t="shared" si="0"/>
        <v>31.830310765059007</v>
      </c>
      <c r="F19" s="1294">
        <f t="shared" si="1"/>
        <v>1.585215490494762</v>
      </c>
      <c r="G19" s="1294">
        <f t="shared" si="2"/>
        <v>2.3350598600031325</v>
      </c>
      <c r="H19" s="1294">
        <f t="shared" si="3"/>
        <v>0.58521549049476196</v>
      </c>
      <c r="I19" s="1294">
        <f t="shared" si="4"/>
        <v>1.3350598600031325</v>
      </c>
      <c r="J19" s="1291" t="s">
        <v>67</v>
      </c>
      <c r="K19" s="1295">
        <f t="shared" si="5"/>
        <v>11.89733272642825</v>
      </c>
      <c r="L19" s="1296">
        <f t="shared" si="6"/>
        <v>17.296546880627485</v>
      </c>
      <c r="M19" s="1297"/>
      <c r="P19" s="1315"/>
      <c r="Q19" s="1315"/>
      <c r="R19" s="1315"/>
      <c r="S19" s="1315"/>
      <c r="T19" s="1474" t="s">
        <v>422</v>
      </c>
      <c r="U19" s="1477">
        <f>'MASTER CHART'!AN7</f>
        <v>0.35</v>
      </c>
      <c r="V19" s="1355" t="s">
        <v>12</v>
      </c>
      <c r="W19" s="1356">
        <v>0.35</v>
      </c>
      <c r="X19" s="1312"/>
      <c r="Y19" s="1313"/>
      <c r="Z19" s="1311"/>
    </row>
    <row r="20" spans="1:26" s="197" customFormat="1" x14ac:dyDescent="0.3">
      <c r="A20" s="1291" t="s">
        <v>66</v>
      </c>
      <c r="B20" s="1292">
        <f>'MASTER CHART'!O86</f>
        <v>4.2783172078127158</v>
      </c>
      <c r="C20" s="1292">
        <f>'MASTER CHART'!AG86</f>
        <v>-2.7513526334402867</v>
      </c>
      <c r="D20" s="1292">
        <f>'MASTER CHART'!AO86</f>
        <v>30.099999999999998</v>
      </c>
      <c r="E20" s="1293">
        <f t="shared" si="0"/>
        <v>31.626964574372426</v>
      </c>
      <c r="F20" s="1294">
        <f t="shared" si="1"/>
        <v>1.5750884284692377</v>
      </c>
      <c r="G20" s="1294">
        <f t="shared" si="2"/>
        <v>2.3201424584401544</v>
      </c>
      <c r="H20" s="1294">
        <f t="shared" si="3"/>
        <v>0.57508842846923769</v>
      </c>
      <c r="I20" s="1294">
        <f t="shared" si="4"/>
        <v>1.3201424584401544</v>
      </c>
      <c r="J20" s="1291" t="s">
        <v>66</v>
      </c>
      <c r="K20" s="1295">
        <f t="shared" si="5"/>
        <v>11.691451254704086</v>
      </c>
      <c r="L20" s="1296">
        <f t="shared" si="6"/>
        <v>17.103282486122666</v>
      </c>
      <c r="M20" s="1297"/>
      <c r="P20" s="1315"/>
      <c r="Q20" s="1315"/>
      <c r="R20" s="1315"/>
      <c r="S20" s="1315"/>
      <c r="T20" s="1475"/>
      <c r="U20" s="1478"/>
      <c r="V20" s="1357" t="s">
        <v>108</v>
      </c>
      <c r="W20" s="1358">
        <v>0.4</v>
      </c>
      <c r="X20" s="1312"/>
      <c r="Y20" s="1313"/>
      <c r="Z20" s="1311"/>
    </row>
    <row r="21" spans="1:26" s="197" customFormat="1" ht="16.2" thickBot="1" x14ac:dyDescent="0.35">
      <c r="A21" s="1291" t="s">
        <v>134</v>
      </c>
      <c r="B21" s="1292">
        <f>'MASTER CHART'!O25</f>
        <v>1.6612083264371906</v>
      </c>
      <c r="C21" s="1292">
        <f>'MASTER CHART'!AG25</f>
        <v>-2.7751455958691515</v>
      </c>
      <c r="D21" s="1292">
        <f>'MASTER CHART'!AO25</f>
        <v>32.549999999999997</v>
      </c>
      <c r="E21" s="1293">
        <f t="shared" si="0"/>
        <v>31.436062730568036</v>
      </c>
      <c r="F21" s="1294">
        <f t="shared" si="1"/>
        <v>1.5655811207273689</v>
      </c>
      <c r="G21" s="1294">
        <f t="shared" si="2"/>
        <v>2.3061379695754853</v>
      </c>
      <c r="H21" s="1294">
        <f t="shared" si="3"/>
        <v>0.56558112072736888</v>
      </c>
      <c r="I21" s="1294">
        <f t="shared" si="4"/>
        <v>1.3061379695754853</v>
      </c>
      <c r="J21" s="1291" t="s">
        <v>134</v>
      </c>
      <c r="K21" s="1295">
        <f t="shared" si="5"/>
        <v>11.498169283575928</v>
      </c>
      <c r="L21" s="1296">
        <f t="shared" si="6"/>
        <v>16.92184545438807</v>
      </c>
      <c r="P21" s="1315"/>
      <c r="Q21" s="1315"/>
      <c r="R21" s="1315"/>
      <c r="S21" s="1315"/>
      <c r="T21" s="1476"/>
      <c r="U21" s="1479"/>
      <c r="V21" s="1359" t="s">
        <v>423</v>
      </c>
      <c r="W21" s="1360">
        <f>'MASTER CHART'!AL7</f>
        <v>0.25</v>
      </c>
      <c r="X21" s="1304" t="s">
        <v>803</v>
      </c>
      <c r="Z21" s="1311"/>
    </row>
    <row r="22" spans="1:26" s="197" customFormat="1" ht="16.2" thickTop="1" x14ac:dyDescent="0.3">
      <c r="A22" s="1291" t="s">
        <v>47</v>
      </c>
      <c r="B22" s="1292">
        <f>'MASTER CHART'!O41</f>
        <v>0.74584218115821099</v>
      </c>
      <c r="C22" s="1292">
        <f>'MASTER CHART'!AG41</f>
        <v>2.6133652058862826</v>
      </c>
      <c r="D22" s="1292">
        <f>'MASTER CHART'!AO41</f>
        <v>26.113888888888887</v>
      </c>
      <c r="E22" s="1293">
        <f t="shared" si="0"/>
        <v>29.473096275933379</v>
      </c>
      <c r="F22" s="1294">
        <f t="shared" si="1"/>
        <v>1.4678213201971062</v>
      </c>
      <c r="G22" s="1294">
        <f t="shared" si="2"/>
        <v>2.1621354743255288</v>
      </c>
      <c r="H22" s="1294">
        <f t="shared" si="3"/>
        <v>0.46782132019710621</v>
      </c>
      <c r="I22" s="1294">
        <f t="shared" si="4"/>
        <v>1.1621354743255288</v>
      </c>
      <c r="J22" s="1291" t="s">
        <v>47</v>
      </c>
      <c r="K22" s="1295">
        <f t="shared" si="5"/>
        <v>9.5107289422505783</v>
      </c>
      <c r="L22" s="1296">
        <f t="shared" si="6"/>
        <v>15.056201834474001</v>
      </c>
      <c r="P22" s="1315"/>
      <c r="Q22" s="1315"/>
      <c r="R22" s="1315"/>
      <c r="S22" s="1315"/>
      <c r="T22" s="1301"/>
      <c r="U22" s="1311"/>
      <c r="V22" s="1311"/>
      <c r="W22" s="1311"/>
      <c r="X22" s="1311"/>
      <c r="Y22" s="1311"/>
      <c r="Z22" s="1311"/>
    </row>
    <row r="23" spans="1:26" s="197" customFormat="1" x14ac:dyDescent="0.3">
      <c r="A23" s="1291" t="s">
        <v>204</v>
      </c>
      <c r="B23" s="1292">
        <f>'MASTER CHART'!O158</f>
        <v>1.711321141234188</v>
      </c>
      <c r="C23" s="1292">
        <f>'MASTER CHART'!AG158</f>
        <v>-7.6034154090228636</v>
      </c>
      <c r="D23" s="1292">
        <f>'MASTER CHART'!AO158</f>
        <v>35</v>
      </c>
      <c r="E23" s="1293">
        <f t="shared" si="0"/>
        <v>29.107905732211325</v>
      </c>
      <c r="F23" s="1294">
        <f t="shared" si="1"/>
        <v>1.4496340737337168</v>
      </c>
      <c r="G23" s="1294">
        <f t="shared" si="2"/>
        <v>2.1353452307054708</v>
      </c>
      <c r="H23" s="1294">
        <f t="shared" si="3"/>
        <v>0.44963407373371678</v>
      </c>
      <c r="I23" s="1294">
        <f t="shared" si="4"/>
        <v>1.1353452307054708</v>
      </c>
      <c r="J23" s="1291" t="s">
        <v>204</v>
      </c>
      <c r="K23" s="1295">
        <f t="shared" si="5"/>
        <v>9.1409852733508288</v>
      </c>
      <c r="L23" s="1296">
        <f t="shared" si="6"/>
        <v>14.709117244037225</v>
      </c>
      <c r="M23" s="1297"/>
      <c r="P23" s="1315"/>
      <c r="Q23" s="1315"/>
      <c r="R23" s="1315"/>
      <c r="S23" s="1315"/>
      <c r="T23" s="1301"/>
      <c r="U23" s="1311"/>
      <c r="V23" s="1311"/>
      <c r="W23" s="1311"/>
      <c r="X23" s="1311"/>
      <c r="Y23" s="1311"/>
      <c r="Z23" s="1311"/>
    </row>
    <row r="24" spans="1:26" s="197" customFormat="1" x14ac:dyDescent="0.3">
      <c r="A24" s="1291" t="s">
        <v>85</v>
      </c>
      <c r="B24" s="1292">
        <f>'MASTER CHART'!O135</f>
        <v>2.3732357488602527</v>
      </c>
      <c r="C24" s="1292">
        <f>'MASTER CHART'!AG135</f>
        <v>2.1822071476836129</v>
      </c>
      <c r="D24" s="1292">
        <f>'MASTER CHART'!AO135</f>
        <v>23.488888888888887</v>
      </c>
      <c r="E24" s="1293">
        <f t="shared" si="0"/>
        <v>28.044331785432753</v>
      </c>
      <c r="F24" s="1294">
        <f t="shared" si="1"/>
        <v>1.3966658853875695</v>
      </c>
      <c r="G24" s="1294">
        <f t="shared" si="2"/>
        <v>2.0573218381725282</v>
      </c>
      <c r="H24" s="1294">
        <f t="shared" si="3"/>
        <v>0.39666588538756953</v>
      </c>
      <c r="I24" s="1294">
        <f t="shared" si="4"/>
        <v>1.0573218381725282</v>
      </c>
      <c r="J24" s="1291" t="s">
        <v>85</v>
      </c>
      <c r="K24" s="1295">
        <f t="shared" si="5"/>
        <v>8.0641508919890903</v>
      </c>
      <c r="L24" s="1296">
        <f t="shared" si="6"/>
        <v>13.698274728909499</v>
      </c>
      <c r="M24" s="1297"/>
      <c r="P24" s="1315"/>
      <c r="Q24" s="1315"/>
      <c r="R24" s="1315"/>
      <c r="S24" s="1315"/>
      <c r="T24" s="1301"/>
      <c r="U24" s="1311"/>
      <c r="V24" s="1311"/>
      <c r="W24" s="1311"/>
      <c r="X24" s="1311"/>
      <c r="Y24" s="1311"/>
      <c r="Z24" s="1311"/>
    </row>
    <row r="25" spans="1:26" s="197" customFormat="1" x14ac:dyDescent="0.3">
      <c r="A25" s="1291" t="s">
        <v>123</v>
      </c>
      <c r="B25" s="1292">
        <f>'MASTER CHART'!O171</f>
        <v>2.1829587844947329</v>
      </c>
      <c r="C25" s="1292">
        <f>'MASTER CHART'!AG171</f>
        <v>2.1011397775687524</v>
      </c>
      <c r="D25" s="1292">
        <f>'MASTER CHART'!AO171</f>
        <v>23.663888888888888</v>
      </c>
      <c r="E25" s="1293">
        <f t="shared" si="0"/>
        <v>27.947987450952375</v>
      </c>
      <c r="F25" s="1294">
        <f t="shared" si="1"/>
        <v>1.391867737717351</v>
      </c>
      <c r="G25" s="1294">
        <f t="shared" si="2"/>
        <v>2.0502540533229126</v>
      </c>
      <c r="H25" s="1294">
        <f t="shared" si="3"/>
        <v>0.39186773771735095</v>
      </c>
      <c r="I25" s="1294">
        <f t="shared" si="4"/>
        <v>1.0502540533229126</v>
      </c>
      <c r="J25" s="1291" t="s">
        <v>123</v>
      </c>
      <c r="K25" s="1295">
        <f t="shared" si="5"/>
        <v>7.9666053549513327</v>
      </c>
      <c r="L25" s="1296">
        <f t="shared" si="6"/>
        <v>13.606707095385351</v>
      </c>
      <c r="P25" s="1315"/>
      <c r="Q25" s="1315"/>
      <c r="R25" s="1315"/>
      <c r="S25" s="1315"/>
      <c r="T25" s="1301"/>
      <c r="U25" s="1311"/>
      <c r="V25" s="1311"/>
      <c r="W25" s="1311"/>
      <c r="X25" s="1311"/>
      <c r="Y25" s="1311"/>
      <c r="Z25" s="1311"/>
    </row>
    <row r="26" spans="1:26" s="197" customFormat="1" x14ac:dyDescent="0.3">
      <c r="A26" s="1291" t="s">
        <v>91</v>
      </c>
      <c r="B26" s="1292">
        <f>'MASTER CHART'!O150</f>
        <v>2.9286313483179063</v>
      </c>
      <c r="C26" s="1292">
        <f>'MASTER CHART'!AG150</f>
        <v>-3.7342994258687505</v>
      </c>
      <c r="D26" s="1292">
        <f>'MASTER CHART'!AO150</f>
        <v>26.988888888888887</v>
      </c>
      <c r="E26" s="1293">
        <f t="shared" si="0"/>
        <v>26.183220811338042</v>
      </c>
      <c r="F26" s="1294">
        <f t="shared" si="1"/>
        <v>1.30397869903112</v>
      </c>
      <c r="G26" s="1294">
        <f t="shared" si="2"/>
        <v>1.9207914234148313</v>
      </c>
      <c r="H26" s="1294">
        <f t="shared" si="3"/>
        <v>0.30397869903111996</v>
      </c>
      <c r="I26" s="1294">
        <f t="shared" si="4"/>
        <v>0.92079142341483133</v>
      </c>
      <c r="J26" s="1291" t="s">
        <v>91</v>
      </c>
      <c r="K26" s="1295">
        <f t="shared" si="5"/>
        <v>6.179835945665892</v>
      </c>
      <c r="L26" s="1296">
        <f t="shared" si="6"/>
        <v>11.929436648883275</v>
      </c>
      <c r="P26" s="1315"/>
      <c r="Q26" s="1315"/>
      <c r="R26" s="1315"/>
      <c r="S26" s="1315"/>
      <c r="T26" s="1299"/>
      <c r="U26" s="1311"/>
      <c r="V26" s="1311"/>
      <c r="W26" s="1311"/>
      <c r="X26" s="1311"/>
      <c r="Y26" s="1311"/>
      <c r="Z26" s="1311"/>
    </row>
    <row r="27" spans="1:26" s="197" customFormat="1" x14ac:dyDescent="0.3">
      <c r="A27" s="1291" t="s">
        <v>266</v>
      </c>
      <c r="B27" s="1292">
        <f>'MASTER CHART'!O43</f>
        <v>1.0565017621030448</v>
      </c>
      <c r="C27" s="1292">
        <f>'MASTER CHART'!AG43</f>
        <v>-2.5894528814426452</v>
      </c>
      <c r="D27" s="1292">
        <f>'MASTER CHART'!AO43</f>
        <v>26.113888888888887</v>
      </c>
      <c r="E27" s="1293">
        <f t="shared" si="0"/>
        <v>24.580937769549287</v>
      </c>
      <c r="F27" s="1294">
        <f t="shared" si="1"/>
        <v>1.2241816804990613</v>
      </c>
      <c r="G27" s="1294">
        <f t="shared" si="2"/>
        <v>1.8032485303259045</v>
      </c>
      <c r="H27" s="1294">
        <f t="shared" si="3"/>
        <v>0.22418168049906129</v>
      </c>
      <c r="I27" s="1294">
        <f t="shared" si="4"/>
        <v>0.80324853032590449</v>
      </c>
      <c r="J27" s="1291" t="s">
        <v>266</v>
      </c>
      <c r="K27" s="1295">
        <f t="shared" si="5"/>
        <v>4.5575759483267406</v>
      </c>
      <c r="L27" s="1296">
        <f t="shared" si="6"/>
        <v>10.406593949685924</v>
      </c>
      <c r="P27" s="1315"/>
      <c r="Q27" s="1315"/>
      <c r="R27" s="1315"/>
      <c r="S27" s="1315"/>
      <c r="T27" s="1299"/>
      <c r="U27" s="1311"/>
      <c r="V27" s="1311"/>
      <c r="W27" s="1311"/>
      <c r="X27" s="1311"/>
      <c r="Y27" s="1311"/>
      <c r="Z27" s="1311"/>
    </row>
    <row r="28" spans="1:26" s="197" customFormat="1" x14ac:dyDescent="0.3">
      <c r="A28" s="1291" t="s">
        <v>90</v>
      </c>
      <c r="B28" s="1292">
        <f>'MASTER CHART'!O147</f>
        <v>1.6076045780697179</v>
      </c>
      <c r="C28" s="1292">
        <f>'MASTER CHART'!AG147</f>
        <v>9.3121354248374359</v>
      </c>
      <c r="D28" s="1292">
        <f>'MASTER CHART'!AO147</f>
        <v>10.568055555555551</v>
      </c>
      <c r="E28" s="1293">
        <f t="shared" si="0"/>
        <v>21.487795558462707</v>
      </c>
      <c r="F28" s="1294">
        <f t="shared" si="1"/>
        <v>1.0701367833722588</v>
      </c>
      <c r="G28" s="1294">
        <f t="shared" si="2"/>
        <v>1.5763367583454018</v>
      </c>
      <c r="H28" s="1294">
        <f t="shared" si="3"/>
        <v>7.0136783372258815E-2</v>
      </c>
      <c r="I28" s="1294">
        <f t="shared" si="4"/>
        <v>0.57633675834540177</v>
      </c>
      <c r="J28" s="1291" t="s">
        <v>90</v>
      </c>
      <c r="K28" s="1295">
        <f t="shared" si="5"/>
        <v>1.4258690374646741</v>
      </c>
      <c r="L28" s="1296">
        <f t="shared" si="6"/>
        <v>7.4668080873367915</v>
      </c>
      <c r="P28" s="1315"/>
      <c r="Q28" s="1315"/>
      <c r="R28" s="1315"/>
      <c r="S28" s="1315"/>
      <c r="T28" s="1299"/>
      <c r="U28" s="1311"/>
      <c r="V28" s="1311"/>
      <c r="W28" s="1311"/>
      <c r="X28" s="1311"/>
      <c r="Y28" s="1311"/>
      <c r="Z28" s="1311"/>
    </row>
    <row r="29" spans="1:26" s="197" customFormat="1" x14ac:dyDescent="0.3">
      <c r="A29" s="1291" t="s">
        <v>155</v>
      </c>
      <c r="B29" s="1292">
        <f>'MASTER CHART'!O64</f>
        <v>1.0829376008567106</v>
      </c>
      <c r="C29" s="1292">
        <f>'MASTER CHART'!AG64</f>
        <v>-11.338291434620826</v>
      </c>
      <c r="D29" s="1292">
        <f>'MASTER CHART'!AO64</f>
        <v>30.099999999999998</v>
      </c>
      <c r="E29" s="1293">
        <f t="shared" si="0"/>
        <v>19.844646166235883</v>
      </c>
      <c r="F29" s="1294">
        <f t="shared" si="1"/>
        <v>0.98830453583371713</v>
      </c>
      <c r="G29" s="1294">
        <f t="shared" si="2"/>
        <v>1.4557959248581833</v>
      </c>
      <c r="H29" s="1294">
        <f t="shared" si="3"/>
        <v>-1.1695464166282865E-2</v>
      </c>
      <c r="I29" s="1294">
        <f t="shared" si="4"/>
        <v>0.45579592485818332</v>
      </c>
      <c r="J29" s="1291" t="s">
        <v>155</v>
      </c>
      <c r="K29" s="1295">
        <f t="shared" si="5"/>
        <v>-0.27349699398017735</v>
      </c>
      <c r="L29" s="1296">
        <f t="shared" si="6"/>
        <v>5.9051251696609564</v>
      </c>
      <c r="M29" s="1297"/>
      <c r="P29" s="1315"/>
      <c r="Q29" s="1315"/>
      <c r="R29" s="1315"/>
      <c r="S29" s="1315"/>
      <c r="T29" s="1299"/>
      <c r="U29" s="1311"/>
      <c r="V29" s="1311"/>
      <c r="W29" s="1311"/>
      <c r="X29" s="1311"/>
      <c r="Y29" s="1311"/>
      <c r="Z29" s="1311"/>
    </row>
    <row r="30" spans="1:26" s="197" customFormat="1" x14ac:dyDescent="0.3">
      <c r="A30" s="1291" t="s">
        <v>75</v>
      </c>
      <c r="B30" s="1292">
        <f>'MASTER CHART'!O106</f>
        <v>2.258410564896578</v>
      </c>
      <c r="C30" s="1292">
        <f>'MASTER CHART'!AG106</f>
        <v>2.2503665695533481</v>
      </c>
      <c r="D30" s="1292">
        <f>'MASTER CHART'!AO106</f>
        <v>15.302777777777784</v>
      </c>
      <c r="E30" s="1293">
        <f t="shared" si="0"/>
        <v>19.811554912227709</v>
      </c>
      <c r="F30" s="1294">
        <f t="shared" si="1"/>
        <v>0.98665652275458515</v>
      </c>
      <c r="G30" s="1294">
        <f t="shared" si="2"/>
        <v>1.4533683626668497</v>
      </c>
      <c r="H30" s="1294">
        <f t="shared" si="3"/>
        <v>-1.3343477245414848E-2</v>
      </c>
      <c r="I30" s="1294">
        <f t="shared" si="4"/>
        <v>0.45336836266684966</v>
      </c>
      <c r="J30" s="1291" t="s">
        <v>75</v>
      </c>
      <c r="K30" s="1295">
        <f t="shared" si="5"/>
        <v>-0.31203557755191996</v>
      </c>
      <c r="L30" s="1296">
        <f t="shared" si="6"/>
        <v>5.8736745624590112</v>
      </c>
      <c r="M30" s="1297"/>
      <c r="P30" s="1315"/>
      <c r="Q30" s="1315"/>
      <c r="R30" s="1315"/>
      <c r="S30" s="1315"/>
      <c r="T30" s="1299"/>
      <c r="U30" s="1311"/>
      <c r="V30" s="1311"/>
      <c r="W30" s="1311"/>
      <c r="X30" s="1311"/>
      <c r="Y30" s="1311"/>
      <c r="Z30" s="1311"/>
    </row>
    <row r="31" spans="1:26" s="197" customFormat="1" x14ac:dyDescent="0.3">
      <c r="A31" s="1291" t="s">
        <v>52</v>
      </c>
      <c r="B31" s="1292">
        <f>'MASTER CHART'!O51</f>
        <v>1.493015342155515</v>
      </c>
      <c r="C31" s="1292">
        <f>'MASTER CHART'!AG51</f>
        <v>-0.60099915999738518</v>
      </c>
      <c r="D31" s="1292">
        <f>'MASTER CHART'!AO51</f>
        <v>18.66965811965812</v>
      </c>
      <c r="E31" s="1293">
        <f t="shared" si="0"/>
        <v>19.56167430181625</v>
      </c>
      <c r="F31" s="1294">
        <f t="shared" si="1"/>
        <v>0.97421195011681638</v>
      </c>
      <c r="G31" s="1294">
        <f t="shared" si="2"/>
        <v>1.4350372132328522</v>
      </c>
      <c r="H31" s="1294">
        <f t="shared" si="3"/>
        <v>-2.5788049883183617E-2</v>
      </c>
      <c r="I31" s="1294">
        <f t="shared" si="4"/>
        <v>0.43503721323285216</v>
      </c>
      <c r="J31" s="1291" t="s">
        <v>52</v>
      </c>
      <c r="K31" s="1295">
        <f t="shared" si="5"/>
        <v>-0.60305038118920606</v>
      </c>
      <c r="L31" s="1296">
        <f t="shared" si="6"/>
        <v>5.6361829000550641</v>
      </c>
      <c r="P31" s="1315"/>
      <c r="Q31" s="1315"/>
      <c r="R31" s="1315"/>
      <c r="S31" s="1315"/>
      <c r="T31" s="1299"/>
      <c r="U31" s="1311"/>
      <c r="V31" s="1311"/>
      <c r="W31" s="1311"/>
      <c r="X31" s="1311"/>
      <c r="Y31" s="1311"/>
      <c r="Z31" s="1311"/>
    </row>
    <row r="32" spans="1:26" s="197" customFormat="1" x14ac:dyDescent="0.3">
      <c r="A32" s="1291" t="s">
        <v>252</v>
      </c>
      <c r="B32" s="1292">
        <f>'MASTER CHART'!O79</f>
        <v>1.6245718469448598</v>
      </c>
      <c r="C32" s="1292">
        <f>'MASTER CHART'!AG79</f>
        <v>-10.930666102605713</v>
      </c>
      <c r="D32" s="1292">
        <f>'MASTER CHART'!AO79</f>
        <v>26.988888888888887</v>
      </c>
      <c r="E32" s="1293">
        <f t="shared" si="0"/>
        <v>17.682794633228035</v>
      </c>
      <c r="F32" s="1294">
        <f t="shared" si="1"/>
        <v>0.88063984592324984</v>
      </c>
      <c r="G32" s="1294">
        <f t="shared" si="2"/>
        <v>1.2972032935994822</v>
      </c>
      <c r="H32" s="1294">
        <f t="shared" si="3"/>
        <v>-0.11936015407675016</v>
      </c>
      <c r="I32" s="1294">
        <f t="shared" si="4"/>
        <v>0.29720329359948217</v>
      </c>
      <c r="J32" s="1291" t="s">
        <v>252</v>
      </c>
      <c r="K32" s="1295">
        <f t="shared" si="5"/>
        <v>-2.7912225523390517</v>
      </c>
      <c r="L32" s="1296">
        <f t="shared" si="6"/>
        <v>3.8504570879752729</v>
      </c>
      <c r="P32" s="1315"/>
      <c r="Q32" s="1315"/>
      <c r="R32" s="1315"/>
      <c r="S32" s="1315"/>
      <c r="T32" s="1299"/>
      <c r="U32" s="1311"/>
      <c r="V32" s="1311"/>
      <c r="W32" s="1311"/>
      <c r="X32" s="1311"/>
      <c r="Y32" s="1311"/>
      <c r="Z32" s="1311"/>
    </row>
    <row r="33" spans="1:26" s="197" customFormat="1" x14ac:dyDescent="0.3">
      <c r="A33" s="1291" t="s">
        <v>87</v>
      </c>
      <c r="B33" s="1292">
        <f>'MASTER CHART'!O138</f>
        <v>2.4285063428454761</v>
      </c>
      <c r="C33" s="1292">
        <f>'MASTER CHART'!AG138</f>
        <v>-8.8367267566174768</v>
      </c>
      <c r="D33" s="1292">
        <f>'MASTER CHART'!AO138</f>
        <v>23.002777777777784</v>
      </c>
      <c r="E33" s="1293">
        <f t="shared" si="0"/>
        <v>16.594557364005784</v>
      </c>
      <c r="F33" s="1294">
        <f t="shared" si="1"/>
        <v>0.8264433729689703</v>
      </c>
      <c r="G33" s="1294">
        <f t="shared" si="2"/>
        <v>1.2173706088268996</v>
      </c>
      <c r="H33" s="1294">
        <f t="shared" si="3"/>
        <v>-0.1735566270310297</v>
      </c>
      <c r="I33" s="1294">
        <f t="shared" si="4"/>
        <v>0.21737060882689963</v>
      </c>
      <c r="J33" s="1291" t="s">
        <v>87</v>
      </c>
      <c r="K33" s="1295">
        <f t="shared" si="5"/>
        <v>-4.0586004200816408</v>
      </c>
      <c r="L33" s="1296">
        <f t="shared" si="6"/>
        <v>2.81617404483735</v>
      </c>
      <c r="P33" s="1232"/>
      <c r="Q33" s="1298"/>
      <c r="R33" s="1311"/>
      <c r="S33" s="1299"/>
      <c r="T33" s="1299"/>
      <c r="U33" s="1311"/>
      <c r="V33" s="1311"/>
      <c r="W33" s="1311"/>
      <c r="X33" s="1311"/>
      <c r="Y33" s="1311"/>
      <c r="Z33" s="1311"/>
    </row>
    <row r="34" spans="1:26" s="197" customFormat="1" x14ac:dyDescent="0.3">
      <c r="A34" s="1291" t="s">
        <v>92</v>
      </c>
      <c r="B34" s="1292">
        <f>'MASTER CHART'!O151</f>
        <v>0.85090021246752712</v>
      </c>
      <c r="C34" s="1292">
        <f>'MASTER CHART'!AG151</f>
        <v>-8.3178961515602712</v>
      </c>
      <c r="D34" s="1292">
        <f>'MASTER CHART'!AO151</f>
        <v>23.877777777777784</v>
      </c>
      <c r="E34" s="1293">
        <f t="shared" ref="E34:E65" si="7">SUM(B34:D34)</f>
        <v>16.41078183868504</v>
      </c>
      <c r="F34" s="1294">
        <f t="shared" ref="F34:F65" si="8">(E34/$R$169)*-1</f>
        <v>0.81729097066719802</v>
      </c>
      <c r="G34" s="1294">
        <f t="shared" ref="G34:G65" si="9">(E34/$R$170)*-1</f>
        <v>1.203888904058295</v>
      </c>
      <c r="H34" s="1294">
        <f t="shared" ref="H34:H65" si="10">F34-1</f>
        <v>-0.18270902933280198</v>
      </c>
      <c r="I34" s="1294">
        <f t="shared" ref="I34:I65" si="11">G34-1</f>
        <v>0.20388890405829496</v>
      </c>
      <c r="J34" s="1291" t="s">
        <v>92</v>
      </c>
      <c r="K34" s="1295">
        <f t="shared" ref="K34:K65" si="12">(IF(H34&lt;0,H34/$R$175*-100,H34/$R$174*100))</f>
        <v>-4.2726282245058878</v>
      </c>
      <c r="L34" s="1296">
        <f t="shared" ref="L34:L65" si="13">(IF(I34&lt;0,I34/$S$175*-100,I34/$S$174*100))</f>
        <v>2.6415100124992028</v>
      </c>
      <c r="M34" s="1316"/>
      <c r="P34" s="1232"/>
      <c r="Q34" s="1298"/>
      <c r="R34" s="1311"/>
      <c r="S34" s="1299"/>
      <c r="T34" s="1299"/>
      <c r="U34" s="1311"/>
      <c r="V34" s="1311"/>
      <c r="W34" s="1311"/>
      <c r="X34" s="1311"/>
      <c r="Y34" s="1311"/>
      <c r="Z34" s="1311"/>
    </row>
    <row r="35" spans="1:26" s="197" customFormat="1" x14ac:dyDescent="0.3">
      <c r="A35" s="1291" t="s">
        <v>172</v>
      </c>
      <c r="B35" s="1292">
        <f>'MASTER CHART'!O102</f>
        <v>2.0467742070427017</v>
      </c>
      <c r="C35" s="1292">
        <f>'MASTER CHART'!AG102</f>
        <v>-17.788328640699341</v>
      </c>
      <c r="D35" s="1292">
        <f>'MASTER CHART'!AO102</f>
        <v>31.888888888888889</v>
      </c>
      <c r="E35" s="1293">
        <f t="shared" si="7"/>
        <v>16.147334455232251</v>
      </c>
      <c r="F35" s="1294">
        <f t="shared" si="8"/>
        <v>0.80417074459519533</v>
      </c>
      <c r="G35" s="1294">
        <f t="shared" si="9"/>
        <v>1.1845625011568586</v>
      </c>
      <c r="H35" s="1294">
        <f t="shared" si="10"/>
        <v>-0.19582925540480467</v>
      </c>
      <c r="I35" s="1294">
        <f t="shared" si="11"/>
        <v>0.18456250115685857</v>
      </c>
      <c r="J35" s="1291" t="s">
        <v>172</v>
      </c>
      <c r="K35" s="1295">
        <f t="shared" si="12"/>
        <v>-4.5794431007703116</v>
      </c>
      <c r="L35" s="1296">
        <f t="shared" si="13"/>
        <v>2.3911242104589814</v>
      </c>
      <c r="P35" s="1232"/>
      <c r="Q35" s="1298"/>
      <c r="R35" s="1311"/>
      <c r="S35" s="1299"/>
      <c r="T35" s="1299"/>
      <c r="U35" s="1311"/>
      <c r="V35" s="1311"/>
      <c r="W35" s="1311"/>
      <c r="X35" s="1311"/>
      <c r="Y35" s="1311"/>
      <c r="Z35" s="1311"/>
    </row>
    <row r="36" spans="1:26" s="197" customFormat="1" x14ac:dyDescent="0.3">
      <c r="A36" s="1291" t="s">
        <v>152</v>
      </c>
      <c r="B36" s="1292">
        <f>'MASTER CHART'!O61</f>
        <v>-0.13697044331544311</v>
      </c>
      <c r="C36" s="1292">
        <f>'MASTER CHART'!AG61</f>
        <v>-16.5462313396966</v>
      </c>
      <c r="D36" s="1292">
        <f>'MASTER CHART'!AO61</f>
        <v>32.549999999999997</v>
      </c>
      <c r="E36" s="1293">
        <f t="shared" si="7"/>
        <v>15.866798216987952</v>
      </c>
      <c r="F36" s="1294">
        <f t="shared" si="8"/>
        <v>0.79019945811318704</v>
      </c>
      <c r="G36" s="1294">
        <f t="shared" si="9"/>
        <v>1.1639824661695903</v>
      </c>
      <c r="H36" s="1294">
        <f t="shared" si="10"/>
        <v>-0.20980054188681296</v>
      </c>
      <c r="I36" s="1294">
        <f t="shared" si="11"/>
        <v>0.16398246616959034</v>
      </c>
      <c r="J36" s="1291" t="s">
        <v>152</v>
      </c>
      <c r="K36" s="1295">
        <f t="shared" si="12"/>
        <v>-4.9061599202601371</v>
      </c>
      <c r="L36" s="1296">
        <f t="shared" si="13"/>
        <v>2.1244968099756774</v>
      </c>
      <c r="N36" s="1300"/>
      <c r="P36" s="1232"/>
      <c r="Q36" s="1298"/>
      <c r="R36" s="1311"/>
      <c r="S36" s="1299"/>
      <c r="T36" s="1299"/>
      <c r="U36" s="1311"/>
      <c r="V36" s="1311"/>
      <c r="W36" s="1311"/>
      <c r="X36" s="1311"/>
      <c r="Y36" s="1311"/>
      <c r="Z36" s="1311"/>
    </row>
    <row r="37" spans="1:26" s="197" customFormat="1" x14ac:dyDescent="0.3">
      <c r="A37" s="1291" t="s">
        <v>76</v>
      </c>
      <c r="B37" s="1292">
        <f>'MASTER CHART'!O112</f>
        <v>0.821353338328074</v>
      </c>
      <c r="C37" s="1292">
        <f>'MASTER CHART'!AG112</f>
        <v>5.1949338121847637</v>
      </c>
      <c r="D37" s="1292">
        <f>'MASTER CHART'!AO112</f>
        <v>9.74166666666666</v>
      </c>
      <c r="E37" s="1293">
        <f t="shared" si="7"/>
        <v>15.757953817179498</v>
      </c>
      <c r="F37" s="1294">
        <f t="shared" si="8"/>
        <v>0.78477878126515044</v>
      </c>
      <c r="G37" s="1294">
        <f t="shared" si="9"/>
        <v>1.1559976811370216</v>
      </c>
      <c r="H37" s="1294">
        <f t="shared" si="10"/>
        <v>-0.21522121873484956</v>
      </c>
      <c r="I37" s="1294">
        <f t="shared" si="11"/>
        <v>0.15599768113702162</v>
      </c>
      <c r="J37" s="1291" t="s">
        <v>76</v>
      </c>
      <c r="K37" s="1295">
        <f t="shared" si="12"/>
        <v>-5.0329217829957775</v>
      </c>
      <c r="L37" s="1296">
        <f t="shared" si="13"/>
        <v>2.0210488577263805</v>
      </c>
      <c r="N37" s="1309"/>
      <c r="P37" s="1232"/>
      <c r="Q37" s="1298"/>
      <c r="R37" s="1311"/>
      <c r="S37" s="1299"/>
      <c r="T37" s="1299"/>
      <c r="U37" s="1311"/>
      <c r="V37" s="1311"/>
      <c r="W37" s="1311"/>
      <c r="X37" s="1311"/>
      <c r="Y37" s="1311"/>
      <c r="Z37" s="1311"/>
    </row>
    <row r="38" spans="1:26" s="197" customFormat="1" x14ac:dyDescent="0.3">
      <c r="A38" s="1291" t="s">
        <v>171</v>
      </c>
      <c r="B38" s="1292">
        <f>'MASTER CHART'!O101</f>
        <v>1.5564720433698986</v>
      </c>
      <c r="C38" s="1292">
        <f>'MASTER CHART'!AG101</f>
        <v>-10.091082791481776</v>
      </c>
      <c r="D38" s="1292">
        <f>'MASTER CHART'!AO101</f>
        <v>23.877777777777784</v>
      </c>
      <c r="E38" s="1293">
        <f t="shared" si="7"/>
        <v>15.343167029665906</v>
      </c>
      <c r="F38" s="1294">
        <f t="shared" si="8"/>
        <v>0.76412153900093449</v>
      </c>
      <c r="G38" s="1294">
        <f t="shared" si="9"/>
        <v>1.1255690753614902</v>
      </c>
      <c r="H38" s="1294">
        <f t="shared" si="10"/>
        <v>-0.23587846099906551</v>
      </c>
      <c r="I38" s="1294">
        <f t="shared" si="11"/>
        <v>0.1255690753614902</v>
      </c>
      <c r="J38" s="1291" t="s">
        <v>171</v>
      </c>
      <c r="K38" s="1295">
        <f t="shared" si="12"/>
        <v>-5.5159888577914042</v>
      </c>
      <c r="L38" s="1296">
        <f t="shared" si="13"/>
        <v>1.6268269789355849</v>
      </c>
      <c r="N38" s="1309"/>
      <c r="P38" s="1232"/>
      <c r="Q38" s="1298"/>
      <c r="R38" s="1232"/>
      <c r="S38" s="1317"/>
      <c r="T38" s="1299"/>
      <c r="U38" s="1311"/>
      <c r="V38" s="1311"/>
      <c r="W38" s="1311"/>
      <c r="X38" s="1311"/>
      <c r="Y38" s="1311"/>
      <c r="Z38" s="1311"/>
    </row>
    <row r="39" spans="1:26" s="197" customFormat="1" x14ac:dyDescent="0.3">
      <c r="A39" s="1291" t="s">
        <v>72</v>
      </c>
      <c r="B39" s="1292">
        <f>'MASTER CHART'!O94</f>
        <v>1.2274170579138945</v>
      </c>
      <c r="C39" s="1292">
        <f>'MASTER CHART'!AG94</f>
        <v>1.5059953201100411</v>
      </c>
      <c r="D39" s="1292">
        <f>'MASTER CHART'!AO94</f>
        <v>12.541666666666663</v>
      </c>
      <c r="E39" s="1293">
        <f t="shared" si="7"/>
        <v>15.275079044690598</v>
      </c>
      <c r="F39" s="1294">
        <f t="shared" si="8"/>
        <v>0.76073061613825488</v>
      </c>
      <c r="G39" s="1294">
        <f t="shared" si="9"/>
        <v>1.1205741658917758</v>
      </c>
      <c r="H39" s="1294">
        <f t="shared" si="10"/>
        <v>-0.23926938386174512</v>
      </c>
      <c r="I39" s="1294">
        <f t="shared" si="11"/>
        <v>0.12057416589177583</v>
      </c>
      <c r="J39" s="1291" t="s">
        <v>72</v>
      </c>
      <c r="K39" s="1295">
        <f t="shared" si="12"/>
        <v>-5.5952851727196453</v>
      </c>
      <c r="L39" s="1296">
        <f t="shared" si="13"/>
        <v>1.562114760108781</v>
      </c>
      <c r="N39" s="1318"/>
      <c r="P39" s="1315"/>
      <c r="Q39" s="1315"/>
      <c r="R39" s="1315"/>
      <c r="S39" s="1315"/>
      <c r="T39" s="1315"/>
      <c r="U39" s="1315"/>
      <c r="V39" s="1311"/>
      <c r="W39" s="1311"/>
      <c r="X39" s="1311"/>
      <c r="Y39" s="1311"/>
      <c r="Z39" s="1311"/>
    </row>
    <row r="40" spans="1:26" s="197" customFormat="1" x14ac:dyDescent="0.3">
      <c r="A40" s="599" t="s">
        <v>64</v>
      </c>
      <c r="B40" s="196">
        <f>'MASTER CHART'!O82</f>
        <v>2.0427398256825047</v>
      </c>
      <c r="C40" s="196">
        <f>'MASTER CHART'!AG82</f>
        <v>8.2145307240486414</v>
      </c>
      <c r="D40" s="196">
        <f>'MASTER CHART'!AO82</f>
        <v>4.4363247863247866</v>
      </c>
      <c r="E40" s="653">
        <f t="shared" si="7"/>
        <v>14.693595336055932</v>
      </c>
      <c r="F40" s="652">
        <f t="shared" si="8"/>
        <v>0.73177152148153934</v>
      </c>
      <c r="G40" s="652">
        <f t="shared" si="9"/>
        <v>1.0779167354538344</v>
      </c>
      <c r="H40" s="652">
        <f t="shared" si="10"/>
        <v>-0.26822847851846066</v>
      </c>
      <c r="I40" s="652">
        <f t="shared" si="11"/>
        <v>7.7916735453834374E-2</v>
      </c>
      <c r="J40" s="599" t="s">
        <v>64</v>
      </c>
      <c r="K40" s="843">
        <f t="shared" si="12"/>
        <v>-6.2724900467110958</v>
      </c>
      <c r="L40" s="844">
        <f t="shared" si="13"/>
        <v>1.0094607050499846</v>
      </c>
      <c r="N40" s="1309"/>
      <c r="P40" s="1315"/>
      <c r="Q40" s="1315"/>
      <c r="R40" s="1315"/>
      <c r="S40" s="1315"/>
      <c r="T40" s="1315"/>
      <c r="U40" s="1315"/>
      <c r="V40" s="1311"/>
      <c r="W40" s="1311"/>
      <c r="X40" s="1311"/>
      <c r="Y40" s="1311"/>
      <c r="Z40" s="1311"/>
    </row>
    <row r="41" spans="1:26" s="197" customFormat="1" x14ac:dyDescent="0.3">
      <c r="A41" s="1291" t="s">
        <v>63</v>
      </c>
      <c r="B41" s="1292">
        <f>'MASTER CHART'!O80</f>
        <v>2.2419683976945426</v>
      </c>
      <c r="C41" s="1292">
        <f>'MASTER CHART'!AG80</f>
        <v>-2.4530113898597503</v>
      </c>
      <c r="D41" s="1292">
        <f>'MASTER CHART'!AO80</f>
        <v>13.990277777777784</v>
      </c>
      <c r="E41" s="1293">
        <f t="shared" si="7"/>
        <v>13.779234785612577</v>
      </c>
      <c r="F41" s="1294">
        <f t="shared" si="8"/>
        <v>0.68623446973364266</v>
      </c>
      <c r="G41" s="1294">
        <f t="shared" si="9"/>
        <v>1.0108395826522227</v>
      </c>
      <c r="H41" s="1294">
        <f t="shared" si="10"/>
        <v>-0.31376553026635734</v>
      </c>
      <c r="I41" s="1294">
        <f t="shared" si="11"/>
        <v>1.0839582652222735E-2</v>
      </c>
      <c r="J41" s="1291" t="s">
        <v>63</v>
      </c>
      <c r="K41" s="1295">
        <f t="shared" si="12"/>
        <v>-7.3373684124346363</v>
      </c>
      <c r="L41" s="1296">
        <f t="shared" si="13"/>
        <v>0.14043366528162043</v>
      </c>
      <c r="N41" s="1300"/>
      <c r="P41" s="1315"/>
      <c r="Q41" s="1315"/>
      <c r="R41" s="1315"/>
      <c r="S41" s="1315"/>
      <c r="T41" s="1315"/>
      <c r="U41" s="1315"/>
      <c r="V41" s="1311"/>
      <c r="W41" s="1311"/>
      <c r="X41" s="1311"/>
      <c r="Y41" s="1311"/>
      <c r="Z41" s="1311"/>
    </row>
    <row r="42" spans="1:26" s="197" customFormat="1" x14ac:dyDescent="0.3">
      <c r="A42" s="1291" t="s">
        <v>88</v>
      </c>
      <c r="B42" s="1292">
        <f>'MASTER CHART'!O141</f>
        <v>2.0074412825163708</v>
      </c>
      <c r="C42" s="1292">
        <f>'MASTER CHART'!AG141</f>
        <v>-1.8357188062745817</v>
      </c>
      <c r="D42" s="1292">
        <f>'MASTER CHART'!AO141</f>
        <v>12.677777777777784</v>
      </c>
      <c r="E42" s="1293">
        <f t="shared" si="7"/>
        <v>12.849500254019574</v>
      </c>
      <c r="F42" s="1294">
        <f t="shared" si="8"/>
        <v>0.63993176183966316</v>
      </c>
      <c r="G42" s="1294">
        <f t="shared" si="9"/>
        <v>0.94263460026277068</v>
      </c>
      <c r="H42" s="1294">
        <f t="shared" si="10"/>
        <v>-0.36006823816033684</v>
      </c>
      <c r="I42" s="1294">
        <f t="shared" si="11"/>
        <v>-5.7365399737229317E-2</v>
      </c>
      <c r="J42" s="1291" t="s">
        <v>88</v>
      </c>
      <c r="K42" s="1295">
        <f t="shared" si="12"/>
        <v>-8.4201515531546054</v>
      </c>
      <c r="L42" s="1296">
        <f t="shared" si="13"/>
        <v>-0.98464131077621153</v>
      </c>
      <c r="P42" s="1315"/>
      <c r="Q42" s="1315"/>
      <c r="R42" s="1315"/>
      <c r="S42" s="1315"/>
      <c r="T42" s="1315"/>
      <c r="U42" s="1315"/>
      <c r="V42" s="1311"/>
      <c r="W42" s="1311"/>
      <c r="X42" s="1311"/>
      <c r="Y42" s="1311"/>
      <c r="Z42" s="1311"/>
    </row>
    <row r="43" spans="1:26" s="197" customFormat="1" x14ac:dyDescent="0.3">
      <c r="A43" s="1291" t="s">
        <v>98</v>
      </c>
      <c r="B43" s="1292">
        <f>'MASTER CHART'!O162</f>
        <v>1.0569623276060993</v>
      </c>
      <c r="C43" s="1292">
        <f>'MASTER CHART'!AG162</f>
        <v>0.62676171409209724</v>
      </c>
      <c r="D43" s="1292">
        <f>'MASTER CHART'!AO162</f>
        <v>10.879166666666663</v>
      </c>
      <c r="E43" s="1293">
        <f t="shared" si="7"/>
        <v>12.56289070836486</v>
      </c>
      <c r="F43" s="1294">
        <f t="shared" si="8"/>
        <v>0.62565801205289517</v>
      </c>
      <c r="G43" s="1294">
        <f t="shared" si="9"/>
        <v>0.92160902968346259</v>
      </c>
      <c r="H43" s="1294">
        <f t="shared" si="10"/>
        <v>-0.37434198794710483</v>
      </c>
      <c r="I43" s="1294">
        <f t="shared" si="11"/>
        <v>-7.8390970316537412E-2</v>
      </c>
      <c r="J43" s="1291" t="s">
        <v>98</v>
      </c>
      <c r="K43" s="1295">
        <f t="shared" si="12"/>
        <v>-8.7539414399006734</v>
      </c>
      <c r="L43" s="1296">
        <f t="shared" si="13"/>
        <v>-1.3455321172529238</v>
      </c>
      <c r="P43" s="1315"/>
      <c r="Q43" s="1315"/>
      <c r="R43" s="1315"/>
      <c r="S43" s="1315"/>
      <c r="T43" s="1315"/>
      <c r="U43" s="1315"/>
      <c r="V43" s="1311"/>
      <c r="W43" s="1311"/>
      <c r="X43" s="1311"/>
      <c r="Y43" s="1311"/>
      <c r="Z43" s="1311"/>
    </row>
    <row r="44" spans="1:26" s="197" customFormat="1" x14ac:dyDescent="0.3">
      <c r="A44" s="1291" t="s">
        <v>93</v>
      </c>
      <c r="B44" s="1292">
        <f>'MASTER CHART'!O152</f>
        <v>3.4579656615709782E-2</v>
      </c>
      <c r="C44" s="1292">
        <f>'MASTER CHART'!AG152</f>
        <v>-11.758683828864644</v>
      </c>
      <c r="D44" s="1292">
        <f>'MASTER CHART'!AO152</f>
        <v>23.877777777777784</v>
      </c>
      <c r="E44" s="1293">
        <f t="shared" si="7"/>
        <v>12.15367360552885</v>
      </c>
      <c r="F44" s="1294">
        <f t="shared" si="8"/>
        <v>0.60527815163685672</v>
      </c>
      <c r="G44" s="1294">
        <f t="shared" si="9"/>
        <v>0.89158901392200574</v>
      </c>
      <c r="H44" s="1294">
        <f t="shared" si="10"/>
        <v>-0.39472184836314328</v>
      </c>
      <c r="I44" s="1294">
        <f t="shared" si="11"/>
        <v>-0.10841098607799426</v>
      </c>
      <c r="J44" s="1291" t="s">
        <v>93</v>
      </c>
      <c r="K44" s="1295">
        <f t="shared" si="12"/>
        <v>-9.2305219742236329</v>
      </c>
      <c r="L44" s="1296">
        <f t="shared" si="13"/>
        <v>-1.8608069659296966</v>
      </c>
      <c r="P44" s="1315"/>
      <c r="Q44" s="1315"/>
      <c r="R44" s="1315"/>
      <c r="S44" s="1315"/>
      <c r="T44" s="1315"/>
      <c r="U44" s="1315"/>
      <c r="V44" s="1311"/>
      <c r="W44" s="1311"/>
      <c r="X44" s="1311"/>
      <c r="Y44" s="1311"/>
      <c r="Z44" s="1311"/>
    </row>
    <row r="45" spans="1:26" s="197" customFormat="1" x14ac:dyDescent="0.3">
      <c r="A45" s="1291" t="s">
        <v>49</v>
      </c>
      <c r="B45" s="1292">
        <f>'MASTER CHART'!O44</f>
        <v>0.97694177782493663</v>
      </c>
      <c r="C45" s="1292">
        <f>'MASTER CHART'!AG44</f>
        <v>1.3654341394498557</v>
      </c>
      <c r="D45" s="1292">
        <f>'MASTER CHART'!AO44</f>
        <v>9.5666666666666611</v>
      </c>
      <c r="E45" s="1293">
        <f t="shared" si="7"/>
        <v>11.909042583941453</v>
      </c>
      <c r="F45" s="1294">
        <f t="shared" si="8"/>
        <v>0.59309501940989806</v>
      </c>
      <c r="G45" s="1294">
        <f t="shared" si="9"/>
        <v>0.8736429723883069</v>
      </c>
      <c r="H45" s="1294">
        <f t="shared" si="10"/>
        <v>-0.40690498059010194</v>
      </c>
      <c r="I45" s="1294">
        <f t="shared" si="11"/>
        <v>-0.1263570276116931</v>
      </c>
      <c r="J45" s="1291" t="s">
        <v>49</v>
      </c>
      <c r="K45" s="1295">
        <f t="shared" si="12"/>
        <v>-9.5154230259443739</v>
      </c>
      <c r="L45" s="1296">
        <f t="shared" si="13"/>
        <v>-2.1688395768751008</v>
      </c>
      <c r="P45" s="1315"/>
      <c r="Q45" s="1315"/>
      <c r="R45" s="1315"/>
      <c r="S45" s="1315"/>
      <c r="T45" s="1315"/>
      <c r="U45" s="1315"/>
      <c r="V45" s="1311"/>
      <c r="W45" s="1311"/>
      <c r="X45" s="1311"/>
      <c r="Y45" s="1311"/>
      <c r="Z45" s="1311"/>
    </row>
    <row r="46" spans="1:26" s="197" customFormat="1" x14ac:dyDescent="0.3">
      <c r="A46" s="1291" t="s">
        <v>177</v>
      </c>
      <c r="B46" s="1292">
        <f>'MASTER CHART'!O108</f>
        <v>-0.81860178068184231</v>
      </c>
      <c r="C46" s="1292">
        <f>'MASTER CHART'!AG108</f>
        <v>-19.398846796259271</v>
      </c>
      <c r="D46" s="1292">
        <f>'MASTER CHART'!AO108</f>
        <v>29.438888888888886</v>
      </c>
      <c r="E46" s="1293">
        <f t="shared" si="7"/>
        <v>9.2214403119477737</v>
      </c>
      <c r="F46" s="1294">
        <f t="shared" si="8"/>
        <v>0.45924685231848261</v>
      </c>
      <c r="G46" s="1294">
        <f t="shared" si="9"/>
        <v>0.67648146079305471</v>
      </c>
      <c r="H46" s="1294">
        <f t="shared" si="10"/>
        <v>-0.54075314768151739</v>
      </c>
      <c r="I46" s="1294">
        <f t="shared" si="11"/>
        <v>-0.32351853920694529</v>
      </c>
      <c r="J46" s="1291" t="s">
        <v>177</v>
      </c>
      <c r="K46" s="1295">
        <f t="shared" si="12"/>
        <v>-12.645445984314341</v>
      </c>
      <c r="L46" s="1296">
        <f t="shared" si="13"/>
        <v>-5.552993964380895</v>
      </c>
      <c r="P46" s="1315"/>
      <c r="Q46" s="1315"/>
      <c r="R46" s="1315"/>
      <c r="S46" s="1315"/>
      <c r="T46" s="1315"/>
      <c r="U46" s="1315"/>
      <c r="V46" s="1311"/>
      <c r="W46" s="1311"/>
      <c r="X46" s="1311"/>
      <c r="Y46" s="1311"/>
      <c r="Z46" s="1311"/>
    </row>
    <row r="47" spans="1:26" s="197" customFormat="1" x14ac:dyDescent="0.3">
      <c r="A47" s="1291" t="s">
        <v>100</v>
      </c>
      <c r="B47" s="1292">
        <f>'MASTER CHART'!O166</f>
        <v>1.3022716651500366</v>
      </c>
      <c r="C47" s="1292">
        <f>'MASTER CHART'!AG166</f>
        <v>2.3656861127284863</v>
      </c>
      <c r="D47" s="1292">
        <f>'MASTER CHART'!AO166</f>
        <v>5.0974358974358935</v>
      </c>
      <c r="E47" s="1293">
        <f t="shared" si="7"/>
        <v>8.7653936753144173</v>
      </c>
      <c r="F47" s="1294">
        <f t="shared" si="8"/>
        <v>0.43653478399733964</v>
      </c>
      <c r="G47" s="1294">
        <f t="shared" si="9"/>
        <v>0.64302604770104843</v>
      </c>
      <c r="H47" s="1294">
        <f t="shared" si="10"/>
        <v>-0.56346521600266031</v>
      </c>
      <c r="I47" s="1294">
        <f t="shared" si="11"/>
        <v>-0.35697395229895157</v>
      </c>
      <c r="J47" s="1291" t="s">
        <v>100</v>
      </c>
      <c r="K47" s="1295">
        <f t="shared" si="12"/>
        <v>-13.176564914233582</v>
      </c>
      <c r="L47" s="1296">
        <f t="shared" si="13"/>
        <v>-6.1272352657640718</v>
      </c>
      <c r="P47" s="1315"/>
      <c r="Q47" s="1315"/>
      <c r="R47" s="1315"/>
      <c r="S47" s="1315"/>
      <c r="T47" s="1315"/>
      <c r="U47" s="1315"/>
      <c r="V47" s="1311"/>
      <c r="W47" s="1311"/>
      <c r="X47" s="1311"/>
      <c r="Y47" s="1311"/>
      <c r="Z47" s="1311"/>
    </row>
    <row r="48" spans="1:26" s="197" customFormat="1" x14ac:dyDescent="0.3">
      <c r="A48" s="1291" t="s">
        <v>36</v>
      </c>
      <c r="B48" s="1292">
        <f>'MASTER CHART'!O128</f>
        <v>0.40961806866890588</v>
      </c>
      <c r="C48" s="1292">
        <f>'MASTER CHART'!AG128</f>
        <v>-0.86900738429303304</v>
      </c>
      <c r="D48" s="1292">
        <f>'MASTER CHART'!AO128</f>
        <v>8.4291666666666636</v>
      </c>
      <c r="E48" s="1293">
        <f t="shared" si="7"/>
        <v>7.969777351042536</v>
      </c>
      <c r="F48" s="1294">
        <f t="shared" si="8"/>
        <v>0.39691144098207859</v>
      </c>
      <c r="G48" s="1294">
        <f t="shared" si="9"/>
        <v>0.58465992754334395</v>
      </c>
      <c r="H48" s="1294">
        <f t="shared" si="10"/>
        <v>-0.60308855901792136</v>
      </c>
      <c r="I48" s="1294">
        <f t="shared" si="11"/>
        <v>-0.41534007245665605</v>
      </c>
      <c r="J48" s="1291" t="s">
        <v>36</v>
      </c>
      <c r="K48" s="1295">
        <f t="shared" si="12"/>
        <v>-14.10315192711685</v>
      </c>
      <c r="L48" s="1296">
        <f t="shared" si="13"/>
        <v>-7.1290533184622555</v>
      </c>
      <c r="P48" s="1315"/>
      <c r="Q48" s="1315"/>
      <c r="R48" s="1315"/>
      <c r="S48" s="1315"/>
      <c r="T48" s="1315"/>
      <c r="U48" s="1315"/>
      <c r="V48" s="1311"/>
      <c r="W48" s="1311"/>
      <c r="X48" s="1311"/>
      <c r="Y48" s="1311"/>
      <c r="Z48" s="1311"/>
    </row>
    <row r="49" spans="1:33" s="197" customFormat="1" x14ac:dyDescent="0.3">
      <c r="A49" s="1291" t="s">
        <v>44</v>
      </c>
      <c r="B49" s="1292">
        <f>'MASTER CHART'!O32</f>
        <v>0.77558727654362603</v>
      </c>
      <c r="C49" s="1292">
        <f>'MASTER CHART'!AG32</f>
        <v>7.8805048648662748</v>
      </c>
      <c r="D49" s="1292">
        <f>'MASTER CHART'!AO32</f>
        <v>-0.81217948717949018</v>
      </c>
      <c r="E49" s="1293">
        <f t="shared" si="7"/>
        <v>7.8439126542304098</v>
      </c>
      <c r="F49" s="1294">
        <f t="shared" si="8"/>
        <v>0.39064311804405594</v>
      </c>
      <c r="G49" s="1294">
        <f t="shared" si="9"/>
        <v>0.57542653979897784</v>
      </c>
      <c r="H49" s="1294">
        <f t="shared" si="10"/>
        <v>-0.60935688195594406</v>
      </c>
      <c r="I49" s="1294">
        <f t="shared" si="11"/>
        <v>-0.42457346020102216</v>
      </c>
      <c r="J49" s="1291" t="s">
        <v>44</v>
      </c>
      <c r="K49" s="1295">
        <f t="shared" si="12"/>
        <v>-14.249735889623324</v>
      </c>
      <c r="L49" s="1296">
        <f t="shared" si="13"/>
        <v>-7.2875386607271571</v>
      </c>
      <c r="P49" s="1315"/>
      <c r="Q49" s="1315"/>
      <c r="R49" s="1315"/>
      <c r="S49" s="1315"/>
      <c r="T49" s="1315"/>
      <c r="U49" s="1315"/>
      <c r="V49" s="1311"/>
      <c r="W49" s="1311"/>
      <c r="X49" s="1311"/>
      <c r="Y49" s="1311"/>
      <c r="Z49" s="1311"/>
    </row>
    <row r="50" spans="1:33" s="197" customFormat="1" x14ac:dyDescent="0.3">
      <c r="A50" s="1291" t="s">
        <v>89</v>
      </c>
      <c r="B50" s="1292">
        <f>'MASTER CHART'!O142</f>
        <v>1.4665579015392198</v>
      </c>
      <c r="C50" s="1292">
        <f>'MASTER CHART'!AG142</f>
        <v>13.144409385589466</v>
      </c>
      <c r="D50" s="1292">
        <f>'MASTER CHART'!AO142</f>
        <v>-8.2874125874125859</v>
      </c>
      <c r="E50" s="1293">
        <f t="shared" si="7"/>
        <v>6.3235546997160998</v>
      </c>
      <c r="F50" s="1294">
        <f t="shared" si="8"/>
        <v>0.31492613876659808</v>
      </c>
      <c r="G50" s="1294">
        <f t="shared" si="9"/>
        <v>0.46389364090187052</v>
      </c>
      <c r="H50" s="1294">
        <f t="shared" si="10"/>
        <v>-0.68507386123340197</v>
      </c>
      <c r="I50" s="1294">
        <f t="shared" si="11"/>
        <v>-0.53610635909812943</v>
      </c>
      <c r="J50" s="1291" t="s">
        <v>89</v>
      </c>
      <c r="K50" s="1295">
        <f t="shared" si="12"/>
        <v>-16.02036815621987</v>
      </c>
      <c r="L50" s="1296">
        <f t="shared" si="13"/>
        <v>-9.2019313132278739</v>
      </c>
      <c r="M50" s="1319"/>
      <c r="P50" s="1315"/>
      <c r="Q50" s="1315"/>
      <c r="R50" s="1315"/>
      <c r="S50" s="1315"/>
      <c r="T50" s="1315"/>
      <c r="U50" s="1315"/>
      <c r="V50" s="1311"/>
      <c r="W50" s="1311"/>
      <c r="X50" s="1311"/>
      <c r="Y50" s="1311"/>
      <c r="Z50" s="1311"/>
    </row>
    <row r="51" spans="1:33" s="1307" customFormat="1" x14ac:dyDescent="0.3">
      <c r="A51" s="1291" t="s">
        <v>45</v>
      </c>
      <c r="B51" s="1292">
        <f>'MASTER CHART'!O35</f>
        <v>1.0719970496202187</v>
      </c>
      <c r="C51" s="1292">
        <f>'MASTER CHART'!AG35</f>
        <v>-5.4707421860244709</v>
      </c>
      <c r="D51" s="1292">
        <f>'MASTER CHART'!AO35</f>
        <v>9.5666666666666611</v>
      </c>
      <c r="E51" s="1293">
        <f t="shared" si="7"/>
        <v>5.1679215302624089</v>
      </c>
      <c r="F51" s="1294">
        <f t="shared" si="8"/>
        <v>0.25737321020523118</v>
      </c>
      <c r="G51" s="1294">
        <f t="shared" si="9"/>
        <v>0.37911681774117117</v>
      </c>
      <c r="H51" s="1294">
        <f t="shared" si="10"/>
        <v>-0.74262678979476882</v>
      </c>
      <c r="I51" s="1294">
        <f t="shared" si="11"/>
        <v>-0.62088318225882877</v>
      </c>
      <c r="J51" s="1291" t="s">
        <v>45</v>
      </c>
      <c r="K51" s="1295">
        <f t="shared" si="12"/>
        <v>-17.366236326349323</v>
      </c>
      <c r="L51" s="1296">
        <f t="shared" si="13"/>
        <v>-10.657072612038004</v>
      </c>
      <c r="M51" s="197"/>
      <c r="N51" s="1326"/>
      <c r="P51" s="1315"/>
      <c r="Q51" s="1315"/>
      <c r="R51" s="1315"/>
      <c r="S51" s="1315"/>
      <c r="T51" s="1315"/>
      <c r="U51" s="1315"/>
      <c r="V51" s="1327"/>
      <c r="W51" s="1327"/>
      <c r="X51" s="1328"/>
      <c r="Y51" s="1327"/>
      <c r="Z51" s="1327"/>
      <c r="AA51" s="1326"/>
      <c r="AB51" s="1326"/>
      <c r="AC51" s="1326"/>
      <c r="AD51" s="1326"/>
      <c r="AE51" s="1326"/>
      <c r="AF51" s="1329"/>
      <c r="AG51" s="1330"/>
    </row>
    <row r="52" spans="1:33" s="1307" customFormat="1" x14ac:dyDescent="0.3">
      <c r="A52" s="1291" t="s">
        <v>42</v>
      </c>
      <c r="B52" s="1292">
        <f>'MASTER CHART'!O21</f>
        <v>-0.12928715026507878</v>
      </c>
      <c r="C52" s="1292">
        <f>'MASTER CHART'!AG21</f>
        <v>-2.2767376252793556</v>
      </c>
      <c r="D52" s="1292">
        <f>'MASTER CHART'!AO21</f>
        <v>7.1166666666666618</v>
      </c>
      <c r="E52" s="1293">
        <f t="shared" si="7"/>
        <v>4.7106418911222274</v>
      </c>
      <c r="F52" s="1294">
        <f t="shared" si="8"/>
        <v>0.23459973580206583</v>
      </c>
      <c r="G52" s="1294">
        <f t="shared" si="9"/>
        <v>0.34557095203994526</v>
      </c>
      <c r="H52" s="1294">
        <f t="shared" si="10"/>
        <v>-0.76540026419793417</v>
      </c>
      <c r="I52" s="1294">
        <f t="shared" si="11"/>
        <v>-0.65442904796005474</v>
      </c>
      <c r="J52" s="1291" t="s">
        <v>42</v>
      </c>
      <c r="K52" s="1295">
        <f t="shared" si="12"/>
        <v>-17.898791229959432</v>
      </c>
      <c r="L52" s="1296">
        <f t="shared" si="13"/>
        <v>-11.232866476048009</v>
      </c>
      <c r="M52" s="197"/>
      <c r="N52" s="1330"/>
      <c r="P52" s="1315"/>
      <c r="Q52" s="1315"/>
      <c r="R52" s="1315"/>
      <c r="S52" s="1315"/>
      <c r="T52" s="1315"/>
      <c r="U52" s="1315"/>
      <c r="V52" s="1331"/>
      <c r="W52" s="1331"/>
      <c r="X52" s="1331"/>
      <c r="Y52" s="1331"/>
      <c r="Z52" s="1331"/>
      <c r="AA52" s="1330"/>
      <c r="AB52" s="1330"/>
      <c r="AC52" s="1330"/>
      <c r="AD52" s="1330"/>
      <c r="AE52" s="1330"/>
      <c r="AF52" s="1330"/>
      <c r="AG52" s="1330"/>
    </row>
    <row r="53" spans="1:33" s="1332" customFormat="1" x14ac:dyDescent="0.3">
      <c r="A53" s="1291" t="s">
        <v>149</v>
      </c>
      <c r="B53" s="1292">
        <f>'MASTER CHART'!O48</f>
        <v>0.87795649619479588</v>
      </c>
      <c r="C53" s="1292">
        <f>'MASTER CHART'!AG48</f>
        <v>-4.7327979167902186</v>
      </c>
      <c r="D53" s="1292">
        <f>'MASTER CHART'!AO48</f>
        <v>8.2085470085470149</v>
      </c>
      <c r="E53" s="1293">
        <f t="shared" si="7"/>
        <v>4.353705587951592</v>
      </c>
      <c r="F53" s="1294">
        <f t="shared" si="8"/>
        <v>0.216823567636999</v>
      </c>
      <c r="G53" s="1294">
        <f t="shared" si="9"/>
        <v>0.3193862364629117</v>
      </c>
      <c r="H53" s="1294">
        <f t="shared" si="10"/>
        <v>-0.78317643236300105</v>
      </c>
      <c r="I53" s="1294">
        <f t="shared" si="11"/>
        <v>-0.68061376353708836</v>
      </c>
      <c r="J53" s="1291" t="s">
        <v>149</v>
      </c>
      <c r="K53" s="1295">
        <f t="shared" si="12"/>
        <v>-18.31448474058109</v>
      </c>
      <c r="L53" s="1296">
        <f t="shared" si="13"/>
        <v>-11.682310788929529</v>
      </c>
      <c r="M53" s="197"/>
      <c r="N53" s="1316"/>
      <c r="P53" s="1315"/>
      <c r="Q53" s="1315"/>
      <c r="R53" s="1315"/>
      <c r="S53" s="1315"/>
      <c r="T53" s="1315"/>
      <c r="U53" s="1315"/>
      <c r="V53" s="1333"/>
      <c r="W53" s="1333"/>
      <c r="X53" s="1333"/>
      <c r="Y53" s="1333"/>
      <c r="Z53" s="1333"/>
      <c r="AA53" s="1316"/>
      <c r="AB53" s="1316"/>
      <c r="AC53" s="1316"/>
      <c r="AD53" s="1316"/>
      <c r="AE53" s="1316"/>
      <c r="AF53" s="1316"/>
      <c r="AG53" s="1316"/>
    </row>
    <row r="54" spans="1:33" s="197" customFormat="1" x14ac:dyDescent="0.3">
      <c r="A54" s="1291" t="s">
        <v>86</v>
      </c>
      <c r="B54" s="1292">
        <f>'MASTER CHART'!O136</f>
        <v>1.2081904981666067</v>
      </c>
      <c r="C54" s="1292">
        <f>'MASTER CHART'!AG136</f>
        <v>-15.303660222960666</v>
      </c>
      <c r="D54" s="1292">
        <f>'MASTER CHART'!AO136</f>
        <v>18.404166666666661</v>
      </c>
      <c r="E54" s="1293">
        <f t="shared" si="7"/>
        <v>4.3086969418726024</v>
      </c>
      <c r="F54" s="1294">
        <f t="shared" si="8"/>
        <v>0.21458204371669434</v>
      </c>
      <c r="G54" s="1294">
        <f t="shared" si="9"/>
        <v>0.31608441878391169</v>
      </c>
      <c r="H54" s="1294">
        <f t="shared" si="10"/>
        <v>-0.78541795628330568</v>
      </c>
      <c r="I54" s="1294">
        <f t="shared" si="11"/>
        <v>-0.68391558121608831</v>
      </c>
      <c r="J54" s="1291" t="s">
        <v>86</v>
      </c>
      <c r="K54" s="1295">
        <f t="shared" si="12"/>
        <v>-18.366902502323747</v>
      </c>
      <c r="L54" s="1296">
        <f t="shared" si="13"/>
        <v>-11.738984430223526</v>
      </c>
      <c r="P54" s="1315"/>
      <c r="Q54" s="1315"/>
      <c r="R54" s="1315"/>
      <c r="S54" s="1315"/>
      <c r="T54" s="1315"/>
      <c r="U54" s="1315"/>
      <c r="V54" s="1311"/>
      <c r="W54" s="1311"/>
      <c r="X54" s="1311"/>
      <c r="Y54" s="1311"/>
      <c r="Z54" s="1311"/>
    </row>
    <row r="55" spans="1:33" s="197" customFormat="1" x14ac:dyDescent="0.3">
      <c r="A55" s="1291" t="s">
        <v>164</v>
      </c>
      <c r="B55" s="1292">
        <f>'MASTER CHART'!O81</f>
        <v>-1.9265646445287203</v>
      </c>
      <c r="C55" s="1292">
        <f>'MASTER CHART'!AG81</f>
        <v>-17.894624809752667</v>
      </c>
      <c r="D55" s="1292">
        <f>'MASTER CHART'!AO81</f>
        <v>23.799999999999997</v>
      </c>
      <c r="E55" s="1293">
        <f t="shared" si="7"/>
        <v>3.9788105457186091</v>
      </c>
      <c r="F55" s="1294">
        <f t="shared" si="8"/>
        <v>0.19815301702114452</v>
      </c>
      <c r="G55" s="1294">
        <f t="shared" si="9"/>
        <v>0.29188407441071557</v>
      </c>
      <c r="H55" s="1294">
        <f t="shared" si="10"/>
        <v>-0.80184698297885548</v>
      </c>
      <c r="I55" s="1294">
        <f t="shared" si="11"/>
        <v>-0.70811592558928438</v>
      </c>
      <c r="J55" s="1291" t="s">
        <v>164</v>
      </c>
      <c r="K55" s="1295">
        <f t="shared" si="12"/>
        <v>-18.751093275034311</v>
      </c>
      <c r="L55" s="1296">
        <f t="shared" si="13"/>
        <v>-12.154368248936727</v>
      </c>
      <c r="P55" s="1315"/>
      <c r="Q55" s="1315"/>
      <c r="R55" s="1315"/>
      <c r="S55" s="1315"/>
      <c r="T55" s="1315"/>
      <c r="U55" s="1315"/>
      <c r="V55" s="1311"/>
      <c r="W55" s="1311"/>
      <c r="X55" s="1311"/>
      <c r="Y55" s="1311"/>
      <c r="Z55" s="1311"/>
    </row>
    <row r="56" spans="1:33" s="197" customFormat="1" x14ac:dyDescent="0.3">
      <c r="A56" s="1291" t="s">
        <v>65</v>
      </c>
      <c r="B56" s="1292">
        <f>'MASTER CHART'!O83</f>
        <v>1.7595134823523171</v>
      </c>
      <c r="C56" s="1292">
        <f>'MASTER CHART'!AG83</f>
        <v>-3.4828079705047887</v>
      </c>
      <c r="D56" s="1292">
        <f>'MASTER CHART'!AO83</f>
        <v>5.4459401709401707</v>
      </c>
      <c r="E56" s="1293">
        <f t="shared" si="7"/>
        <v>3.7226456827876993</v>
      </c>
      <c r="F56" s="1294">
        <f t="shared" si="8"/>
        <v>0.18539547557469696</v>
      </c>
      <c r="G56" s="1294">
        <f t="shared" si="9"/>
        <v>0.27309191452926729</v>
      </c>
      <c r="H56" s="1294">
        <f t="shared" si="10"/>
        <v>-0.81460452442530307</v>
      </c>
      <c r="I56" s="1294">
        <f t="shared" si="11"/>
        <v>-0.72690808547073271</v>
      </c>
      <c r="J56" s="1291" t="s">
        <v>65</v>
      </c>
      <c r="K56" s="1295">
        <f t="shared" si="12"/>
        <v>-19.0494268158475</v>
      </c>
      <c r="L56" s="1296">
        <f t="shared" si="13"/>
        <v>-12.476923953642762</v>
      </c>
      <c r="M56" s="1300"/>
      <c r="P56" s="1315"/>
      <c r="Q56" s="1315"/>
      <c r="R56" s="1315"/>
      <c r="S56" s="1315"/>
      <c r="T56" s="1315"/>
      <c r="U56" s="1315"/>
      <c r="V56" s="1311"/>
      <c r="W56" s="1311"/>
      <c r="X56" s="1311"/>
      <c r="Y56" s="1311"/>
      <c r="Z56" s="1311"/>
    </row>
    <row r="57" spans="1:33" s="197" customFormat="1" x14ac:dyDescent="0.3">
      <c r="A57" s="1291" t="s">
        <v>169</v>
      </c>
      <c r="B57" s="1292">
        <f>'MASTER CHART'!O97</f>
        <v>-1.0708341310442069</v>
      </c>
      <c r="C57" s="1292">
        <f>'MASTER CHART'!AG97</f>
        <v>-19.304390992003004</v>
      </c>
      <c r="D57" s="1292">
        <f>'MASTER CHART'!AO97</f>
        <v>23.877777777777784</v>
      </c>
      <c r="E57" s="1293">
        <f t="shared" si="7"/>
        <v>3.5025526547305716</v>
      </c>
      <c r="F57" s="1294">
        <f t="shared" si="8"/>
        <v>0.17443438631605709</v>
      </c>
      <c r="G57" s="1294">
        <f t="shared" si="9"/>
        <v>0.25694597115233686</v>
      </c>
      <c r="H57" s="1294">
        <f t="shared" si="10"/>
        <v>-0.82556561368394288</v>
      </c>
      <c r="I57" s="1294">
        <f t="shared" si="11"/>
        <v>-0.74305402884766314</v>
      </c>
      <c r="J57" s="1291" t="s">
        <v>169</v>
      </c>
      <c r="K57" s="1295">
        <f t="shared" si="12"/>
        <v>-19.305750542752577</v>
      </c>
      <c r="L57" s="1296">
        <f t="shared" si="13"/>
        <v>-12.754059002351603</v>
      </c>
      <c r="P57" s="1315"/>
      <c r="Q57" s="1315"/>
      <c r="R57" s="1315"/>
      <c r="S57" s="1315"/>
      <c r="T57" s="1315"/>
      <c r="U57" s="1315"/>
      <c r="V57" s="1311"/>
      <c r="W57" s="1311"/>
      <c r="X57" s="1311"/>
      <c r="Y57" s="1311"/>
      <c r="Z57" s="1311"/>
    </row>
    <row r="58" spans="1:33" s="197" customFormat="1" x14ac:dyDescent="0.3">
      <c r="A58" s="1291" t="s">
        <v>166</v>
      </c>
      <c r="B58" s="1292">
        <f>'MASTER CHART'!O92</f>
        <v>2.7509803739192016</v>
      </c>
      <c r="C58" s="1292">
        <f>'MASTER CHART'!AG92</f>
        <v>-2.9358124176532172</v>
      </c>
      <c r="D58" s="1292">
        <f>'MASTER CHART'!AO92</f>
        <v>1.5555555555555542</v>
      </c>
      <c r="E58" s="1293">
        <f t="shared" si="7"/>
        <v>1.3707235118215386</v>
      </c>
      <c r="F58" s="1294">
        <f t="shared" si="8"/>
        <v>6.8264873697372927E-2</v>
      </c>
      <c r="G58" s="1294">
        <f t="shared" si="9"/>
        <v>0.10055577136025083</v>
      </c>
      <c r="H58" s="1294">
        <f t="shared" si="10"/>
        <v>-0.93173512630262711</v>
      </c>
      <c r="I58" s="1294">
        <f t="shared" si="11"/>
        <v>-0.89944422863974915</v>
      </c>
      <c r="J58" s="1291" t="s">
        <v>166</v>
      </c>
      <c r="K58" s="1295">
        <f t="shared" si="12"/>
        <v>-21.788511563667186</v>
      </c>
      <c r="L58" s="1296">
        <f t="shared" si="13"/>
        <v>-15.438399249629564</v>
      </c>
      <c r="P58" s="1315"/>
      <c r="Q58" s="1315"/>
      <c r="R58" s="1315"/>
      <c r="S58" s="1315"/>
      <c r="T58" s="1315"/>
      <c r="U58" s="1315"/>
      <c r="V58" s="1311"/>
      <c r="W58" s="1311"/>
      <c r="X58" s="1311"/>
      <c r="Y58" s="1311"/>
      <c r="Z58" s="1311"/>
    </row>
    <row r="59" spans="1:33" s="197" customFormat="1" x14ac:dyDescent="0.3">
      <c r="A59" s="1291" t="s">
        <v>84</v>
      </c>
      <c r="B59" s="1292">
        <f>'MASTER CHART'!O134</f>
        <v>1.097576567836559</v>
      </c>
      <c r="C59" s="1292">
        <f>'MASTER CHART'!AG134</f>
        <v>-5.5357764326709615</v>
      </c>
      <c r="D59" s="1292">
        <f>'MASTER CHART'!AO134</f>
        <v>5.4459401709401707</v>
      </c>
      <c r="E59" s="1293">
        <f t="shared" si="7"/>
        <v>1.0077403061057684</v>
      </c>
      <c r="F59" s="1294">
        <f t="shared" si="8"/>
        <v>5.0187557244599709E-2</v>
      </c>
      <c r="G59" s="1294">
        <f t="shared" si="9"/>
        <v>7.3927457242357442E-2</v>
      </c>
      <c r="H59" s="1294">
        <f t="shared" si="10"/>
        <v>-0.94981244275540033</v>
      </c>
      <c r="I59" s="1294">
        <f t="shared" si="11"/>
        <v>-0.92607254275764261</v>
      </c>
      <c r="J59" s="1291" t="s">
        <v>84</v>
      </c>
      <c r="K59" s="1295">
        <f t="shared" si="12"/>
        <v>-22.2112473900327</v>
      </c>
      <c r="L59" s="1296">
        <f t="shared" si="13"/>
        <v>-15.895457654816401</v>
      </c>
      <c r="P59" s="1315"/>
      <c r="Q59" s="1315"/>
      <c r="R59" s="1315"/>
      <c r="S59" s="1315"/>
      <c r="T59" s="1315"/>
      <c r="U59" s="1315"/>
      <c r="V59" s="1311"/>
      <c r="W59" s="1311"/>
      <c r="X59" s="1311"/>
      <c r="Y59" s="1311"/>
      <c r="Z59" s="1311"/>
    </row>
    <row r="60" spans="1:33" s="197" customFormat="1" x14ac:dyDescent="0.3">
      <c r="A60" s="1291" t="s">
        <v>83</v>
      </c>
      <c r="B60" s="1292">
        <f>'MASTER CHART'!O133</f>
        <v>9.4459200223157638E-2</v>
      </c>
      <c r="C60" s="1292">
        <f>'MASTER CHART'!AG133</f>
        <v>-7.2771336858705213</v>
      </c>
      <c r="D60" s="1292">
        <f>'MASTER CHART'!AO133</f>
        <v>7.7680555555555557</v>
      </c>
      <c r="E60" s="1293">
        <f t="shared" si="7"/>
        <v>0.58538106990819205</v>
      </c>
      <c r="F60" s="1294">
        <f t="shared" si="8"/>
        <v>2.9153191331059973E-2</v>
      </c>
      <c r="G60" s="1294">
        <f t="shared" si="9"/>
        <v>4.2943339423779356E-2</v>
      </c>
      <c r="H60" s="1294">
        <f t="shared" si="10"/>
        <v>-0.97084680866894002</v>
      </c>
      <c r="I60" s="1294">
        <f t="shared" si="11"/>
        <v>-0.95705666057622063</v>
      </c>
      <c r="J60" s="1291" t="s">
        <v>83</v>
      </c>
      <c r="K60" s="1295">
        <f t="shared" si="12"/>
        <v>-22.703133455078088</v>
      </c>
      <c r="L60" s="1296">
        <f t="shared" si="13"/>
        <v>-16.427280714045075</v>
      </c>
      <c r="P60" s="1315"/>
      <c r="Q60" s="1315"/>
      <c r="R60" s="1315"/>
      <c r="S60" s="1315"/>
      <c r="T60" s="1315"/>
      <c r="U60" s="1315"/>
      <c r="V60" s="1311"/>
      <c r="W60" s="1311"/>
      <c r="X60" s="1311"/>
      <c r="Y60" s="1311"/>
      <c r="Z60" s="1311"/>
    </row>
    <row r="61" spans="1:33" s="197" customFormat="1" x14ac:dyDescent="0.3">
      <c r="A61" s="1291" t="s">
        <v>38</v>
      </c>
      <c r="B61" s="1292">
        <f>'MASTER CHART'!O14</f>
        <v>0.43022768153375279</v>
      </c>
      <c r="C61" s="1292">
        <f>'MASTER CHART'!AG14</f>
        <v>0.72135365561134934</v>
      </c>
      <c r="D61" s="1292">
        <f>'MASTER CHART'!AO14</f>
        <v>-3.061752136752137</v>
      </c>
      <c r="E61" s="1293">
        <f t="shared" si="7"/>
        <v>-1.9101707996070347</v>
      </c>
      <c r="F61" s="1294">
        <f t="shared" si="8"/>
        <v>-9.513046741446804E-2</v>
      </c>
      <c r="G61" s="1294">
        <f t="shared" si="9"/>
        <v>-0.14012942546601637</v>
      </c>
      <c r="H61" s="1294">
        <f t="shared" si="10"/>
        <v>-1.095130467414468</v>
      </c>
      <c r="I61" s="1294">
        <f t="shared" si="11"/>
        <v>-1.1401294254660164</v>
      </c>
      <c r="J61" s="1291" t="s">
        <v>38</v>
      </c>
      <c r="K61" s="1295">
        <f t="shared" si="12"/>
        <v>-25.609491559765729</v>
      </c>
      <c r="L61" s="1296">
        <f t="shared" si="13"/>
        <v>-19.569610550745001</v>
      </c>
      <c r="M61" s="1309"/>
      <c r="P61" s="1232"/>
      <c r="Q61" s="1298"/>
      <c r="R61" s="1311"/>
      <c r="S61" s="1299"/>
      <c r="T61" s="1299"/>
      <c r="U61" s="1311"/>
      <c r="V61" s="1311"/>
      <c r="W61" s="1311"/>
      <c r="X61" s="1311"/>
      <c r="Y61" s="1311"/>
      <c r="Z61" s="1311"/>
    </row>
    <row r="62" spans="1:33" s="197" customFormat="1" x14ac:dyDescent="0.3">
      <c r="A62" s="1291" t="s">
        <v>59</v>
      </c>
      <c r="B62" s="1292">
        <f>'MASTER CHART'!O72</f>
        <v>0.9687971026608726</v>
      </c>
      <c r="C62" s="1292">
        <f>'MASTER CHART'!AG72</f>
        <v>-0.36403573799657207</v>
      </c>
      <c r="D62" s="1292">
        <f>'MASTER CHART'!AO72</f>
        <v>-2.7491452991452916</v>
      </c>
      <c r="E62" s="1293">
        <f t="shared" si="7"/>
        <v>-2.1443839344809912</v>
      </c>
      <c r="F62" s="1294">
        <f t="shared" si="8"/>
        <v>-0.10679476727694683</v>
      </c>
      <c r="G62" s="1294">
        <f t="shared" si="9"/>
        <v>-0.15731121467210932</v>
      </c>
      <c r="H62" s="1294">
        <f t="shared" si="10"/>
        <v>-1.1067947672769469</v>
      </c>
      <c r="I62" s="1294">
        <f t="shared" si="11"/>
        <v>-1.1573112146721094</v>
      </c>
      <c r="J62" s="1291" t="s">
        <v>59</v>
      </c>
      <c r="K62" s="1295">
        <f t="shared" si="12"/>
        <v>-25.882259780326685</v>
      </c>
      <c r="L62" s="1296">
        <f t="shared" si="13"/>
        <v>-19.864525247110105</v>
      </c>
      <c r="P62" s="1232"/>
      <c r="Q62" s="1298"/>
      <c r="R62" s="1311"/>
      <c r="S62" s="1299"/>
      <c r="T62" s="1299"/>
      <c r="U62" s="1311"/>
      <c r="V62" s="1311"/>
      <c r="W62" s="1311"/>
      <c r="X62" s="1311"/>
      <c r="Y62" s="1311"/>
      <c r="Z62" s="1311"/>
    </row>
    <row r="63" spans="1:33" s="197" customFormat="1" x14ac:dyDescent="0.3">
      <c r="A63" s="1291" t="s">
        <v>94</v>
      </c>
      <c r="B63" s="1292">
        <f>'MASTER CHART'!O153</f>
        <v>-0.44206584504017493</v>
      </c>
      <c r="C63" s="1292">
        <f>'MASTER CHART'!AG153</f>
        <v>-3.2074815789114908</v>
      </c>
      <c r="D63" s="1292">
        <f>'MASTER CHART'!AO153</f>
        <v>0.19743589743589549</v>
      </c>
      <c r="E63" s="1293">
        <f t="shared" si="7"/>
        <v>-3.4521115265157705</v>
      </c>
      <c r="F63" s="1294">
        <f t="shared" si="8"/>
        <v>-0.17192231351870604</v>
      </c>
      <c r="G63" s="1294">
        <f t="shared" si="9"/>
        <v>-0.25324562858713179</v>
      </c>
      <c r="H63" s="1294">
        <f t="shared" si="10"/>
        <v>-1.171922313518706</v>
      </c>
      <c r="I63" s="1294">
        <f t="shared" si="11"/>
        <v>-1.2532456285871318</v>
      </c>
      <c r="J63" s="1291" t="s">
        <v>94</v>
      </c>
      <c r="K63" s="1295">
        <f t="shared" si="12"/>
        <v>-27.405259455173049</v>
      </c>
      <c r="L63" s="1296">
        <f t="shared" si="13"/>
        <v>-21.511179632829162</v>
      </c>
      <c r="P63" s="1232"/>
      <c r="Q63" s="1298"/>
      <c r="R63" s="1311"/>
      <c r="S63" s="1299"/>
      <c r="T63" s="1299"/>
      <c r="U63" s="1311"/>
      <c r="V63" s="1311"/>
      <c r="W63" s="1311"/>
      <c r="X63" s="1311"/>
      <c r="Y63" s="1311"/>
      <c r="Z63" s="1311"/>
    </row>
    <row r="64" spans="1:33" s="197" customFormat="1" x14ac:dyDescent="0.3">
      <c r="A64" s="1291" t="s">
        <v>77</v>
      </c>
      <c r="B64" s="1292">
        <f>'MASTER CHART'!O115</f>
        <v>-1.3898934454209468</v>
      </c>
      <c r="C64" s="1292">
        <f>'MASTER CHART'!AG115</f>
        <v>-11.547172404769373</v>
      </c>
      <c r="D64" s="1292">
        <f>'MASTER CHART'!AO115</f>
        <v>8.5570512820512779</v>
      </c>
      <c r="E64" s="1293">
        <f t="shared" si="7"/>
        <v>-4.3800145681390426</v>
      </c>
      <c r="F64" s="1294">
        <f t="shared" si="8"/>
        <v>-0.21813380941377888</v>
      </c>
      <c r="G64" s="1294">
        <f t="shared" si="9"/>
        <v>-0.32131625354778326</v>
      </c>
      <c r="H64" s="1294">
        <f t="shared" si="10"/>
        <v>-1.2181338094137788</v>
      </c>
      <c r="I64" s="1294">
        <f t="shared" si="11"/>
        <v>-1.3213162535477831</v>
      </c>
      <c r="J64" s="1291" t="s">
        <v>77</v>
      </c>
      <c r="K64" s="1295">
        <f t="shared" si="12"/>
        <v>-28.485909614494311</v>
      </c>
      <c r="L64" s="1296">
        <f t="shared" si="13"/>
        <v>-22.679569458292423</v>
      </c>
      <c r="M64" s="1330"/>
      <c r="P64" s="1232"/>
      <c r="Q64" s="1298"/>
      <c r="R64" s="1311"/>
      <c r="S64" s="1299"/>
      <c r="T64" s="1299"/>
      <c r="U64" s="1311"/>
      <c r="V64" s="1311"/>
      <c r="W64" s="1311"/>
      <c r="X64" s="1311"/>
      <c r="Y64" s="1311"/>
      <c r="Z64" s="1311"/>
    </row>
    <row r="65" spans="1:26" s="197" customFormat="1" x14ac:dyDescent="0.3">
      <c r="A65" s="1291" t="s">
        <v>261</v>
      </c>
      <c r="B65" s="1292">
        <f>'MASTER CHART'!O149</f>
        <v>1.4319778429605361</v>
      </c>
      <c r="C65" s="1292">
        <f>'MASTER CHART'!AG149</f>
        <v>-6.0190461214353377</v>
      </c>
      <c r="D65" s="1292">
        <f>'MASTER CHART'!AO149</f>
        <v>-1.042521367521368</v>
      </c>
      <c r="E65" s="1293">
        <f t="shared" si="7"/>
        <v>-5.6295896459961696</v>
      </c>
      <c r="F65" s="1294">
        <f t="shared" si="8"/>
        <v>-0.28036523984422707</v>
      </c>
      <c r="G65" s="1294">
        <f t="shared" si="9"/>
        <v>-0.41298462046701073</v>
      </c>
      <c r="H65" s="1294">
        <f t="shared" si="10"/>
        <v>-1.2803652398442271</v>
      </c>
      <c r="I65" s="1294">
        <f t="shared" si="11"/>
        <v>-1.4129846204670107</v>
      </c>
      <c r="J65" s="1291" t="s">
        <v>261</v>
      </c>
      <c r="K65" s="1295">
        <f t="shared" si="12"/>
        <v>-29.941183976574081</v>
      </c>
      <c r="L65" s="1296">
        <f t="shared" si="13"/>
        <v>-24.252999807832641</v>
      </c>
      <c r="P65" s="1232"/>
      <c r="Q65" s="1298"/>
      <c r="R65" s="1311"/>
      <c r="S65" s="1299"/>
      <c r="T65" s="1299"/>
      <c r="U65" s="1311"/>
      <c r="V65" s="1311"/>
      <c r="W65" s="1311"/>
      <c r="X65" s="1311"/>
      <c r="Y65" s="1311"/>
      <c r="Z65" s="1311"/>
    </row>
    <row r="66" spans="1:26" s="197" customFormat="1" x14ac:dyDescent="0.3">
      <c r="A66" s="1291" t="s">
        <v>122</v>
      </c>
      <c r="B66" s="1292">
        <f>'MASTER CHART'!O164</f>
        <v>-2.6465673048208904</v>
      </c>
      <c r="C66" s="1292">
        <f>'MASTER CHART'!AG164</f>
        <v>-7.7516467939862874</v>
      </c>
      <c r="D66" s="1292">
        <f>'MASTER CHART'!AO164</f>
        <v>4.0055555555555538</v>
      </c>
      <c r="E66" s="1293">
        <f t="shared" ref="E66:E97" si="14">SUM(B66:D66)</f>
        <v>-6.3926585432516232</v>
      </c>
      <c r="F66" s="1294">
        <f t="shared" ref="F66:F97" si="15">(E66/$R$169)*-1</f>
        <v>-0.31836765349241375</v>
      </c>
      <c r="G66" s="1294">
        <f t="shared" ref="G66:G97" si="16">(E66/$R$170)*-1</f>
        <v>-0.46896307338095489</v>
      </c>
      <c r="H66" s="1294">
        <f t="shared" ref="H66:H97" si="17">F66-1</f>
        <v>-1.3183676534924138</v>
      </c>
      <c r="I66" s="1294">
        <f t="shared" ref="I66:I97" si="18">G66-1</f>
        <v>-1.4689630733809549</v>
      </c>
      <c r="J66" s="1291" t="s">
        <v>122</v>
      </c>
      <c r="K66" s="1295">
        <f t="shared" ref="K66:K97" si="19">(IF(H66&lt;0,H66/$R$175*-100,H66/$R$174*100))</f>
        <v>-30.829865755167713</v>
      </c>
      <c r="L66" s="1296">
        <f t="shared" ref="L66:L97" si="20">(IF(I66&lt;0,I66/$S$175*-100,I66/$S$174*100))</f>
        <v>-25.213835041351274</v>
      </c>
      <c r="P66" s="1232"/>
      <c r="Q66" s="1298"/>
      <c r="R66" s="1311"/>
      <c r="S66" s="1299"/>
      <c r="T66" s="1299"/>
      <c r="U66" s="1311"/>
      <c r="V66" s="1311"/>
      <c r="W66" s="1311"/>
      <c r="X66" s="1311"/>
      <c r="Y66" s="1311"/>
      <c r="Z66" s="1311"/>
    </row>
    <row r="67" spans="1:26" s="197" customFormat="1" x14ac:dyDescent="0.3">
      <c r="A67" s="1291" t="s">
        <v>30</v>
      </c>
      <c r="B67" s="1292">
        <f>'MASTER CHART'!O10</f>
        <v>-0.64118086274518682</v>
      </c>
      <c r="C67" s="1292">
        <f>'MASTER CHART'!AG10</f>
        <v>-5.2027261714110331</v>
      </c>
      <c r="D67" s="1292">
        <f>'MASTER CHART'!AO10</f>
        <v>-0.8944444444444446</v>
      </c>
      <c r="E67" s="1293">
        <f t="shared" si="14"/>
        <v>-6.7383514786006646</v>
      </c>
      <c r="F67" s="1294">
        <f t="shared" si="15"/>
        <v>-0.33558387862181011</v>
      </c>
      <c r="G67" s="1294">
        <f t="shared" si="16"/>
        <v>-0.49432297964069222</v>
      </c>
      <c r="H67" s="1294">
        <f t="shared" si="17"/>
        <v>-1.3355838786218102</v>
      </c>
      <c r="I67" s="1294">
        <f t="shared" si="18"/>
        <v>-1.4943229796406923</v>
      </c>
      <c r="J67" s="1291" t="s">
        <v>30</v>
      </c>
      <c r="K67" s="1295">
        <f t="shared" si="19"/>
        <v>-31.232465066629878</v>
      </c>
      <c r="L67" s="1296">
        <f t="shared" si="20"/>
        <v>-25.649122016690594</v>
      </c>
      <c r="P67" s="1232"/>
      <c r="Q67" s="1298"/>
      <c r="R67" s="1311"/>
      <c r="S67" s="1299"/>
      <c r="T67" s="1299"/>
      <c r="U67" s="1311"/>
      <c r="V67" s="1311"/>
      <c r="W67" s="1311"/>
      <c r="X67" s="1311"/>
      <c r="Y67" s="1311"/>
      <c r="Z67" s="1311"/>
    </row>
    <row r="68" spans="1:26" s="197" customFormat="1" x14ac:dyDescent="0.3">
      <c r="A68" s="1291" t="s">
        <v>50</v>
      </c>
      <c r="B68" s="1292">
        <f>'MASTER CHART'!O46</f>
        <v>0.56261549697023983</v>
      </c>
      <c r="C68" s="1292">
        <f>'MASTER CHART'!AG46</f>
        <v>-16.952850239453287</v>
      </c>
      <c r="D68" s="1292">
        <f>'MASTER CHART'!AO46</f>
        <v>9.648931623931631</v>
      </c>
      <c r="E68" s="1293">
        <f t="shared" si="14"/>
        <v>-6.7413031185514178</v>
      </c>
      <c r="F68" s="1294">
        <f t="shared" si="15"/>
        <v>-0.33573087641290406</v>
      </c>
      <c r="G68" s="1294">
        <f t="shared" si="16"/>
        <v>-0.49453951085903491</v>
      </c>
      <c r="H68" s="1294">
        <f t="shared" si="17"/>
        <v>-1.3357308764129041</v>
      </c>
      <c r="I68" s="1294">
        <f t="shared" si="18"/>
        <v>-1.4945395108590349</v>
      </c>
      <c r="J68" s="1291" t="s">
        <v>50</v>
      </c>
      <c r="K68" s="1295">
        <f t="shared" si="19"/>
        <v>-31.235902591931509</v>
      </c>
      <c r="L68" s="1296">
        <f t="shared" si="20"/>
        <v>-25.652838640014576</v>
      </c>
      <c r="P68" s="1232"/>
      <c r="Q68" s="1298"/>
      <c r="R68" s="1311"/>
      <c r="S68" s="1299"/>
      <c r="T68" s="1299"/>
      <c r="U68" s="1311"/>
      <c r="V68" s="1311"/>
      <c r="W68" s="1311"/>
      <c r="X68" s="1311"/>
      <c r="Y68" s="1311"/>
      <c r="Z68" s="1311"/>
    </row>
    <row r="69" spans="1:26" s="197" customFormat="1" x14ac:dyDescent="0.3">
      <c r="A69" s="1291" t="s">
        <v>81</v>
      </c>
      <c r="B69" s="1292">
        <f>'MASTER CHART'!O130</f>
        <v>2.2153593676923156</v>
      </c>
      <c r="C69" s="1292">
        <f>'MASTER CHART'!AG130</f>
        <v>-22.944715590115109</v>
      </c>
      <c r="D69" s="1292">
        <f>'MASTER CHART'!AO130</f>
        <v>12.191666666666661</v>
      </c>
      <c r="E69" s="1293">
        <f t="shared" si="14"/>
        <v>-8.537689555756133</v>
      </c>
      <c r="F69" s="1294">
        <f t="shared" si="15"/>
        <v>-0.42519464659693768</v>
      </c>
      <c r="G69" s="1294">
        <f t="shared" si="16"/>
        <v>-0.62632175745825347</v>
      </c>
      <c r="H69" s="1294">
        <f t="shared" si="17"/>
        <v>-1.4251946465969376</v>
      </c>
      <c r="I69" s="1294">
        <f t="shared" si="18"/>
        <v>-1.6263217574582534</v>
      </c>
      <c r="J69" s="1291" t="s">
        <v>81</v>
      </c>
      <c r="K69" s="1295">
        <f t="shared" si="19"/>
        <v>-33.328001876541876</v>
      </c>
      <c r="L69" s="1296">
        <f t="shared" si="20"/>
        <v>-27.914798717393364</v>
      </c>
      <c r="P69" s="1232"/>
      <c r="Q69" s="1298"/>
      <c r="R69" s="1311"/>
      <c r="S69" s="1299"/>
      <c r="T69" s="1299"/>
      <c r="U69" s="1311"/>
      <c r="V69" s="1311"/>
      <c r="W69" s="1311"/>
      <c r="X69" s="1311"/>
      <c r="Y69" s="1311"/>
      <c r="Z69" s="1311"/>
    </row>
    <row r="70" spans="1:26" s="197" customFormat="1" x14ac:dyDescent="0.3">
      <c r="A70" s="1291" t="s">
        <v>119</v>
      </c>
      <c r="B70" s="1292">
        <f>'MASTER CHART'!O111</f>
        <v>-1.838348426792628</v>
      </c>
      <c r="C70" s="1292">
        <f>'MASTER CHART'!AG111</f>
        <v>-23.769596437658048</v>
      </c>
      <c r="D70" s="1292">
        <f>'MASTER CHART'!AO111</f>
        <v>15.127777777777784</v>
      </c>
      <c r="E70" s="1293">
        <f t="shared" si="14"/>
        <v>-10.480167086672893</v>
      </c>
      <c r="F70" s="1294">
        <f t="shared" si="15"/>
        <v>-0.52193405623309608</v>
      </c>
      <c r="G70" s="1294">
        <f t="shared" si="16"/>
        <v>-0.76882119281974526</v>
      </c>
      <c r="H70" s="1294">
        <f t="shared" si="17"/>
        <v>-1.5219340562330961</v>
      </c>
      <c r="I70" s="1294">
        <f t="shared" si="18"/>
        <v>-1.7688211928197453</v>
      </c>
      <c r="J70" s="1291" t="s">
        <v>119</v>
      </c>
      <c r="K70" s="1295">
        <f t="shared" si="19"/>
        <v>-35.590241096698918</v>
      </c>
      <c r="L70" s="1296">
        <f t="shared" si="20"/>
        <v>-30.360712656142574</v>
      </c>
      <c r="P70" s="1232"/>
      <c r="Q70" s="1298"/>
      <c r="R70" s="1311"/>
      <c r="S70" s="1299"/>
      <c r="T70" s="1299"/>
      <c r="U70" s="1311"/>
      <c r="V70" s="1311"/>
      <c r="W70" s="1311"/>
      <c r="X70" s="1311"/>
      <c r="Y70" s="1311"/>
      <c r="Z70" s="1311"/>
    </row>
    <row r="71" spans="1:26" s="197" customFormat="1" x14ac:dyDescent="0.3">
      <c r="A71" s="1291" t="s">
        <v>99</v>
      </c>
      <c r="B71" s="1292">
        <f>'MASTER CHART'!O165</f>
        <v>-0.81821993501795776</v>
      </c>
      <c r="C71" s="1292">
        <f>'MASTER CHART'!AG165</f>
        <v>-9.4654678345888641</v>
      </c>
      <c r="D71" s="1292">
        <f>'MASTER CHART'!AO165</f>
        <v>-1.042521367521368</v>
      </c>
      <c r="E71" s="1293">
        <f t="shared" si="14"/>
        <v>-11.32620913712819</v>
      </c>
      <c r="F71" s="1294">
        <f t="shared" si="15"/>
        <v>-0.5640687049926022</v>
      </c>
      <c r="G71" s="1294">
        <f t="shared" si="16"/>
        <v>-0.83088652565531196</v>
      </c>
      <c r="H71" s="1294">
        <f t="shared" si="17"/>
        <v>-1.5640687049926023</v>
      </c>
      <c r="I71" s="1294">
        <f t="shared" si="18"/>
        <v>-1.830886525655312</v>
      </c>
      <c r="J71" s="1291" t="s">
        <v>99</v>
      </c>
      <c r="K71" s="1295">
        <f t="shared" si="19"/>
        <v>-36.575554686163585</v>
      </c>
      <c r="L71" s="1296">
        <f t="shared" si="20"/>
        <v>-31.426025387456345</v>
      </c>
      <c r="P71" s="1232"/>
      <c r="Q71" s="1298"/>
      <c r="R71" s="1311"/>
      <c r="S71" s="1299"/>
      <c r="T71" s="1299"/>
      <c r="U71" s="1311"/>
      <c r="V71" s="1311"/>
      <c r="W71" s="1311"/>
      <c r="X71" s="1311"/>
      <c r="Y71" s="1311"/>
      <c r="Z71" s="1311"/>
    </row>
    <row r="72" spans="1:26" s="197" customFormat="1" x14ac:dyDescent="0.3">
      <c r="A72" s="1291" t="s">
        <v>51</v>
      </c>
      <c r="B72" s="1292">
        <f>'MASTER CHART'!O50</f>
        <v>-1.4783358668628819</v>
      </c>
      <c r="C72" s="1292">
        <f>'MASTER CHART'!AG50</f>
        <v>-21.084947072845189</v>
      </c>
      <c r="D72" s="1292">
        <f>'MASTER CHART'!AO50</f>
        <v>10.227777777777783</v>
      </c>
      <c r="E72" s="1293">
        <f t="shared" si="14"/>
        <v>-12.335505161930287</v>
      </c>
      <c r="F72" s="1294">
        <f t="shared" si="15"/>
        <v>-0.61433374025475807</v>
      </c>
      <c r="G72" s="1294">
        <f t="shared" si="16"/>
        <v>-0.90492810984754646</v>
      </c>
      <c r="H72" s="1294">
        <f t="shared" si="17"/>
        <v>-1.6143337402547582</v>
      </c>
      <c r="I72" s="1294">
        <f t="shared" si="18"/>
        <v>-1.9049281098475466</v>
      </c>
      <c r="J72" s="1291" t="s">
        <v>51</v>
      </c>
      <c r="K72" s="1295">
        <f t="shared" si="19"/>
        <v>-37.750996366036347</v>
      </c>
      <c r="L72" s="1296">
        <f t="shared" si="20"/>
        <v>-32.696903004363726</v>
      </c>
      <c r="T72" s="1299"/>
      <c r="U72" s="1311"/>
      <c r="V72" s="1311"/>
      <c r="W72" s="1311"/>
      <c r="X72" s="1311"/>
      <c r="Y72" s="1311"/>
      <c r="Z72" s="1311"/>
    </row>
    <row r="73" spans="1:26" s="197" customFormat="1" x14ac:dyDescent="0.3">
      <c r="A73" s="1291" t="s">
        <v>215</v>
      </c>
      <c r="B73" s="1292">
        <f>'MASTER CHART'!O34</f>
        <v>-1.5605649879107026</v>
      </c>
      <c r="C73" s="1292">
        <f>'MASTER CHART'!AG34</f>
        <v>-9.7528351764908159</v>
      </c>
      <c r="D73" s="1292">
        <f>'MASTER CHART'!AO34</f>
        <v>-1.2727272727272716</v>
      </c>
      <c r="E73" s="1293">
        <f t="shared" si="14"/>
        <v>-12.586127437128789</v>
      </c>
      <c r="F73" s="1294">
        <f t="shared" si="15"/>
        <v>-0.62681524933709543</v>
      </c>
      <c r="G73" s="1294">
        <f t="shared" si="16"/>
        <v>-0.92331366753682576</v>
      </c>
      <c r="H73" s="1294">
        <f t="shared" si="17"/>
        <v>-1.6268152493370955</v>
      </c>
      <c r="I73" s="1294">
        <f t="shared" si="18"/>
        <v>-1.9233136675368256</v>
      </c>
      <c r="J73" s="1291" t="s">
        <v>215</v>
      </c>
      <c r="K73" s="1295">
        <f t="shared" si="19"/>
        <v>-38.042874923896143</v>
      </c>
      <c r="L73" s="1296">
        <f t="shared" si="20"/>
        <v>-33.012479636017083</v>
      </c>
      <c r="T73" s="1299"/>
      <c r="U73" s="1311"/>
      <c r="V73" s="1311"/>
      <c r="W73" s="1311"/>
      <c r="X73" s="1311"/>
      <c r="Y73" s="1311"/>
      <c r="Z73" s="1311"/>
    </row>
    <row r="74" spans="1:26" s="197" customFormat="1" x14ac:dyDescent="0.3">
      <c r="A74" s="1291" t="s">
        <v>145</v>
      </c>
      <c r="B74" s="1292">
        <f>'MASTER CHART'!O40</f>
        <v>-2.4496084675904268</v>
      </c>
      <c r="C74" s="1292">
        <f>'MASTER CHART'!AG40</f>
        <v>-31.773137264080393</v>
      </c>
      <c r="D74" s="1292">
        <f>'MASTER CHART'!AO40</f>
        <v>21.349999999999998</v>
      </c>
      <c r="E74" s="1293">
        <f t="shared" si="14"/>
        <v>-12.872745731670822</v>
      </c>
      <c r="F74" s="1294">
        <f t="shared" si="15"/>
        <v>-0.64108943483659664</v>
      </c>
      <c r="G74" s="1294">
        <f t="shared" si="16"/>
        <v>-0.94433987993128121</v>
      </c>
      <c r="H74" s="1294">
        <f t="shared" si="17"/>
        <v>-1.6410894348365965</v>
      </c>
      <c r="I74" s="1294">
        <f t="shared" si="18"/>
        <v>-1.9443398799312812</v>
      </c>
      <c r="J74" s="1291" t="s">
        <v>145</v>
      </c>
      <c r="K74" s="1295">
        <f t="shared" si="19"/>
        <v>-38.376674999730994</v>
      </c>
      <c r="L74" s="1296">
        <f t="shared" si="20"/>
        <v>-33.373381458850538</v>
      </c>
      <c r="T74" s="1299"/>
      <c r="U74" s="1311"/>
      <c r="V74" s="1311"/>
      <c r="W74" s="1311"/>
      <c r="X74" s="1311"/>
      <c r="Y74" s="1311"/>
      <c r="Z74" s="1311"/>
    </row>
    <row r="75" spans="1:26" s="197" customFormat="1" x14ac:dyDescent="0.3">
      <c r="A75" s="1291" t="s">
        <v>127</v>
      </c>
      <c r="B75" s="1292">
        <f>'MASTER CHART'!O9</f>
        <v>-2.0152588814761407</v>
      </c>
      <c r="C75" s="1292">
        <f>'MASTER CHART'!AG9</f>
        <v>-10.515826358735346</v>
      </c>
      <c r="D75" s="1292">
        <f>'MASTER CHART'!AO9</f>
        <v>-0.8944444444444446</v>
      </c>
      <c r="E75" s="1293">
        <f t="shared" si="14"/>
        <v>-13.425529684655931</v>
      </c>
      <c r="F75" s="1294">
        <f t="shared" si="15"/>
        <v>-0.66861922214017644</v>
      </c>
      <c r="G75" s="1294">
        <f t="shared" si="16"/>
        <v>-0.98489190687807171</v>
      </c>
      <c r="H75" s="1294">
        <f t="shared" si="17"/>
        <v>-1.6686192221401766</v>
      </c>
      <c r="I75" s="1294">
        <f t="shared" si="18"/>
        <v>-1.9848919068780717</v>
      </c>
      <c r="J75" s="1291" t="s">
        <v>127</v>
      </c>
      <c r="K75" s="1295">
        <f t="shared" si="19"/>
        <v>-39.020455696708304</v>
      </c>
      <c r="L75" s="1296">
        <f t="shared" si="20"/>
        <v>-34.069431711274852</v>
      </c>
      <c r="T75" s="1299"/>
      <c r="U75" s="1311"/>
      <c r="V75" s="1311"/>
      <c r="W75" s="1311"/>
      <c r="X75" s="1311"/>
      <c r="Y75" s="1311"/>
      <c r="Z75" s="1311"/>
    </row>
    <row r="76" spans="1:26" s="197" customFormat="1" x14ac:dyDescent="0.3">
      <c r="A76" s="1291" t="s">
        <v>251</v>
      </c>
      <c r="B76" s="1292">
        <f>'MASTER CHART'!O103</f>
        <v>7.4250006664710746</v>
      </c>
      <c r="C76" s="1292">
        <f>'MASTER CHART'!AG103</f>
        <v>-27.503946978493463</v>
      </c>
      <c r="D76" s="1292">
        <f>'MASTER CHART'!AO103</f>
        <v>6.6022727272727284</v>
      </c>
      <c r="E76" s="1293">
        <f t="shared" si="14"/>
        <v>-13.47667358474966</v>
      </c>
      <c r="F76" s="1294">
        <f t="shared" si="15"/>
        <v>-0.67116629443461018</v>
      </c>
      <c r="G76" s="1294">
        <f t="shared" si="16"/>
        <v>-0.98864380452916134</v>
      </c>
      <c r="H76" s="1294">
        <f t="shared" si="17"/>
        <v>-1.6711662944346102</v>
      </c>
      <c r="I76" s="1294">
        <f t="shared" si="18"/>
        <v>-1.9886438045291612</v>
      </c>
      <c r="J76" s="1291" t="s">
        <v>251</v>
      </c>
      <c r="K76" s="1295">
        <f t="shared" si="19"/>
        <v>-39.080018669675731</v>
      </c>
      <c r="L76" s="1296">
        <f t="shared" si="20"/>
        <v>-34.133830694599105</v>
      </c>
      <c r="T76" s="1299"/>
      <c r="U76" s="1311"/>
      <c r="V76" s="1311"/>
      <c r="W76" s="1311"/>
      <c r="X76" s="1311"/>
      <c r="Y76" s="1311"/>
      <c r="Z76" s="1311"/>
    </row>
    <row r="77" spans="1:26" s="197" customFormat="1" x14ac:dyDescent="0.3">
      <c r="A77" s="1291" t="s">
        <v>140</v>
      </c>
      <c r="B77" s="1292">
        <f>'MASTER CHART'!O33</f>
        <v>-3.8658408164184754</v>
      </c>
      <c r="C77" s="1292">
        <f>'MASTER CHART'!AG33</f>
        <v>-39.731147065843267</v>
      </c>
      <c r="D77" s="1292">
        <f>'MASTER CHART'!AO33</f>
        <v>30.099999999999998</v>
      </c>
      <c r="E77" s="1293">
        <f t="shared" si="14"/>
        <v>-13.496987882261745</v>
      </c>
      <c r="F77" s="1294">
        <f t="shared" si="15"/>
        <v>-0.67217798858149946</v>
      </c>
      <c r="G77" s="1294">
        <f t="shared" si="16"/>
        <v>-0.99013405390356268</v>
      </c>
      <c r="H77" s="1294">
        <f t="shared" si="17"/>
        <v>-1.6721779885814994</v>
      </c>
      <c r="I77" s="1294">
        <f t="shared" si="18"/>
        <v>-1.9901340539035628</v>
      </c>
      <c r="J77" s="1291" t="s">
        <v>140</v>
      </c>
      <c r="K77" s="1295">
        <f t="shared" si="19"/>
        <v>-39.10367701312132</v>
      </c>
      <c r="L77" s="1296">
        <f t="shared" si="20"/>
        <v>-34.159409895722355</v>
      </c>
      <c r="T77" s="1299"/>
      <c r="U77" s="1311"/>
      <c r="V77" s="1311"/>
      <c r="W77" s="1311"/>
      <c r="X77" s="1311"/>
      <c r="Y77" s="1311"/>
      <c r="Z77" s="1311"/>
    </row>
    <row r="78" spans="1:26" s="197" customFormat="1" x14ac:dyDescent="0.3">
      <c r="A78" s="1291" t="s">
        <v>103</v>
      </c>
      <c r="B78" s="1292">
        <f>'MASTER CHART'!O175</f>
        <v>-0.71597450669628204</v>
      </c>
      <c r="C78" s="1292">
        <f>'MASTER CHART'!AG175</f>
        <v>-22.638491418720147</v>
      </c>
      <c r="D78" s="1292">
        <f>'MASTER CHART'!AO175</f>
        <v>9.5666666666666611</v>
      </c>
      <c r="E78" s="1293">
        <f t="shared" si="14"/>
        <v>-13.787799258749766</v>
      </c>
      <c r="F78" s="1294">
        <f t="shared" si="15"/>
        <v>-0.68666099825814275</v>
      </c>
      <c r="G78" s="1294">
        <f t="shared" si="16"/>
        <v>-1.0114678692433383</v>
      </c>
      <c r="H78" s="1294">
        <f t="shared" si="17"/>
        <v>-1.6866609982581426</v>
      </c>
      <c r="I78" s="1294">
        <f t="shared" si="18"/>
        <v>-2.0114678692433383</v>
      </c>
      <c r="J78" s="1291" t="s">
        <v>103</v>
      </c>
      <c r="K78" s="1295">
        <f t="shared" si="19"/>
        <v>-39.44236041670672</v>
      </c>
      <c r="L78" s="1296">
        <f t="shared" si="20"/>
        <v>-34.525591531276817</v>
      </c>
      <c r="M78" s="1309"/>
      <c r="T78" s="1299"/>
      <c r="U78" s="1311"/>
      <c r="V78" s="1311"/>
      <c r="W78" s="1311"/>
      <c r="X78" s="1311"/>
      <c r="Y78" s="1311"/>
      <c r="Z78" s="1311"/>
    </row>
    <row r="79" spans="1:26" s="197" customFormat="1" x14ac:dyDescent="0.3">
      <c r="A79" s="1291" t="s">
        <v>112</v>
      </c>
      <c r="B79" s="1292">
        <f>'MASTER CHART'!O23</f>
        <v>-3.7850240053640869</v>
      </c>
      <c r="C79" s="1292">
        <f>'MASTER CHART'!AG23</f>
        <v>-9.4193084374831475</v>
      </c>
      <c r="D79" s="1292">
        <f>'MASTER CHART'!AO23</f>
        <v>-1.2727272727272716</v>
      </c>
      <c r="E79" s="1293">
        <f t="shared" si="14"/>
        <v>-14.477059715574507</v>
      </c>
      <c r="F79" s="1294">
        <f t="shared" si="15"/>
        <v>-0.72098759849804617</v>
      </c>
      <c r="G79" s="1294">
        <f t="shared" si="16"/>
        <v>-1.0620317621848305</v>
      </c>
      <c r="H79" s="1294">
        <f t="shared" si="17"/>
        <v>-1.7209875984980463</v>
      </c>
      <c r="I79" s="1294">
        <f t="shared" si="18"/>
        <v>-2.0620317621848305</v>
      </c>
      <c r="J79" s="1291" t="s">
        <v>112</v>
      </c>
      <c r="K79" s="1295">
        <f t="shared" si="19"/>
        <v>-40.245083749931787</v>
      </c>
      <c r="L79" s="1296">
        <f t="shared" si="20"/>
        <v>-35.393489219638042</v>
      </c>
      <c r="T79" s="1299"/>
      <c r="U79" s="1311"/>
      <c r="V79" s="1311"/>
      <c r="W79" s="1311"/>
      <c r="X79" s="1311"/>
      <c r="Y79" s="1311"/>
      <c r="Z79" s="1311"/>
    </row>
    <row r="80" spans="1:26" s="197" customFormat="1" x14ac:dyDescent="0.3">
      <c r="A80" s="1291" t="s">
        <v>71</v>
      </c>
      <c r="B80" s="1292">
        <f>'MASTER CHART'!O91</f>
        <v>-0.91518825600211895</v>
      </c>
      <c r="C80" s="1292">
        <f>'MASTER CHART'!AG91</f>
        <v>-15.154277609185023</v>
      </c>
      <c r="D80" s="1292">
        <f>'MASTER CHART'!AO91</f>
        <v>1.5555555555555542</v>
      </c>
      <c r="E80" s="1293">
        <f t="shared" si="14"/>
        <v>-14.513910309631587</v>
      </c>
      <c r="F80" s="1294">
        <f t="shared" si="15"/>
        <v>-0.72282283450828788</v>
      </c>
      <c r="G80" s="1294">
        <f t="shared" si="16"/>
        <v>-1.0647351081758605</v>
      </c>
      <c r="H80" s="1294">
        <f t="shared" si="17"/>
        <v>-1.7228228345082879</v>
      </c>
      <c r="I80" s="1294">
        <f t="shared" si="18"/>
        <v>-2.0647351081758605</v>
      </c>
      <c r="J80" s="1291" t="s">
        <v>71</v>
      </c>
      <c r="K80" s="1295">
        <f t="shared" si="19"/>
        <v>-40.288000518767028</v>
      </c>
      <c r="L80" s="1296">
        <f t="shared" si="20"/>
        <v>-35.439890467642627</v>
      </c>
      <c r="M80" s="1309"/>
      <c r="T80" s="1299"/>
      <c r="U80" s="1311"/>
      <c r="V80" s="1311"/>
      <c r="W80" s="1311"/>
      <c r="X80" s="1311"/>
      <c r="Y80" s="1311"/>
      <c r="Z80" s="1311"/>
    </row>
    <row r="81" spans="1:26" s="197" customFormat="1" x14ac:dyDescent="0.3">
      <c r="A81" s="1291" t="s">
        <v>106</v>
      </c>
      <c r="B81" s="1292">
        <f>'MASTER CHART'!O178</f>
        <v>1.2376279007354807</v>
      </c>
      <c r="C81" s="1292">
        <f>'MASTER CHART'!AG178</f>
        <v>-9.7761782768383352</v>
      </c>
      <c r="D81" s="1292">
        <f>'MASTER CHART'!AO178</f>
        <v>-6.4162587412587415</v>
      </c>
      <c r="E81" s="1293">
        <f t="shared" si="14"/>
        <v>-14.954809117361595</v>
      </c>
      <c r="F81" s="1294">
        <f t="shared" si="15"/>
        <v>-0.74478050953424146</v>
      </c>
      <c r="G81" s="1294">
        <f t="shared" si="16"/>
        <v>-1.0970792821254192</v>
      </c>
      <c r="H81" s="1294">
        <f t="shared" si="17"/>
        <v>-1.7447805095342415</v>
      </c>
      <c r="I81" s="1294">
        <f t="shared" si="18"/>
        <v>-2.0970792821254189</v>
      </c>
      <c r="J81" s="1291" t="s">
        <v>106</v>
      </c>
      <c r="K81" s="1295">
        <f t="shared" si="19"/>
        <v>-40.801478054075538</v>
      </c>
      <c r="L81" s="1296">
        <f t="shared" si="20"/>
        <v>-35.995058042165752</v>
      </c>
      <c r="T81" s="1299"/>
      <c r="U81" s="1311"/>
      <c r="V81" s="1311"/>
      <c r="W81" s="1311"/>
      <c r="X81" s="1311"/>
      <c r="Y81" s="1311"/>
      <c r="Z81" s="1311"/>
    </row>
    <row r="82" spans="1:26" s="197" customFormat="1" x14ac:dyDescent="0.3">
      <c r="A82" s="1291" t="s">
        <v>54</v>
      </c>
      <c r="B82" s="1292">
        <f>'MASTER CHART'!O57</f>
        <v>0.15095134641226987</v>
      </c>
      <c r="C82" s="1292">
        <f>'MASTER CHART'!AG57</f>
        <v>-7.1972983402758057</v>
      </c>
      <c r="D82" s="1292">
        <f>'MASTER CHART'!AO57</f>
        <v>-7.9617521367521356</v>
      </c>
      <c r="E82" s="1293">
        <f t="shared" si="14"/>
        <v>-15.008099130615673</v>
      </c>
      <c r="F82" s="1294">
        <f t="shared" si="15"/>
        <v>-0.74743446271498659</v>
      </c>
      <c r="G82" s="1294">
        <f t="shared" si="16"/>
        <v>-1.1009886178465529</v>
      </c>
      <c r="H82" s="1294">
        <f t="shared" si="17"/>
        <v>-1.7474344627149865</v>
      </c>
      <c r="I82" s="1294">
        <f t="shared" si="18"/>
        <v>-2.1009886178465527</v>
      </c>
      <c r="J82" s="1291" t="s">
        <v>54</v>
      </c>
      <c r="K82" s="1295">
        <f t="shared" si="19"/>
        <v>-40.863540423450367</v>
      </c>
      <c r="L82" s="1296">
        <f t="shared" si="20"/>
        <v>-36.062159351776664</v>
      </c>
      <c r="P82" s="1232"/>
      <c r="Q82" s="1298"/>
      <c r="R82" s="1311"/>
      <c r="S82" s="1299"/>
      <c r="T82" s="1299"/>
      <c r="U82" s="1311"/>
      <c r="V82" s="1311"/>
      <c r="W82" s="1311"/>
      <c r="X82" s="1311"/>
      <c r="Y82" s="1311"/>
      <c r="Z82" s="1311"/>
    </row>
    <row r="83" spans="1:26" s="197" customFormat="1" x14ac:dyDescent="0.3">
      <c r="A83" s="1291" t="s">
        <v>158</v>
      </c>
      <c r="B83" s="1292">
        <f>'MASTER CHART'!O68</f>
        <v>-8.5750935365729614E-2</v>
      </c>
      <c r="C83" s="1292">
        <f>'MASTER CHART'!AG68</f>
        <v>-11.196880238327198</v>
      </c>
      <c r="D83" s="1292">
        <f>'MASTER CHART'!AO68</f>
        <v>-4.9329059829059823</v>
      </c>
      <c r="E83" s="1293">
        <f t="shared" si="14"/>
        <v>-16.215537156598909</v>
      </c>
      <c r="F83" s="1294">
        <f t="shared" si="15"/>
        <v>-0.80756738057207988</v>
      </c>
      <c r="G83" s="1294">
        <f t="shared" si="16"/>
        <v>-1.1895658261787394</v>
      </c>
      <c r="H83" s="1294">
        <f t="shared" si="17"/>
        <v>-1.8075673805720798</v>
      </c>
      <c r="I83" s="1294">
        <f t="shared" si="18"/>
        <v>-2.1895658261787396</v>
      </c>
      <c r="J83" s="1291" t="s">
        <v>158</v>
      </c>
      <c r="K83" s="1295">
        <f t="shared" si="19"/>
        <v>-42.269741326582114</v>
      </c>
      <c r="L83" s="1296">
        <f t="shared" si="20"/>
        <v>-37.582531891959619</v>
      </c>
      <c r="P83" s="1232"/>
      <c r="Q83" s="1298"/>
      <c r="R83" s="1311"/>
      <c r="S83" s="1299"/>
      <c r="T83" s="1299"/>
      <c r="U83" s="1311"/>
      <c r="V83" s="1311"/>
      <c r="W83" s="1311"/>
      <c r="X83" s="1311"/>
      <c r="Y83" s="1311"/>
      <c r="Z83" s="1311"/>
    </row>
    <row r="84" spans="1:26" s="197" customFormat="1" x14ac:dyDescent="0.3">
      <c r="A84" s="1291" t="s">
        <v>148</v>
      </c>
      <c r="B84" s="1292">
        <f>'MASTER CHART'!O47</f>
        <v>0.71876339881789852</v>
      </c>
      <c r="C84" s="1292">
        <f>'MASTER CHART'!AG47</f>
        <v>-14.565903147299544</v>
      </c>
      <c r="D84" s="1292">
        <f>'MASTER CHART'!AO47</f>
        <v>-3.3874125874125878</v>
      </c>
      <c r="E84" s="1293">
        <f t="shared" si="14"/>
        <v>-17.234552335894232</v>
      </c>
      <c r="F84" s="1294">
        <f t="shared" si="15"/>
        <v>-0.85831644988501499</v>
      </c>
      <c r="G84" s="1294">
        <f t="shared" si="16"/>
        <v>-1.2643204039605689</v>
      </c>
      <c r="H84" s="1294">
        <f t="shared" si="17"/>
        <v>-1.8583164498850149</v>
      </c>
      <c r="I84" s="1294">
        <f t="shared" si="18"/>
        <v>-2.2643204039605687</v>
      </c>
      <c r="J84" s="1291" t="s">
        <v>148</v>
      </c>
      <c r="K84" s="1295">
        <f t="shared" si="19"/>
        <v>-43.456502083320061</v>
      </c>
      <c r="L84" s="1296">
        <f t="shared" si="20"/>
        <v>-38.865647599176647</v>
      </c>
      <c r="P84" s="1232"/>
      <c r="Q84" s="1298"/>
      <c r="R84" s="1311"/>
      <c r="S84" s="1299"/>
      <c r="T84" s="1299"/>
      <c r="U84" s="1311"/>
      <c r="V84" s="1311"/>
      <c r="W84" s="1311"/>
      <c r="X84" s="1311"/>
      <c r="Y84" s="1311"/>
      <c r="Z84" s="1311"/>
    </row>
    <row r="85" spans="1:26" s="197" customFormat="1" x14ac:dyDescent="0.3">
      <c r="A85" s="1291" t="s">
        <v>55</v>
      </c>
      <c r="B85" s="1292">
        <f>'MASTER CHART'!O58</f>
        <v>0.94077206723878859</v>
      </c>
      <c r="C85" s="1292">
        <f>'MASTER CHART'!AG58</f>
        <v>-5.0360346721116951</v>
      </c>
      <c r="D85" s="1292">
        <f>'MASTER CHART'!AO58</f>
        <v>-13.335489510489509</v>
      </c>
      <c r="E85" s="1293">
        <f t="shared" si="14"/>
        <v>-17.430752115362417</v>
      </c>
      <c r="F85" s="1294">
        <f t="shared" si="15"/>
        <v>-0.8680876058105812</v>
      </c>
      <c r="G85" s="1294">
        <f t="shared" si="16"/>
        <v>-1.2787135474318709</v>
      </c>
      <c r="H85" s="1294">
        <f t="shared" si="17"/>
        <v>-1.8680876058105813</v>
      </c>
      <c r="I85" s="1294">
        <f t="shared" si="18"/>
        <v>-2.2787135474318712</v>
      </c>
      <c r="J85" s="1291" t="s">
        <v>55</v>
      </c>
      <c r="K85" s="1295">
        <f t="shared" si="19"/>
        <v>-43.684999365288427</v>
      </c>
      <c r="L85" s="1296">
        <f t="shared" si="20"/>
        <v>-39.112696930632382</v>
      </c>
      <c r="P85" s="1232"/>
      <c r="Q85" s="1298"/>
      <c r="R85" s="1311"/>
      <c r="S85" s="1299"/>
      <c r="T85" s="1299"/>
      <c r="U85" s="1311"/>
      <c r="V85" s="1311"/>
      <c r="W85" s="1311"/>
      <c r="X85" s="1311"/>
      <c r="Y85" s="1311"/>
      <c r="Z85" s="1311"/>
    </row>
    <row r="86" spans="1:26" s="197" customFormat="1" x14ac:dyDescent="0.3">
      <c r="A86" s="1291" t="s">
        <v>257</v>
      </c>
      <c r="B86" s="1292">
        <f>'MASTER CHART'!O137</f>
        <v>-9.3815350149648605E-2</v>
      </c>
      <c r="C86" s="1292">
        <f>'MASTER CHART'!AG137</f>
        <v>-24.903091298763282</v>
      </c>
      <c r="D86" s="1292">
        <f>'MASTER CHART'!AO137</f>
        <v>7.4772727272727275</v>
      </c>
      <c r="E86" s="1293">
        <f t="shared" si="14"/>
        <v>-17.519633921640203</v>
      </c>
      <c r="F86" s="1294">
        <f t="shared" si="15"/>
        <v>-0.87251410409941876</v>
      </c>
      <c r="G86" s="1294">
        <f t="shared" si="16"/>
        <v>-1.2852338839644208</v>
      </c>
      <c r="H86" s="1294">
        <f t="shared" si="17"/>
        <v>-1.8725141040994187</v>
      </c>
      <c r="I86" s="1294">
        <f t="shared" si="18"/>
        <v>-2.2852338839644206</v>
      </c>
      <c r="J86" s="1291" t="s">
        <v>257</v>
      </c>
      <c r="K86" s="1295">
        <f t="shared" si="19"/>
        <v>-43.78851248444667</v>
      </c>
      <c r="L86" s="1296">
        <f t="shared" si="20"/>
        <v>-39.224614440830514</v>
      </c>
      <c r="P86" s="1232"/>
      <c r="Q86" s="1298"/>
      <c r="R86" s="1311"/>
      <c r="S86" s="1299"/>
      <c r="T86" s="1299"/>
      <c r="U86" s="1311"/>
      <c r="V86" s="1311"/>
      <c r="W86" s="1311"/>
      <c r="X86" s="1311"/>
      <c r="Y86" s="1311"/>
      <c r="Z86" s="1311"/>
    </row>
    <row r="87" spans="1:26" s="197" customFormat="1" x14ac:dyDescent="0.3">
      <c r="A87" s="1291" t="s">
        <v>159</v>
      </c>
      <c r="B87" s="1292">
        <f>'MASTER CHART'!O70</f>
        <v>0.53602498276280974</v>
      </c>
      <c r="C87" s="1292">
        <f>'MASTER CHART'!AG70</f>
        <v>-15.980814383496361</v>
      </c>
      <c r="D87" s="1292">
        <f>'MASTER CHART'!AO70</f>
        <v>-3.061752136752137</v>
      </c>
      <c r="E87" s="1293">
        <f t="shared" si="14"/>
        <v>-18.506541537485688</v>
      </c>
      <c r="F87" s="1294">
        <f t="shared" si="15"/>
        <v>-0.92166415016314962</v>
      </c>
      <c r="G87" s="1294">
        <f t="shared" si="16"/>
        <v>-1.3576330627315312</v>
      </c>
      <c r="H87" s="1294">
        <f t="shared" si="17"/>
        <v>-1.9216641501631497</v>
      </c>
      <c r="I87" s="1294">
        <f t="shared" si="18"/>
        <v>-2.3576330627315309</v>
      </c>
      <c r="J87" s="1291" t="s">
        <v>159</v>
      </c>
      <c r="K87" s="1295">
        <f t="shared" si="19"/>
        <v>-44.937880278772532</v>
      </c>
      <c r="L87" s="1296">
        <f t="shared" si="20"/>
        <v>-40.467301192895526</v>
      </c>
      <c r="P87" s="1232"/>
      <c r="Q87" s="1298"/>
      <c r="R87" s="1311"/>
      <c r="S87" s="1299"/>
      <c r="T87" s="1299"/>
      <c r="U87" s="1311"/>
      <c r="V87" s="1311"/>
      <c r="W87" s="1311"/>
      <c r="X87" s="1311"/>
      <c r="Y87" s="1311"/>
      <c r="Z87" s="1311"/>
    </row>
    <row r="88" spans="1:26" s="197" customFormat="1" x14ac:dyDescent="0.3">
      <c r="A88" s="1291" t="s">
        <v>139</v>
      </c>
      <c r="B88" s="1292">
        <f>'MASTER CHART'!O31</f>
        <v>-2.0803441806378276</v>
      </c>
      <c r="C88" s="1292">
        <f>'MASTER CHART'!AG31</f>
        <v>-27.217707155758774</v>
      </c>
      <c r="D88" s="1292">
        <f>'MASTER CHART'!AO31</f>
        <v>9.5666666666666611</v>
      </c>
      <c r="E88" s="1293">
        <f t="shared" si="14"/>
        <v>-19.731384669729941</v>
      </c>
      <c r="F88" s="1294">
        <f t="shared" si="15"/>
        <v>-0.98266387840931879</v>
      </c>
      <c r="G88" s="1294">
        <f t="shared" si="16"/>
        <v>-1.4474871032407322</v>
      </c>
      <c r="H88" s="1294">
        <f t="shared" si="17"/>
        <v>-1.9826638784093187</v>
      </c>
      <c r="I88" s="1294">
        <f t="shared" si="18"/>
        <v>-2.4474871032407322</v>
      </c>
      <c r="J88" s="1291" t="s">
        <v>139</v>
      </c>
      <c r="K88" s="1295">
        <f t="shared" si="19"/>
        <v>-46.364351436457014</v>
      </c>
      <c r="L88" s="1296">
        <f t="shared" si="20"/>
        <v>-42.009589761105403</v>
      </c>
      <c r="P88" s="1232"/>
      <c r="Q88" s="1298"/>
      <c r="R88" s="1232"/>
      <c r="S88" s="1317"/>
      <c r="T88" s="1334"/>
      <c r="U88" s="1311"/>
      <c r="V88" s="1311"/>
      <c r="W88" s="1311"/>
      <c r="X88" s="1311"/>
      <c r="Y88" s="1311"/>
      <c r="Z88" s="1311"/>
    </row>
    <row r="89" spans="1:26" s="197" customFormat="1" x14ac:dyDescent="0.3">
      <c r="A89" s="1291" t="s">
        <v>199</v>
      </c>
      <c r="B89" s="1292">
        <f>'MASTER CHART'!O148</f>
        <v>-1.4790488399233972</v>
      </c>
      <c r="C89" s="1292">
        <f>'MASTER CHART'!AG148</f>
        <v>-22.954092174467437</v>
      </c>
      <c r="D89" s="1292">
        <f>'MASTER CHART'!AO148</f>
        <v>4.0055555555555538</v>
      </c>
      <c r="E89" s="1293">
        <f t="shared" si="14"/>
        <v>-20.427585458835281</v>
      </c>
      <c r="F89" s="1294">
        <f t="shared" si="15"/>
        <v>-1.0173361215906811</v>
      </c>
      <c r="G89" s="1294">
        <f t="shared" si="16"/>
        <v>-1.4985601363990175</v>
      </c>
      <c r="H89" s="1294">
        <f t="shared" si="17"/>
        <v>-2.0173361215906809</v>
      </c>
      <c r="I89" s="1294">
        <f t="shared" si="18"/>
        <v>-2.4985601363990178</v>
      </c>
      <c r="J89" s="1291" t="s">
        <v>199</v>
      </c>
      <c r="K89" s="1295">
        <f t="shared" si="19"/>
        <v>-47.175157587442477</v>
      </c>
      <c r="L89" s="1296">
        <f t="shared" si="20"/>
        <v>-42.886226523764535</v>
      </c>
      <c r="P89" s="1232"/>
      <c r="Q89" s="1298"/>
      <c r="R89" s="1232"/>
      <c r="S89" s="1317"/>
      <c r="T89" s="1334"/>
      <c r="U89" s="1311"/>
      <c r="V89" s="1311"/>
      <c r="W89" s="1311"/>
      <c r="X89" s="1311"/>
      <c r="Y89" s="1311"/>
      <c r="Z89" s="1311"/>
    </row>
    <row r="90" spans="1:26" s="197" customFormat="1" x14ac:dyDescent="0.3">
      <c r="A90" s="1291" t="s">
        <v>220</v>
      </c>
      <c r="B90" s="1292">
        <f>'MASTER CHART'!O84</f>
        <v>0.41586419747810299</v>
      </c>
      <c r="C90" s="1292">
        <f>'MASTER CHART'!AG84</f>
        <v>-5.0164072465285994</v>
      </c>
      <c r="D90" s="1292">
        <f>'MASTER CHART'!AO84</f>
        <v>-16.06818181818182</v>
      </c>
      <c r="E90" s="1293">
        <f t="shared" si="14"/>
        <v>-20.668724867232317</v>
      </c>
      <c r="F90" s="1294">
        <f t="shared" si="15"/>
        <v>-1.0293453642393373</v>
      </c>
      <c r="G90" s="1294">
        <f t="shared" si="16"/>
        <v>-1.5162500344766361</v>
      </c>
      <c r="H90" s="1294">
        <f t="shared" si="17"/>
        <v>-2.0293453642393375</v>
      </c>
      <c r="I90" s="1294">
        <f t="shared" si="18"/>
        <v>-2.5162500344766361</v>
      </c>
      <c r="J90" s="1291" t="s">
        <v>220</v>
      </c>
      <c r="K90" s="1295">
        <f t="shared" si="19"/>
        <v>-47.455992252718538</v>
      </c>
      <c r="L90" s="1296">
        <f t="shared" si="20"/>
        <v>-43.189862592029208</v>
      </c>
      <c r="P90" s="1232"/>
      <c r="Q90" s="1298"/>
      <c r="R90" s="1232"/>
      <c r="S90" s="1317"/>
      <c r="T90" s="1334"/>
      <c r="U90" s="1311"/>
      <c r="V90" s="1311"/>
      <c r="W90" s="1311"/>
      <c r="X90" s="1311"/>
      <c r="Y90" s="1311"/>
      <c r="Z90" s="1311"/>
    </row>
    <row r="91" spans="1:26" s="197" customFormat="1" x14ac:dyDescent="0.3">
      <c r="A91" s="1336" t="s">
        <v>193</v>
      </c>
      <c r="B91" s="1292">
        <f>'MASTER CHART'!O140</f>
        <v>-1.9212046986396996</v>
      </c>
      <c r="C91" s="1292">
        <f>'MASTER CHART'!AG140</f>
        <v>-17.568932969550033</v>
      </c>
      <c r="D91" s="1292">
        <f>'MASTER CHART'!AO140</f>
        <v>-1.2727272727272716</v>
      </c>
      <c r="E91" s="1293">
        <f t="shared" si="14"/>
        <v>-20.762864940917005</v>
      </c>
      <c r="F91" s="1294">
        <f t="shared" si="15"/>
        <v>-1.0340337351504094</v>
      </c>
      <c r="G91" s="1294">
        <f t="shared" si="16"/>
        <v>-1.5231561155671216</v>
      </c>
      <c r="H91" s="1294">
        <f t="shared" si="17"/>
        <v>-2.0340337351504094</v>
      </c>
      <c r="I91" s="1294">
        <f t="shared" si="18"/>
        <v>-2.5231561155671214</v>
      </c>
      <c r="J91" s="1336" t="s">
        <v>193</v>
      </c>
      <c r="K91" s="1295">
        <f t="shared" si="19"/>
        <v>-47.565629231004436</v>
      </c>
      <c r="L91" s="1296">
        <f t="shared" si="20"/>
        <v>-43.308401166996177</v>
      </c>
      <c r="P91" s="1232"/>
      <c r="Q91" s="1298"/>
      <c r="R91" s="1232"/>
      <c r="S91" s="1317"/>
      <c r="T91" s="1334"/>
      <c r="U91" s="1311"/>
      <c r="V91" s="1311"/>
      <c r="W91" s="1311"/>
      <c r="X91" s="1311"/>
      <c r="Y91" s="1311"/>
      <c r="Z91" s="1311"/>
    </row>
    <row r="92" spans="1:26" s="197" customFormat="1" x14ac:dyDescent="0.3">
      <c r="A92" s="1291" t="s">
        <v>191</v>
      </c>
      <c r="B92" s="1292">
        <f>'MASTER CHART'!O131</f>
        <v>-4.7842173158575356</v>
      </c>
      <c r="C92" s="1292">
        <f>'MASTER CHART'!AG131</f>
        <v>-9.7249018066680826</v>
      </c>
      <c r="D92" s="1292">
        <f>'MASTER CHART'!AO131</f>
        <v>-6.4590909090909081</v>
      </c>
      <c r="E92" s="1293">
        <f t="shared" si="14"/>
        <v>-20.968210031616525</v>
      </c>
      <c r="F92" s="1294">
        <f t="shared" si="15"/>
        <v>-1.0442603465421918</v>
      </c>
      <c r="G92" s="1294">
        <f t="shared" si="16"/>
        <v>-1.5382201556979362</v>
      </c>
      <c r="H92" s="1294">
        <f t="shared" si="17"/>
        <v>-2.0442603465421918</v>
      </c>
      <c r="I92" s="1294">
        <f t="shared" si="18"/>
        <v>-2.5382201556979362</v>
      </c>
      <c r="J92" s="1291" t="s">
        <v>191</v>
      </c>
      <c r="K92" s="1295">
        <f t="shared" si="19"/>
        <v>-47.804777283145825</v>
      </c>
      <c r="L92" s="1296">
        <f t="shared" si="20"/>
        <v>-43.566966021210298</v>
      </c>
      <c r="P92" s="1232"/>
      <c r="Q92" s="1298"/>
      <c r="R92" s="1232"/>
      <c r="S92" s="1317"/>
      <c r="T92" s="1334"/>
      <c r="U92" s="1311"/>
      <c r="V92" s="1311"/>
      <c r="W92" s="1311"/>
      <c r="X92" s="1311"/>
      <c r="Y92" s="1311"/>
      <c r="Z92" s="1311"/>
    </row>
    <row r="93" spans="1:26" s="197" customFormat="1" x14ac:dyDescent="0.3">
      <c r="A93" s="1291" t="s">
        <v>43</v>
      </c>
      <c r="B93" s="1292">
        <f>'MASTER CHART'!O22</f>
        <v>0.71296011317700692</v>
      </c>
      <c r="C93" s="1292">
        <f>'MASTER CHART'!AG22</f>
        <v>-10.585038759081481</v>
      </c>
      <c r="D93" s="1292">
        <f>'MASTER CHART'!AO22</f>
        <v>-11.316258741258741</v>
      </c>
      <c r="E93" s="1293">
        <f t="shared" si="14"/>
        <v>-21.188337387163216</v>
      </c>
      <c r="F93" s="1294">
        <f t="shared" si="15"/>
        <v>-1.0552231453810055</v>
      </c>
      <c r="G93" s="1294">
        <f t="shared" si="16"/>
        <v>-1.5543686173268425</v>
      </c>
      <c r="H93" s="1294">
        <f t="shared" si="17"/>
        <v>-2.0552231453810057</v>
      </c>
      <c r="I93" s="1294">
        <f t="shared" si="18"/>
        <v>-2.5543686173268423</v>
      </c>
      <c r="J93" s="1291" t="s">
        <v>43</v>
      </c>
      <c r="K93" s="1295">
        <f t="shared" si="19"/>
        <v>-48.061140988373431</v>
      </c>
      <c r="L93" s="1296">
        <f t="shared" si="20"/>
        <v>-43.844144294143803</v>
      </c>
      <c r="P93" s="1232"/>
      <c r="Q93" s="1298"/>
      <c r="R93" s="1232"/>
      <c r="S93" s="1317"/>
      <c r="T93" s="1334"/>
      <c r="U93" s="1311"/>
      <c r="V93" s="1311"/>
      <c r="W93" s="1311"/>
      <c r="X93" s="1311"/>
      <c r="Y93" s="1311"/>
      <c r="Z93" s="1311"/>
    </row>
    <row r="94" spans="1:26" s="197" customFormat="1" x14ac:dyDescent="0.3">
      <c r="A94" s="1291" t="s">
        <v>41</v>
      </c>
      <c r="B94" s="1292">
        <f>'MASTER CHART'!O19</f>
        <v>-3.1688900636186325E-2</v>
      </c>
      <c r="C94" s="1292">
        <f>'MASTER CHART'!AG19</f>
        <v>-11.891070451407369</v>
      </c>
      <c r="D94" s="1292">
        <f>'MASTER CHART'!AO19</f>
        <v>-9.2970279720279727</v>
      </c>
      <c r="E94" s="1293">
        <f t="shared" si="14"/>
        <v>-21.219787324071529</v>
      </c>
      <c r="F94" s="1294">
        <f t="shared" si="15"/>
        <v>-1.0567894174645587</v>
      </c>
      <c r="G94" s="1294">
        <f t="shared" si="16"/>
        <v>-1.556675773100981</v>
      </c>
      <c r="H94" s="1294">
        <f t="shared" si="17"/>
        <v>-2.0567894174645587</v>
      </c>
      <c r="I94" s="1294">
        <f t="shared" si="18"/>
        <v>-2.5566757731009808</v>
      </c>
      <c r="J94" s="1291" t="s">
        <v>41</v>
      </c>
      <c r="K94" s="1295">
        <f t="shared" si="19"/>
        <v>-48.097768068796775</v>
      </c>
      <c r="L94" s="1296">
        <f t="shared" si="20"/>
        <v>-43.883745184157966</v>
      </c>
      <c r="P94" s="1232"/>
      <c r="Q94" s="1298"/>
      <c r="R94" s="1232"/>
      <c r="S94" s="1317"/>
      <c r="T94" s="1334"/>
      <c r="U94" s="1311"/>
      <c r="V94" s="1311"/>
      <c r="W94" s="1311"/>
      <c r="X94" s="1311"/>
      <c r="Y94" s="1311"/>
      <c r="Z94" s="1311"/>
    </row>
    <row r="95" spans="1:26" s="197" customFormat="1" x14ac:dyDescent="0.3">
      <c r="A95" s="1302" t="s">
        <v>80</v>
      </c>
      <c r="B95" s="1292">
        <f>'MASTER CHART'!O129</f>
        <v>-0.50671409389547406</v>
      </c>
      <c r="C95" s="1292">
        <f>'MASTER CHART'!AG129</f>
        <v>-8.9708540887850141</v>
      </c>
      <c r="D95" s="1292">
        <f>'MASTER CHART'!AO129</f>
        <v>-13.335489510489509</v>
      </c>
      <c r="E95" s="1293">
        <f t="shared" si="14"/>
        <v>-22.813057693169995</v>
      </c>
      <c r="F95" s="1294">
        <f t="shared" si="15"/>
        <v>-1.1361375862048306</v>
      </c>
      <c r="G95" s="1294">
        <f t="shared" si="16"/>
        <v>-1.6735574998448546</v>
      </c>
      <c r="H95" s="1294">
        <f t="shared" si="17"/>
        <v>-2.1361375862048306</v>
      </c>
      <c r="I95" s="1294">
        <f t="shared" si="18"/>
        <v>-2.6735574998448546</v>
      </c>
      <c r="J95" s="1302" t="s">
        <v>80</v>
      </c>
      <c r="K95" s="1295">
        <f t="shared" si="19"/>
        <v>-49.953315255274418</v>
      </c>
      <c r="L95" s="1296">
        <f t="shared" si="20"/>
        <v>-45.889947130872287</v>
      </c>
      <c r="P95" s="1232"/>
      <c r="Q95" s="1298"/>
      <c r="R95" s="1232"/>
      <c r="S95" s="1317"/>
      <c r="T95" s="1334"/>
      <c r="U95" s="1311"/>
      <c r="V95" s="1311"/>
      <c r="W95" s="1311"/>
      <c r="X95" s="1311"/>
      <c r="Y95" s="1311"/>
      <c r="Z95" s="1311"/>
    </row>
    <row r="96" spans="1:26" s="197" customFormat="1" x14ac:dyDescent="0.3">
      <c r="A96" s="1291" t="s">
        <v>184</v>
      </c>
      <c r="B96" s="1292">
        <f>'MASTER CHART'!O118</f>
        <v>-4.7308602003111302</v>
      </c>
      <c r="C96" s="1292">
        <f>'MASTER CHART'!AG118</f>
        <v>-28.183678980071498</v>
      </c>
      <c r="D96" s="1292">
        <f>'MASTER CHART'!AO118</f>
        <v>8.5570512820512779</v>
      </c>
      <c r="E96" s="1293">
        <f t="shared" si="14"/>
        <v>-24.35748789833135</v>
      </c>
      <c r="F96" s="1294">
        <f t="shared" si="15"/>
        <v>-1.2130534134890965</v>
      </c>
      <c r="G96" s="1294">
        <f t="shared" si="16"/>
        <v>-1.7868563301725642</v>
      </c>
      <c r="H96" s="1294">
        <f t="shared" si="17"/>
        <v>-2.2130534134890967</v>
      </c>
      <c r="I96" s="1294">
        <f t="shared" si="18"/>
        <v>-2.7868563301725642</v>
      </c>
      <c r="J96" s="1291" t="s">
        <v>184</v>
      </c>
      <c r="K96" s="1295">
        <f t="shared" si="19"/>
        <v>-51.751982435358748</v>
      </c>
      <c r="L96" s="1296">
        <f t="shared" si="20"/>
        <v>-47.834650895062879</v>
      </c>
      <c r="P96" s="1232"/>
      <c r="Q96" s="1298"/>
      <c r="R96" s="1232"/>
      <c r="S96" s="1317"/>
      <c r="T96" s="1334"/>
      <c r="U96" s="1311"/>
      <c r="V96" s="1311"/>
      <c r="W96" s="1311"/>
      <c r="X96" s="1311"/>
      <c r="Y96" s="1311"/>
      <c r="Z96" s="1311"/>
    </row>
    <row r="97" spans="1:26" s="197" customFormat="1" x14ac:dyDescent="0.3">
      <c r="A97" s="1291" t="s">
        <v>34</v>
      </c>
      <c r="B97" s="1292">
        <f>'MASTER CHART'!O29</f>
        <v>-1.2010662315311473</v>
      </c>
      <c r="C97" s="1292">
        <f>'MASTER CHART'!AG29</f>
        <v>-12.086308273543615</v>
      </c>
      <c r="D97" s="1292">
        <f>'MASTER CHART'!AO29</f>
        <v>-11.316258741258741</v>
      </c>
      <c r="E97" s="1293">
        <f t="shared" si="14"/>
        <v>-24.603633246333501</v>
      </c>
      <c r="F97" s="1294">
        <f t="shared" si="15"/>
        <v>-1.2253119623121433</v>
      </c>
      <c r="G97" s="1294">
        <f t="shared" si="16"/>
        <v>-1.8049134621336274</v>
      </c>
      <c r="H97" s="1294">
        <f t="shared" si="17"/>
        <v>-2.2253119623121433</v>
      </c>
      <c r="I97" s="1294">
        <f t="shared" si="18"/>
        <v>-2.8049134621336274</v>
      </c>
      <c r="J97" s="1291" t="s">
        <v>34</v>
      </c>
      <c r="K97" s="1295">
        <f t="shared" si="19"/>
        <v>-52.038647094922062</v>
      </c>
      <c r="L97" s="1296">
        <f t="shared" si="20"/>
        <v>-48.144590303912871</v>
      </c>
      <c r="P97" s="1232"/>
      <c r="Q97" s="1298"/>
      <c r="R97" s="1232"/>
      <c r="S97" s="1317"/>
      <c r="T97" s="1334"/>
      <c r="U97" s="1311"/>
      <c r="V97" s="1311"/>
      <c r="W97" s="1311"/>
      <c r="X97" s="1311"/>
      <c r="Y97" s="1311"/>
      <c r="Z97" s="1311"/>
    </row>
    <row r="98" spans="1:26" s="197" customFormat="1" x14ac:dyDescent="0.3">
      <c r="A98" s="1291" t="s">
        <v>181</v>
      </c>
      <c r="B98" s="1292">
        <f>'MASTER CHART'!O114</f>
        <v>-2.276525365978495</v>
      </c>
      <c r="C98" s="1292">
        <f>'MASTER CHART'!AG114</f>
        <v>-22.81773840930407</v>
      </c>
      <c r="D98" s="1292">
        <f>'MASTER CHART'!AO114</f>
        <v>-0.8944444444444446</v>
      </c>
      <c r="E98" s="1293">
        <f t="shared" ref="E98:E129" si="21">SUM(B98:D98)</f>
        <v>-25.988708219727009</v>
      </c>
      <c r="F98" s="1294">
        <f t="shared" ref="F98:F129" si="22">(E98/$R$169)*-1</f>
        <v>-1.294291568559979</v>
      </c>
      <c r="G98" s="1294">
        <f t="shared" ref="G98:G129" si="23">(E98/$R$170)*-1</f>
        <v>-1.9065220514225636</v>
      </c>
      <c r="H98" s="1294">
        <f t="shared" ref="H98:H129" si="24">F98-1</f>
        <v>-2.294291568559979</v>
      </c>
      <c r="I98" s="1294">
        <f t="shared" ref="I98:I129" si="25">G98-1</f>
        <v>-2.9065220514225638</v>
      </c>
      <c r="J98" s="1291" t="s">
        <v>181</v>
      </c>
      <c r="K98" s="1295">
        <f t="shared" ref="K98:K129" si="26">(IF(H98&lt;0,H98/$R$175*-100,H98/$R$174*100))</f>
        <v>-53.651726720193174</v>
      </c>
      <c r="L98" s="1296">
        <f t="shared" ref="L98:L129" si="27">(IF(I98&lt;0,I98/$S$175*-100,I98/$S$174*100))</f>
        <v>-49.888638371247268</v>
      </c>
      <c r="P98" s="1232"/>
      <c r="Q98" s="1298"/>
      <c r="R98" s="1232"/>
      <c r="S98" s="1317"/>
      <c r="T98" s="1334"/>
      <c r="U98" s="1311"/>
      <c r="V98" s="1311"/>
      <c r="W98" s="1311"/>
      <c r="X98" s="1311"/>
      <c r="Y98" s="1311"/>
      <c r="Z98" s="1311"/>
    </row>
    <row r="99" spans="1:26" s="197" customFormat="1" x14ac:dyDescent="0.3">
      <c r="A99" s="1291" t="s">
        <v>168</v>
      </c>
      <c r="B99" s="1292">
        <f>'MASTER CHART'!O95</f>
        <v>-4.7634548648385779</v>
      </c>
      <c r="C99" s="1292">
        <f>'MASTER CHART'!AG95</f>
        <v>-12.593008921397164</v>
      </c>
      <c r="D99" s="1292">
        <f>'MASTER CHART'!AO95</f>
        <v>-8.9090909090909083</v>
      </c>
      <c r="E99" s="1293">
        <f t="shared" si="21"/>
        <v>-26.265554695326649</v>
      </c>
      <c r="F99" s="1294">
        <f t="shared" si="22"/>
        <v>-1.308079097209909</v>
      </c>
      <c r="G99" s="1294">
        <f t="shared" si="23"/>
        <v>-1.926831406782854</v>
      </c>
      <c r="H99" s="1294">
        <f t="shared" si="24"/>
        <v>-2.3080790972099088</v>
      </c>
      <c r="I99" s="1294">
        <f t="shared" si="25"/>
        <v>-2.926831406782854</v>
      </c>
      <c r="J99" s="1291" t="s">
        <v>168</v>
      </c>
      <c r="K99" s="1295">
        <f t="shared" si="26"/>
        <v>-53.974146385335018</v>
      </c>
      <c r="L99" s="1296">
        <f t="shared" si="27"/>
        <v>-50.237235790154436</v>
      </c>
      <c r="P99" s="1232"/>
      <c r="Q99" s="1298"/>
      <c r="R99" s="1311"/>
      <c r="S99" s="1299"/>
      <c r="T99" s="1299"/>
      <c r="U99" s="1311"/>
      <c r="V99" s="1311"/>
      <c r="W99" s="1311"/>
      <c r="X99" s="1311"/>
      <c r="Y99" s="1311"/>
      <c r="Z99" s="1311"/>
    </row>
    <row r="100" spans="1:26" s="197" customFormat="1" x14ac:dyDescent="0.3">
      <c r="A100" s="1291" t="s">
        <v>157</v>
      </c>
      <c r="B100" s="1292">
        <f>'MASTER CHART'!O67</f>
        <v>-2.8275894965871662</v>
      </c>
      <c r="C100" s="1292">
        <f>'MASTER CHART'!AG67</f>
        <v>-15.201795461207391</v>
      </c>
      <c r="D100" s="1292">
        <f>'MASTER CHART'!AO67</f>
        <v>-8.2874125874125859</v>
      </c>
      <c r="E100" s="1293">
        <f t="shared" si="21"/>
        <v>-26.316797545207145</v>
      </c>
      <c r="F100" s="1294">
        <f t="shared" si="22"/>
        <v>-1.3106310974089403</v>
      </c>
      <c r="G100" s="1294">
        <f t="shared" si="23"/>
        <v>-1.9305905633538121</v>
      </c>
      <c r="H100" s="1294">
        <f t="shared" si="24"/>
        <v>-2.3106310974089403</v>
      </c>
      <c r="I100" s="1294">
        <f t="shared" si="25"/>
        <v>-2.9305905633538121</v>
      </c>
      <c r="J100" s="1291" t="s">
        <v>157</v>
      </c>
      <c r="K100" s="1295">
        <f t="shared" si="26"/>
        <v>-54.033824596746591</v>
      </c>
      <c r="L100" s="1296">
        <f t="shared" si="27"/>
        <v>-50.301759368311238</v>
      </c>
      <c r="P100" s="1232"/>
      <c r="Q100" s="1298"/>
      <c r="R100" s="1311"/>
      <c r="S100" s="1299"/>
      <c r="T100" s="1299"/>
      <c r="U100" s="1311"/>
      <c r="V100" s="1311"/>
      <c r="W100" s="1311"/>
      <c r="X100" s="1311"/>
      <c r="Y100" s="1311"/>
      <c r="Z100" s="1311"/>
    </row>
    <row r="101" spans="1:26" s="197" customFormat="1" x14ac:dyDescent="0.3">
      <c r="A101" s="1291" t="s">
        <v>114</v>
      </c>
      <c r="B101" s="1292">
        <f>'MASTER CHART'!O56</f>
        <v>0.66428809438313563</v>
      </c>
      <c r="C101" s="1292">
        <f>'MASTER CHART'!AG56</f>
        <v>-21.56488177460762</v>
      </c>
      <c r="D101" s="1292">
        <f>'MASTER CHART'!AO56</f>
        <v>-6.4162587412587415</v>
      </c>
      <c r="E101" s="1293">
        <f t="shared" si="21"/>
        <v>-27.316852421483226</v>
      </c>
      <c r="F101" s="1294">
        <f t="shared" si="22"/>
        <v>-1.3604359043088432</v>
      </c>
      <c r="G101" s="1294">
        <f t="shared" si="23"/>
        <v>-2.003954220297937</v>
      </c>
      <c r="H101" s="1294">
        <f t="shared" si="24"/>
        <v>-2.3604359043088432</v>
      </c>
      <c r="I101" s="1294">
        <f t="shared" si="25"/>
        <v>-3.003954220297937</v>
      </c>
      <c r="J101" s="1291" t="s">
        <v>114</v>
      </c>
      <c r="K101" s="1295">
        <f t="shared" si="26"/>
        <v>-55.198503892858355</v>
      </c>
      <c r="L101" s="1296">
        <f t="shared" si="27"/>
        <v>-51.561000786791553</v>
      </c>
      <c r="P101" s="1232"/>
      <c r="Q101" s="1298"/>
      <c r="R101" s="1232"/>
      <c r="S101" s="1317"/>
      <c r="T101" s="1299"/>
      <c r="U101" s="1311"/>
      <c r="V101" s="1311"/>
      <c r="W101" s="1311"/>
      <c r="X101" s="1311"/>
      <c r="Y101" s="1311"/>
      <c r="Z101" s="1311"/>
    </row>
    <row r="102" spans="1:26" s="197" customFormat="1" x14ac:dyDescent="0.3">
      <c r="A102" s="1291" t="s">
        <v>201</v>
      </c>
      <c r="B102" s="1292">
        <f>'MASTER CHART'!O155</f>
        <v>9.8963656587304175E-2</v>
      </c>
      <c r="C102" s="1292">
        <f>'MASTER CHART'!AG155</f>
        <v>-25.500693718414993</v>
      </c>
      <c r="D102" s="1292">
        <f>'MASTER CHART'!AO155</f>
        <v>-2.0521367521367528</v>
      </c>
      <c r="E102" s="1293">
        <f t="shared" si="21"/>
        <v>-27.453866813964442</v>
      </c>
      <c r="F102" s="1294">
        <f t="shared" si="22"/>
        <v>-1.3672595052150704</v>
      </c>
      <c r="G102" s="1294">
        <f t="shared" si="23"/>
        <v>-2.0140055456050341</v>
      </c>
      <c r="H102" s="1294">
        <f t="shared" si="24"/>
        <v>-2.3672595052150704</v>
      </c>
      <c r="I102" s="1294">
        <f t="shared" si="25"/>
        <v>-3.0140055456050341</v>
      </c>
      <c r="J102" s="1291" t="s">
        <v>201</v>
      </c>
      <c r="K102" s="1295">
        <f t="shared" si="26"/>
        <v>-55.358072962494241</v>
      </c>
      <c r="L102" s="1296">
        <f t="shared" si="27"/>
        <v>-51.733525517217096</v>
      </c>
      <c r="P102" s="1232"/>
      <c r="Q102" s="1298"/>
      <c r="R102" s="1232"/>
      <c r="S102" s="1317"/>
      <c r="T102" s="1299"/>
      <c r="U102" s="1311"/>
      <c r="V102" s="1311"/>
      <c r="W102" s="1311"/>
      <c r="X102" s="1311"/>
      <c r="Y102" s="1311"/>
      <c r="Z102" s="1311"/>
    </row>
    <row r="103" spans="1:26" s="197" customFormat="1" x14ac:dyDescent="0.3">
      <c r="A103" s="1291" t="s">
        <v>210</v>
      </c>
      <c r="B103" s="1292">
        <f>'MASTER CHART'!O176</f>
        <v>-5.1880641557278784E-2</v>
      </c>
      <c r="C103" s="1292">
        <f>'MASTER CHART'!AG176</f>
        <v>-11.279440124498834</v>
      </c>
      <c r="D103" s="1292">
        <f>'MASTER CHART'!AO176</f>
        <v>-16.259090909090904</v>
      </c>
      <c r="E103" s="1293">
        <f t="shared" si="21"/>
        <v>-27.590411675147017</v>
      </c>
      <c r="F103" s="1294">
        <f t="shared" si="22"/>
        <v>-1.3740597224888422</v>
      </c>
      <c r="G103" s="1294">
        <f t="shared" si="23"/>
        <v>-2.024022426269207</v>
      </c>
      <c r="H103" s="1294">
        <f t="shared" si="24"/>
        <v>-2.374059722488842</v>
      </c>
      <c r="I103" s="1294">
        <f t="shared" si="25"/>
        <v>-3.024022426269207</v>
      </c>
      <c r="J103" s="1291" t="s">
        <v>210</v>
      </c>
      <c r="K103" s="1295">
        <f t="shared" si="26"/>
        <v>-55.51709520875535</v>
      </c>
      <c r="L103" s="1296">
        <f t="shared" si="27"/>
        <v>-51.90545902682809</v>
      </c>
      <c r="P103" s="1232"/>
      <c r="Q103" s="1298"/>
      <c r="R103" s="1232"/>
      <c r="S103" s="1317"/>
      <c r="T103" s="1299"/>
      <c r="U103" s="1311"/>
      <c r="V103" s="1311"/>
      <c r="W103" s="1311"/>
      <c r="X103" s="1311"/>
      <c r="Y103" s="1311"/>
      <c r="Z103" s="1311"/>
    </row>
    <row r="104" spans="1:26" s="197" customFormat="1" ht="18" customHeight="1" x14ac:dyDescent="0.3">
      <c r="A104" s="1291" t="s">
        <v>101</v>
      </c>
      <c r="B104" s="1292">
        <f>'MASTER CHART'!O170</f>
        <v>0.38606194558903018</v>
      </c>
      <c r="C104" s="1292">
        <f>'MASTER CHART'!AG170</f>
        <v>-3.6725165747253441</v>
      </c>
      <c r="D104" s="1292">
        <f>'MASTER CHART'!AO170</f>
        <v>-24.336013986013981</v>
      </c>
      <c r="E104" s="1293">
        <f t="shared" si="21"/>
        <v>-27.622468615150297</v>
      </c>
      <c r="F104" s="1294">
        <f t="shared" si="22"/>
        <v>-1.3756562245854176</v>
      </c>
      <c r="G104" s="1294">
        <f t="shared" si="23"/>
        <v>-2.0263741115665543</v>
      </c>
      <c r="H104" s="1294">
        <f t="shared" si="24"/>
        <v>-2.3756562245854176</v>
      </c>
      <c r="I104" s="1294">
        <f t="shared" si="25"/>
        <v>-3.0263741115665543</v>
      </c>
      <c r="J104" s="1291" t="s">
        <v>101</v>
      </c>
      <c r="K104" s="1295">
        <f t="shared" si="26"/>
        <v>-55.554429214322674</v>
      </c>
      <c r="L104" s="1296">
        <f t="shared" si="27"/>
        <v>-51.945824238337465</v>
      </c>
      <c r="P104" s="1232"/>
      <c r="Q104" s="1298"/>
      <c r="R104" s="1232"/>
      <c r="S104" s="1317"/>
      <c r="T104" s="1299"/>
      <c r="U104" s="1311"/>
      <c r="V104" s="1311"/>
      <c r="W104" s="1311"/>
      <c r="X104" s="1311"/>
      <c r="Y104" s="1311"/>
      <c r="Z104" s="1311"/>
    </row>
    <row r="105" spans="1:26" s="197" customFormat="1" x14ac:dyDescent="0.3">
      <c r="A105" s="1291" t="s">
        <v>144</v>
      </c>
      <c r="B105" s="1292">
        <f>'MASTER CHART'!O38</f>
        <v>-2.1661204210514948</v>
      </c>
      <c r="C105" s="1292">
        <f>'MASTER CHART'!AG38</f>
        <v>-16.657317608873061</v>
      </c>
      <c r="D105" s="1292">
        <f>'MASTER CHART'!AO38</f>
        <v>-9.2970279720279727</v>
      </c>
      <c r="E105" s="1293">
        <f t="shared" si="21"/>
        <v>-28.120466001952529</v>
      </c>
      <c r="F105" s="1294">
        <f t="shared" si="22"/>
        <v>-1.4004575272686257</v>
      </c>
      <c r="G105" s="1294">
        <f t="shared" si="23"/>
        <v>-2.0629070162212222</v>
      </c>
      <c r="H105" s="1294">
        <f t="shared" si="24"/>
        <v>-2.4004575272686255</v>
      </c>
      <c r="I105" s="1294">
        <f t="shared" si="25"/>
        <v>-3.0629070162212222</v>
      </c>
      <c r="J105" s="1291" t="s">
        <v>144</v>
      </c>
      <c r="K105" s="1295">
        <f t="shared" si="26"/>
        <v>-56.134404633357768</v>
      </c>
      <c r="L105" s="1296">
        <f t="shared" si="27"/>
        <v>-52.572888763127821</v>
      </c>
      <c r="P105" s="1232"/>
      <c r="Q105" s="1298"/>
      <c r="R105" s="1232"/>
      <c r="S105" s="1317"/>
      <c r="T105" s="1299"/>
      <c r="U105" s="1311"/>
      <c r="V105" s="1311"/>
      <c r="W105" s="1311"/>
      <c r="X105" s="1311"/>
      <c r="Y105" s="1311"/>
      <c r="Z105" s="1311"/>
    </row>
    <row r="106" spans="1:26" s="197" customFormat="1" x14ac:dyDescent="0.3">
      <c r="A106" s="1291" t="s">
        <v>138</v>
      </c>
      <c r="B106" s="1292">
        <f>'MASTER CHART'!O30</f>
        <v>-1.75904175506796</v>
      </c>
      <c r="C106" s="1292">
        <f>'MASTER CHART'!AG30</f>
        <v>-25.685099501925851</v>
      </c>
      <c r="D106" s="1292">
        <f>'MASTER CHART'!AO30</f>
        <v>-0.8944444444444446</v>
      </c>
      <c r="E106" s="1293">
        <f t="shared" si="21"/>
        <v>-28.338585701438255</v>
      </c>
      <c r="F106" s="1294">
        <f t="shared" si="22"/>
        <v>-1.41132034067183</v>
      </c>
      <c r="G106" s="1294">
        <f t="shared" si="23"/>
        <v>-2.0789081969418377</v>
      </c>
      <c r="H106" s="1294">
        <f t="shared" si="24"/>
        <v>-2.4113203406718302</v>
      </c>
      <c r="I106" s="1294">
        <f t="shared" si="25"/>
        <v>-3.0789081969418377</v>
      </c>
      <c r="J106" s="1291" t="s">
        <v>138</v>
      </c>
      <c r="K106" s="1295">
        <f t="shared" si="26"/>
        <v>-56.388430191446268</v>
      </c>
      <c r="L106" s="1296">
        <f t="shared" si="27"/>
        <v>-52.847539051121707</v>
      </c>
      <c r="P106" s="1232"/>
      <c r="Q106" s="1298"/>
      <c r="R106" s="1232"/>
      <c r="S106" s="1317"/>
      <c r="T106" s="1299"/>
      <c r="U106" s="1311"/>
      <c r="V106" s="1311"/>
      <c r="W106" s="1311"/>
      <c r="X106" s="1311"/>
      <c r="Y106" s="1311"/>
      <c r="Z106" s="1311"/>
    </row>
    <row r="107" spans="1:26" s="197" customFormat="1" x14ac:dyDescent="0.3">
      <c r="A107" s="1291" t="s">
        <v>133</v>
      </c>
      <c r="B107" s="1292">
        <f>'MASTER CHART'!O24</f>
        <v>0.31287437652028333</v>
      </c>
      <c r="C107" s="1292">
        <f>'MASTER CHART'!AG24</f>
        <v>-4.6715900931366967</v>
      </c>
      <c r="D107" s="1292">
        <f>'MASTER CHART'!AO24</f>
        <v>-24.336013986013981</v>
      </c>
      <c r="E107" s="1293">
        <f t="shared" si="21"/>
        <v>-28.694729702630394</v>
      </c>
      <c r="F107" s="1294">
        <f t="shared" si="22"/>
        <v>-1.4290570505551747</v>
      </c>
      <c r="G107" s="1294">
        <f t="shared" si="23"/>
        <v>-2.1050347895378976</v>
      </c>
      <c r="H107" s="1294">
        <f t="shared" si="24"/>
        <v>-2.4290570505551745</v>
      </c>
      <c r="I107" s="1294">
        <f t="shared" si="25"/>
        <v>-3.1050347895378976</v>
      </c>
      <c r="J107" s="1291" t="s">
        <v>133</v>
      </c>
      <c r="K107" s="1295">
        <f t="shared" si="26"/>
        <v>-56.803200974993118</v>
      </c>
      <c r="L107" s="1296">
        <f t="shared" si="27"/>
        <v>-53.295985719282982</v>
      </c>
      <c r="P107" s="1232"/>
      <c r="Q107" s="1298"/>
      <c r="R107" s="1232"/>
      <c r="S107" s="1317"/>
      <c r="T107" s="1299"/>
      <c r="U107" s="1311"/>
      <c r="V107" s="1311"/>
      <c r="W107" s="1311"/>
      <c r="X107" s="1311"/>
      <c r="Y107" s="1311"/>
      <c r="Z107" s="1311"/>
    </row>
    <row r="108" spans="1:26" s="197" customFormat="1" x14ac:dyDescent="0.3">
      <c r="A108" s="1291" t="s">
        <v>207</v>
      </c>
      <c r="B108" s="1292">
        <f>'MASTER CHART'!O167</f>
        <v>1.5130965357801187</v>
      </c>
      <c r="C108" s="1292">
        <f>'MASTER CHART'!AG167</f>
        <v>-14.768473468251621</v>
      </c>
      <c r="D108" s="1292">
        <f>'MASTER CHART'!AO167</f>
        <v>-16.259090909090904</v>
      </c>
      <c r="E108" s="1293">
        <f t="shared" si="21"/>
        <v>-29.514467841562407</v>
      </c>
      <c r="F108" s="1294">
        <f t="shared" si="22"/>
        <v>-1.4698817099678887</v>
      </c>
      <c r="G108" s="1294">
        <f t="shared" si="23"/>
        <v>-2.1651704771239269</v>
      </c>
      <c r="H108" s="1294">
        <f t="shared" si="24"/>
        <v>-2.4698817099678889</v>
      </c>
      <c r="I108" s="1294">
        <f t="shared" si="25"/>
        <v>-3.1651704771239269</v>
      </c>
      <c r="J108" s="1291" t="s">
        <v>207</v>
      </c>
      <c r="K108" s="1295">
        <f t="shared" si="26"/>
        <v>-57.757880624376426</v>
      </c>
      <c r="L108" s="1296">
        <f t="shared" si="27"/>
        <v>-54.328177293304371</v>
      </c>
      <c r="P108" s="1232"/>
      <c r="Q108" s="1298"/>
      <c r="R108" s="1232"/>
      <c r="S108" s="1317"/>
      <c r="T108" s="1299"/>
      <c r="U108" s="1311"/>
      <c r="V108" s="1311"/>
      <c r="W108" s="1311"/>
      <c r="X108" s="1311"/>
      <c r="Y108" s="1311"/>
      <c r="Z108" s="1311"/>
    </row>
    <row r="109" spans="1:26" s="197" customFormat="1" x14ac:dyDescent="0.3">
      <c r="A109" s="1291" t="s">
        <v>60</v>
      </c>
      <c r="B109" s="1292">
        <f>'MASTER CHART'!O74</f>
        <v>-0.994764348429514</v>
      </c>
      <c r="C109" s="1292">
        <f>'MASTER CHART'!AG74</f>
        <v>-19.732025727343345</v>
      </c>
      <c r="D109" s="1292">
        <f>'MASTER CHART'!AO74</f>
        <v>-9.2970279720279727</v>
      </c>
      <c r="E109" s="1293">
        <f t="shared" si="21"/>
        <v>-30.02381804780083</v>
      </c>
      <c r="F109" s="1294">
        <f t="shared" si="22"/>
        <v>-1.4952484066041714</v>
      </c>
      <c r="G109" s="1294">
        <f t="shared" si="23"/>
        <v>-2.2025362204259764</v>
      </c>
      <c r="H109" s="1294">
        <f t="shared" si="24"/>
        <v>-2.4952484066041714</v>
      </c>
      <c r="I109" s="1294">
        <f t="shared" si="25"/>
        <v>-3.2025362204259764</v>
      </c>
      <c r="J109" s="1291" t="s">
        <v>60</v>
      </c>
      <c r="K109" s="1295">
        <f t="shared" si="26"/>
        <v>-58.351077711605434</v>
      </c>
      <c r="L109" s="1296">
        <f t="shared" si="27"/>
        <v>-54.969536974080377</v>
      </c>
      <c r="P109" s="1232"/>
      <c r="Q109" s="1298"/>
      <c r="R109" s="1232"/>
      <c r="S109" s="1317"/>
      <c r="T109" s="1299"/>
      <c r="U109" s="1311"/>
      <c r="V109" s="1311"/>
      <c r="W109" s="1311"/>
      <c r="X109" s="1311"/>
      <c r="Y109" s="1311"/>
      <c r="Z109" s="1311"/>
    </row>
    <row r="110" spans="1:26" s="197" customFormat="1" x14ac:dyDescent="0.3">
      <c r="A110" s="1291" t="s">
        <v>151</v>
      </c>
      <c r="B110" s="1292">
        <f>'MASTER CHART'!O60</f>
        <v>-7.5446601506395794</v>
      </c>
      <c r="C110" s="1292">
        <f>'MASTER CHART'!AG60</f>
        <v>-22.084514598233397</v>
      </c>
      <c r="D110" s="1292">
        <f>'MASTER CHART'!AO60</f>
        <v>-1.2727272727272716</v>
      </c>
      <c r="E110" s="1293">
        <f t="shared" si="21"/>
        <v>-30.90190202160025</v>
      </c>
      <c r="F110" s="1294">
        <f t="shared" si="22"/>
        <v>-1.538978809599483</v>
      </c>
      <c r="G110" s="1294">
        <f t="shared" si="23"/>
        <v>-2.266952136942312</v>
      </c>
      <c r="H110" s="1294">
        <f t="shared" si="24"/>
        <v>-2.5389788095994827</v>
      </c>
      <c r="I110" s="1294">
        <f t="shared" si="25"/>
        <v>-3.266952136942312</v>
      </c>
      <c r="J110" s="1291" t="s">
        <v>151</v>
      </c>
      <c r="K110" s="1295">
        <f t="shared" si="26"/>
        <v>-59.373707818005109</v>
      </c>
      <c r="L110" s="1296">
        <f t="shared" si="27"/>
        <v>-56.075196008341976</v>
      </c>
      <c r="P110" s="1232"/>
      <c r="Q110" s="1298"/>
      <c r="R110" s="1232"/>
      <c r="S110" s="1317"/>
      <c r="T110" s="1299"/>
      <c r="U110" s="1311"/>
      <c r="V110" s="1311"/>
      <c r="W110" s="1311"/>
      <c r="X110" s="1311"/>
      <c r="Y110" s="1311"/>
      <c r="Z110" s="1311"/>
    </row>
    <row r="111" spans="1:26" s="197" customFormat="1" x14ac:dyDescent="0.3">
      <c r="A111" s="1337" t="s">
        <v>228</v>
      </c>
      <c r="B111" s="1292">
        <f>'MASTER CHART'!O173</f>
        <v>-0.5217425099800872</v>
      </c>
      <c r="C111" s="1292">
        <f>'MASTER CHART'!AG173</f>
        <v>-24.853478511164798</v>
      </c>
      <c r="D111" s="1292">
        <f>'MASTER CHART'!AO173</f>
        <v>-6.2681818181818185</v>
      </c>
      <c r="E111" s="1293">
        <f t="shared" si="21"/>
        <v>-31.643402839326704</v>
      </c>
      <c r="F111" s="1294">
        <f t="shared" si="22"/>
        <v>-1.57590708815606</v>
      </c>
      <c r="G111" s="1294">
        <f t="shared" si="23"/>
        <v>-2.3213483634954377</v>
      </c>
      <c r="H111" s="1294">
        <f t="shared" si="24"/>
        <v>-2.5759070881560602</v>
      </c>
      <c r="I111" s="1294">
        <f t="shared" si="25"/>
        <v>-3.3213483634954377</v>
      </c>
      <c r="J111" s="1337" t="s">
        <v>228</v>
      </c>
      <c r="K111" s="1295">
        <f t="shared" si="26"/>
        <v>-60.237271079325126</v>
      </c>
      <c r="L111" s="1296">
        <f t="shared" si="27"/>
        <v>-57.008873313126621</v>
      </c>
      <c r="P111" s="1232"/>
      <c r="Q111" s="1298"/>
      <c r="R111" s="1311"/>
      <c r="S111" s="1299"/>
      <c r="T111" s="1299"/>
      <c r="U111" s="1311"/>
      <c r="V111" s="1311"/>
      <c r="W111" s="1311"/>
      <c r="X111" s="1311"/>
      <c r="Y111" s="1311"/>
      <c r="Z111" s="1311"/>
    </row>
    <row r="112" spans="1:26" s="197" customFormat="1" x14ac:dyDescent="0.3">
      <c r="A112" s="1291" t="s">
        <v>167</v>
      </c>
      <c r="B112" s="1292">
        <f>'MASTER CHART'!O93</f>
        <v>-0.64259573405174131</v>
      </c>
      <c r="C112" s="1292">
        <f>'MASTER CHART'!AG93</f>
        <v>-28.053184760266859</v>
      </c>
      <c r="D112" s="1292">
        <f>'MASTER CHART'!AO93</f>
        <v>-3.492521367521368</v>
      </c>
      <c r="E112" s="1293">
        <f t="shared" si="21"/>
        <v>-32.188301861839967</v>
      </c>
      <c r="F112" s="1294">
        <f t="shared" si="22"/>
        <v>-1.6030441895692096</v>
      </c>
      <c r="G112" s="1294">
        <f t="shared" si="23"/>
        <v>-2.3613219548504545</v>
      </c>
      <c r="H112" s="1294">
        <f t="shared" si="24"/>
        <v>-2.6030441895692098</v>
      </c>
      <c r="I112" s="1294">
        <f t="shared" si="25"/>
        <v>-3.3613219548504545</v>
      </c>
      <c r="J112" s="1291" t="s">
        <v>167</v>
      </c>
      <c r="K112" s="1295">
        <f t="shared" si="26"/>
        <v>-60.871868864954571</v>
      </c>
      <c r="L112" s="1296">
        <f t="shared" si="27"/>
        <v>-57.694995079357284</v>
      </c>
      <c r="P112" s="1232"/>
      <c r="Q112" s="1298"/>
      <c r="R112" s="1311"/>
      <c r="S112" s="1299"/>
      <c r="T112" s="1299"/>
      <c r="U112" s="1311"/>
      <c r="V112" s="1311"/>
      <c r="W112" s="1311"/>
      <c r="X112" s="1311"/>
      <c r="Y112" s="1311"/>
      <c r="Z112" s="1311"/>
    </row>
    <row r="113" spans="1:26" s="197" customFormat="1" x14ac:dyDescent="0.3">
      <c r="A113" s="1291" t="s">
        <v>135</v>
      </c>
      <c r="B113" s="1292">
        <f>'MASTER CHART'!O26</f>
        <v>-6.0494338024724827</v>
      </c>
      <c r="C113" s="1292">
        <f>'MASTER CHART'!AG26</f>
        <v>-25.735004093822301</v>
      </c>
      <c r="D113" s="1292">
        <f>'MASTER CHART'!AO26</f>
        <v>-1.2727272727272716</v>
      </c>
      <c r="E113" s="1293">
        <f t="shared" si="21"/>
        <v>-33.057165169022056</v>
      </c>
      <c r="F113" s="1294">
        <f t="shared" si="22"/>
        <v>-1.6463153842437992</v>
      </c>
      <c r="G113" s="1294">
        <f t="shared" si="23"/>
        <v>-2.4250614466639493</v>
      </c>
      <c r="H113" s="1294">
        <f t="shared" si="24"/>
        <v>-2.646315384243799</v>
      </c>
      <c r="I113" s="1294">
        <f t="shared" si="25"/>
        <v>-3.4250614466639493</v>
      </c>
      <c r="J113" s="1291" t="s">
        <v>135</v>
      </c>
      <c r="K113" s="1295">
        <f t="shared" si="26"/>
        <v>-61.883760441139238</v>
      </c>
      <c r="L113" s="1296">
        <f t="shared" si="27"/>
        <v>-58.789043705444321</v>
      </c>
      <c r="P113" s="1232"/>
      <c r="Q113" s="1298"/>
      <c r="R113" s="1311"/>
      <c r="S113" s="1299"/>
      <c r="T113" s="1299"/>
      <c r="U113" s="1311"/>
      <c r="V113" s="1311"/>
      <c r="W113" s="1311"/>
      <c r="X113" s="1311"/>
      <c r="Y113" s="1311"/>
      <c r="Z113" s="1311"/>
    </row>
    <row r="114" spans="1:26" s="197" customFormat="1" x14ac:dyDescent="0.3">
      <c r="A114" s="1291" t="s">
        <v>156</v>
      </c>
      <c r="B114" s="1292">
        <f>'MASTER CHART'!O66</f>
        <v>-4.2558433785400869</v>
      </c>
      <c r="C114" s="1292">
        <f>'MASTER CHART'!AG66</f>
        <v>-28.187330814879509</v>
      </c>
      <c r="D114" s="1292">
        <f>'MASTER CHART'!AO66</f>
        <v>-1.2727272727272716</v>
      </c>
      <c r="E114" s="1293">
        <f t="shared" si="21"/>
        <v>-33.715901466146867</v>
      </c>
      <c r="F114" s="1294">
        <f t="shared" si="22"/>
        <v>-1.6791218180251402</v>
      </c>
      <c r="G114" s="1294">
        <f t="shared" si="23"/>
        <v>-2.4733860985059213</v>
      </c>
      <c r="H114" s="1294">
        <f t="shared" si="24"/>
        <v>-2.6791218180251404</v>
      </c>
      <c r="I114" s="1294">
        <f t="shared" si="25"/>
        <v>-3.4733860985059213</v>
      </c>
      <c r="J114" s="1291" t="s">
        <v>156</v>
      </c>
      <c r="K114" s="1295">
        <f t="shared" si="26"/>
        <v>-62.650934868322175</v>
      </c>
      <c r="L114" s="1296">
        <f t="shared" si="27"/>
        <v>-59.618506216826475</v>
      </c>
      <c r="P114" s="1232"/>
      <c r="Q114" s="1298"/>
      <c r="R114" s="1311"/>
      <c r="S114" s="1299"/>
      <c r="T114" s="1299"/>
      <c r="U114" s="1311"/>
      <c r="V114" s="1311"/>
      <c r="W114" s="1311"/>
      <c r="X114" s="1311"/>
      <c r="Y114" s="1311"/>
      <c r="Z114" s="1311"/>
    </row>
    <row r="115" spans="1:26" s="197" customFormat="1" x14ac:dyDescent="0.3">
      <c r="A115" s="1291" t="s">
        <v>56</v>
      </c>
      <c r="B115" s="1292">
        <f>'MASTER CHART'!O59</f>
        <v>-3.2101917192038374</v>
      </c>
      <c r="C115" s="1292">
        <f>'MASTER CHART'!AG59</f>
        <v>-27.443354561477754</v>
      </c>
      <c r="D115" s="1292">
        <f>'MASTER CHART'!AO59</f>
        <v>-4.071367521367522</v>
      </c>
      <c r="E115" s="1293">
        <f t="shared" si="21"/>
        <v>-34.724913802049116</v>
      </c>
      <c r="F115" s="1294">
        <f t="shared" si="22"/>
        <v>-1.7293727249917277</v>
      </c>
      <c r="G115" s="1294">
        <f t="shared" si="23"/>
        <v>-2.5474068713850757</v>
      </c>
      <c r="H115" s="1294">
        <f t="shared" si="24"/>
        <v>-2.7293727249917277</v>
      </c>
      <c r="I115" s="1294">
        <f t="shared" si="25"/>
        <v>-3.5474068713850757</v>
      </c>
      <c r="J115" s="1291" t="s">
        <v>56</v>
      </c>
      <c r="K115" s="1295">
        <f t="shared" si="26"/>
        <v>-63.826046159737224</v>
      </c>
      <c r="L115" s="1296">
        <f t="shared" si="27"/>
        <v>-60.889026620523722</v>
      </c>
      <c r="P115" s="1232"/>
      <c r="Q115" s="1298"/>
      <c r="R115" s="1311"/>
      <c r="S115" s="1299"/>
      <c r="T115" s="1299"/>
      <c r="U115" s="1311"/>
      <c r="V115" s="1311"/>
      <c r="W115" s="1311"/>
      <c r="X115" s="1311"/>
      <c r="Y115" s="1311"/>
      <c r="Z115" s="1311"/>
    </row>
    <row r="116" spans="1:26" s="197" customFormat="1" x14ac:dyDescent="0.3">
      <c r="A116" s="599" t="s">
        <v>188</v>
      </c>
      <c r="B116" s="196">
        <f>'MASTER CHART'!O125</f>
        <v>-3.8965832845050801</v>
      </c>
      <c r="C116" s="196">
        <f>'MASTER CHART'!AG125</f>
        <v>-24.659818529932114</v>
      </c>
      <c r="D116" s="196">
        <f>'MASTER CHART'!AO125</f>
        <v>-6.2681818181818185</v>
      </c>
      <c r="E116" s="653">
        <f t="shared" si="21"/>
        <v>-34.82458363261901</v>
      </c>
      <c r="F116" s="652">
        <f t="shared" si="22"/>
        <v>-1.7343364892641087</v>
      </c>
      <c r="G116" s="652">
        <f t="shared" si="23"/>
        <v>-2.5547186134015107</v>
      </c>
      <c r="H116" s="652">
        <f t="shared" si="24"/>
        <v>-2.7343364892641087</v>
      </c>
      <c r="I116" s="652">
        <f t="shared" si="25"/>
        <v>-3.5547186134015107</v>
      </c>
      <c r="J116" s="599" t="s">
        <v>188</v>
      </c>
      <c r="K116" s="843">
        <f t="shared" si="26"/>
        <v>-63.942123177974445</v>
      </c>
      <c r="L116" s="844">
        <f t="shared" si="27"/>
        <v>-61.014528112295743</v>
      </c>
      <c r="P116" s="1232"/>
      <c r="Q116" s="1298"/>
      <c r="R116" s="1311"/>
      <c r="S116" s="1299"/>
      <c r="T116" s="1299"/>
      <c r="U116" s="1311"/>
      <c r="V116" s="1311"/>
      <c r="W116" s="1311"/>
      <c r="X116" s="1311"/>
      <c r="Y116" s="1311"/>
      <c r="Z116" s="1311"/>
    </row>
    <row r="117" spans="1:26" s="197" customFormat="1" ht="16.8" customHeight="1" x14ac:dyDescent="0.3">
      <c r="A117" s="1291" t="s">
        <v>264</v>
      </c>
      <c r="B117" s="1292">
        <f>'MASTER CHART'!O122</f>
        <v>-3.5633874101200989</v>
      </c>
      <c r="C117" s="1292">
        <f>'MASTER CHART'!AG122</f>
        <v>-30.04867603697436</v>
      </c>
      <c r="D117" s="1292">
        <f>'MASTER CHART'!AO122</f>
        <v>-1.2727272727272716</v>
      </c>
      <c r="E117" s="1293">
        <f t="shared" si="21"/>
        <v>-34.88479071982173</v>
      </c>
      <c r="F117" s="1294">
        <f t="shared" si="22"/>
        <v>-1.7373349270731449</v>
      </c>
      <c r="G117" s="1294">
        <f t="shared" si="23"/>
        <v>-2.5591353831167818</v>
      </c>
      <c r="H117" s="1294">
        <f t="shared" si="24"/>
        <v>-2.7373349270731451</v>
      </c>
      <c r="I117" s="1294">
        <f t="shared" si="25"/>
        <v>-3.5591353831167818</v>
      </c>
      <c r="J117" s="1291" t="s">
        <v>264</v>
      </c>
      <c r="K117" s="1295">
        <f t="shared" si="26"/>
        <v>-64.012241278098429</v>
      </c>
      <c r="L117" s="1296">
        <f t="shared" si="27"/>
        <v>-61.090339209956731</v>
      </c>
      <c r="P117" s="1232"/>
      <c r="Q117" s="1298"/>
      <c r="R117" s="1311"/>
      <c r="S117" s="1299"/>
      <c r="T117" s="1299"/>
      <c r="U117" s="1311"/>
      <c r="V117" s="1311"/>
      <c r="W117" s="1311"/>
      <c r="X117" s="1311"/>
      <c r="Y117" s="1311"/>
      <c r="Z117" s="1311"/>
    </row>
    <row r="118" spans="1:26" s="197" customFormat="1" x14ac:dyDescent="0.3">
      <c r="A118" s="599" t="s">
        <v>189</v>
      </c>
      <c r="B118" s="196">
        <f>'MASTER CHART'!O126</f>
        <v>-2.1346690544293994</v>
      </c>
      <c r="C118" s="196">
        <f>'MASTER CHART'!AG126</f>
        <v>-10.564069286852101</v>
      </c>
      <c r="D118" s="196">
        <f>'MASTER CHART'!AO126</f>
        <v>-22.316783216783211</v>
      </c>
      <c r="E118" s="653">
        <f t="shared" si="21"/>
        <v>-35.015521558064712</v>
      </c>
      <c r="F118" s="652">
        <f t="shared" si="22"/>
        <v>-1.743845593946546</v>
      </c>
      <c r="G118" s="652">
        <f t="shared" si="23"/>
        <v>-2.568725749202081</v>
      </c>
      <c r="H118" s="652">
        <f t="shared" si="24"/>
        <v>-2.743845593946546</v>
      </c>
      <c r="I118" s="652">
        <f t="shared" si="25"/>
        <v>-3.568725749202081</v>
      </c>
      <c r="J118" s="599" t="s">
        <v>189</v>
      </c>
      <c r="K118" s="843">
        <f t="shared" si="26"/>
        <v>-64.164492423787451</v>
      </c>
      <c r="L118" s="844">
        <f t="shared" si="27"/>
        <v>-61.254951862815567</v>
      </c>
      <c r="P118" s="1232"/>
      <c r="Q118" s="1298"/>
      <c r="R118" s="1311"/>
      <c r="S118" s="1299"/>
      <c r="T118" s="1299"/>
      <c r="U118" s="1311"/>
      <c r="V118" s="1311"/>
      <c r="W118" s="1311"/>
      <c r="X118" s="1311"/>
      <c r="Y118" s="1311"/>
      <c r="Z118" s="1311"/>
    </row>
    <row r="119" spans="1:26" s="197" customFormat="1" x14ac:dyDescent="0.3">
      <c r="A119" s="1302" t="s">
        <v>183</v>
      </c>
      <c r="B119" s="1292">
        <f>'MASTER CHART'!O117</f>
        <v>-5.4579538047400546E-2</v>
      </c>
      <c r="C119" s="1292">
        <f>'MASTER CHART'!AG117</f>
        <v>-14.006204993268581</v>
      </c>
      <c r="D119" s="1292">
        <f>'MASTER CHART'!AO117</f>
        <v>-21.349999999999998</v>
      </c>
      <c r="E119" s="1293">
        <f t="shared" si="21"/>
        <v>-35.410784531315983</v>
      </c>
      <c r="F119" s="1294">
        <f t="shared" si="22"/>
        <v>-1.7635305097691318</v>
      </c>
      <c r="G119" s="1294">
        <f t="shared" si="23"/>
        <v>-2.5977220951629159</v>
      </c>
      <c r="H119" s="1294">
        <f t="shared" si="24"/>
        <v>-2.7635305097691321</v>
      </c>
      <c r="I119" s="1294">
        <f t="shared" si="25"/>
        <v>-3.5977220951629159</v>
      </c>
      <c r="J119" s="1302" t="s">
        <v>183</v>
      </c>
      <c r="K119" s="1295">
        <f t="shared" si="26"/>
        <v>-64.624821764092829</v>
      </c>
      <c r="L119" s="1296">
        <f t="shared" si="27"/>
        <v>-61.752656057772434</v>
      </c>
      <c r="P119" s="1232"/>
      <c r="Q119" s="1298"/>
      <c r="R119" s="1311"/>
      <c r="S119" s="1299"/>
      <c r="T119" s="1299"/>
      <c r="U119" s="1311"/>
      <c r="V119" s="1311"/>
      <c r="W119" s="1311"/>
      <c r="X119" s="1311"/>
      <c r="Y119" s="1311"/>
      <c r="Z119" s="1311"/>
    </row>
    <row r="120" spans="1:26" s="197" customFormat="1" x14ac:dyDescent="0.3">
      <c r="A120" s="1291" t="s">
        <v>129</v>
      </c>
      <c r="B120" s="1292">
        <f>'MASTER CHART'!O12</f>
        <v>-2.1015934929868116</v>
      </c>
      <c r="C120" s="1292">
        <f>'MASTER CHART'!AG12</f>
        <v>-10.006682504377881</v>
      </c>
      <c r="D120" s="1292">
        <f>'MASTER CHART'!AO12</f>
        <v>-23.326398601398594</v>
      </c>
      <c r="E120" s="1293">
        <f t="shared" si="21"/>
        <v>-35.434674598763287</v>
      </c>
      <c r="F120" s="1294">
        <f t="shared" si="22"/>
        <v>-1.7647202846747543</v>
      </c>
      <c r="G120" s="1294">
        <f t="shared" si="23"/>
        <v>-2.5994746617011666</v>
      </c>
      <c r="H120" s="1294">
        <f t="shared" si="24"/>
        <v>-2.7647202846747545</v>
      </c>
      <c r="I120" s="1294">
        <f t="shared" si="25"/>
        <v>-3.5994746617011666</v>
      </c>
      <c r="J120" s="1291" t="s">
        <v>129</v>
      </c>
      <c r="K120" s="1295">
        <f t="shared" si="26"/>
        <v>-64.652644504223062</v>
      </c>
      <c r="L120" s="1296">
        <f t="shared" si="27"/>
        <v>-61.782737769420059</v>
      </c>
      <c r="P120" s="1232"/>
      <c r="Q120" s="1298"/>
      <c r="R120" s="1311"/>
      <c r="S120" s="1299"/>
      <c r="T120" s="1299"/>
      <c r="U120" s="1311"/>
      <c r="V120" s="1311"/>
      <c r="W120" s="1311"/>
      <c r="X120" s="1311"/>
      <c r="Y120" s="1311"/>
      <c r="Z120" s="1311"/>
    </row>
    <row r="121" spans="1:26" s="197" customFormat="1" x14ac:dyDescent="0.3">
      <c r="A121" s="1291" t="s">
        <v>111</v>
      </c>
      <c r="B121" s="1292">
        <f>'MASTER CHART'!O20</f>
        <v>-2.5152014190198306</v>
      </c>
      <c r="C121" s="1292">
        <f>'MASTER CHART'!AG20</f>
        <v>-31.658930081447455</v>
      </c>
      <c r="D121" s="1292">
        <f>'MASTER CHART'!AO20</f>
        <v>-1.2727272727272716</v>
      </c>
      <c r="E121" s="1293">
        <f t="shared" si="21"/>
        <v>-35.446858773194556</v>
      </c>
      <c r="F121" s="1294">
        <f t="shared" si="22"/>
        <v>-1.7653270818307703</v>
      </c>
      <c r="G121" s="1294">
        <f t="shared" si="23"/>
        <v>-2.6003684882444174</v>
      </c>
      <c r="H121" s="1294">
        <f t="shared" si="24"/>
        <v>-2.7653270818307703</v>
      </c>
      <c r="I121" s="1294">
        <f t="shared" si="25"/>
        <v>-3.6003684882444174</v>
      </c>
      <c r="J121" s="1291" t="s">
        <v>111</v>
      </c>
      <c r="K121" s="1295">
        <f t="shared" si="26"/>
        <v>-64.666834381235759</v>
      </c>
      <c r="L121" s="1296">
        <f t="shared" si="27"/>
        <v>-61.798079744603427</v>
      </c>
      <c r="P121" s="1232"/>
      <c r="Q121" s="1298"/>
      <c r="R121" s="1311"/>
      <c r="S121" s="1299"/>
      <c r="T121" s="1299"/>
      <c r="U121" s="1311"/>
      <c r="V121" s="1311"/>
      <c r="W121" s="1311"/>
      <c r="X121" s="1311"/>
      <c r="Y121" s="1311"/>
      <c r="Z121" s="1311"/>
    </row>
    <row r="122" spans="1:26" s="197" customFormat="1" x14ac:dyDescent="0.3">
      <c r="A122" s="1291" t="s">
        <v>82</v>
      </c>
      <c r="B122" s="1292">
        <f>'MASTER CHART'!O132</f>
        <v>0.32652913506501602</v>
      </c>
      <c r="C122" s="1292">
        <f>'MASTER CHART'!AG132</f>
        <v>-27.429881764293409</v>
      </c>
      <c r="D122" s="1292">
        <f>'MASTER CHART'!AO132</f>
        <v>-9.2970279720279727</v>
      </c>
      <c r="E122" s="1293">
        <f t="shared" si="21"/>
        <v>-36.400380601256366</v>
      </c>
      <c r="F122" s="1294">
        <f t="shared" si="22"/>
        <v>-1.8128144464225013</v>
      </c>
      <c r="G122" s="1294">
        <f t="shared" si="23"/>
        <v>-2.6703184979310355</v>
      </c>
      <c r="H122" s="1294">
        <f t="shared" si="24"/>
        <v>-2.8128144464225011</v>
      </c>
      <c r="I122" s="1294">
        <f t="shared" si="25"/>
        <v>-3.6703184979310355</v>
      </c>
      <c r="J122" s="1291" t="s">
        <v>82</v>
      </c>
      <c r="K122" s="1295">
        <f t="shared" si="26"/>
        <v>-65.777320573423097</v>
      </c>
      <c r="L122" s="1296">
        <f t="shared" si="27"/>
        <v>-62.998728036816779</v>
      </c>
      <c r="P122" s="1232"/>
      <c r="Q122" s="1298"/>
      <c r="R122" s="1311"/>
      <c r="S122" s="1299"/>
      <c r="T122" s="1299"/>
      <c r="U122" s="1311"/>
      <c r="V122" s="1311"/>
      <c r="W122" s="1311"/>
      <c r="X122" s="1311"/>
      <c r="Y122" s="1311"/>
      <c r="Z122" s="1311"/>
    </row>
    <row r="123" spans="1:26" s="197" customFormat="1" x14ac:dyDescent="0.3">
      <c r="A123" s="1291" t="s">
        <v>128</v>
      </c>
      <c r="B123" s="1292">
        <f>'MASTER CHART'!O11</f>
        <v>-3.4564744941148158</v>
      </c>
      <c r="C123" s="1292">
        <f>'MASTER CHART'!AG11</f>
        <v>-33.041802997176809</v>
      </c>
      <c r="D123" s="1292">
        <f>'MASTER CHART'!AO11</f>
        <v>3.9772727272729333E-2</v>
      </c>
      <c r="E123" s="1293">
        <f t="shared" si="21"/>
        <v>-36.458504764018898</v>
      </c>
      <c r="F123" s="1294">
        <f t="shared" si="22"/>
        <v>-1.8157091502745399</v>
      </c>
      <c r="G123" s="1294">
        <f t="shared" si="23"/>
        <v>-2.6745824650774721</v>
      </c>
      <c r="H123" s="1294">
        <f t="shared" si="24"/>
        <v>-2.8157091502745399</v>
      </c>
      <c r="I123" s="1294">
        <f t="shared" si="25"/>
        <v>-3.6745824650774721</v>
      </c>
      <c r="J123" s="1291" t="s">
        <v>128</v>
      </c>
      <c r="K123" s="1295">
        <f t="shared" si="26"/>
        <v>-65.845012867695431</v>
      </c>
      <c r="L123" s="1296">
        <f t="shared" si="27"/>
        <v>-63.071916373678469</v>
      </c>
      <c r="P123" s="1232"/>
      <c r="Q123" s="1298"/>
      <c r="R123" s="1311"/>
      <c r="S123" s="1299"/>
      <c r="T123" s="1299"/>
      <c r="U123" s="1311"/>
      <c r="V123" s="1311"/>
      <c r="W123" s="1311"/>
      <c r="X123" s="1311"/>
      <c r="Y123" s="1311"/>
      <c r="Z123" s="1311"/>
    </row>
    <row r="124" spans="1:26" s="197" customFormat="1" x14ac:dyDescent="0.3">
      <c r="A124" s="1291" t="s">
        <v>73</v>
      </c>
      <c r="B124" s="1292">
        <f>'MASTER CHART'!O98</f>
        <v>-0.54158998120019963</v>
      </c>
      <c r="C124" s="1292">
        <f>'MASTER CHART'!AG98</f>
        <v>-21.610051830474731</v>
      </c>
      <c r="D124" s="1292">
        <f>'MASTER CHART'!AO98</f>
        <v>-14.345104895104894</v>
      </c>
      <c r="E124" s="1293">
        <f t="shared" si="21"/>
        <v>-36.496746706779824</v>
      </c>
      <c r="F124" s="1294">
        <f t="shared" si="22"/>
        <v>-1.8176136783358174</v>
      </c>
      <c r="G124" s="1294">
        <f t="shared" si="23"/>
        <v>-2.6773878798963433</v>
      </c>
      <c r="H124" s="1294">
        <f t="shared" si="24"/>
        <v>-2.8176136783358174</v>
      </c>
      <c r="I124" s="1294">
        <f t="shared" si="25"/>
        <v>-3.6773878798963433</v>
      </c>
      <c r="J124" s="1291" t="s">
        <v>73</v>
      </c>
      <c r="K124" s="1295">
        <f t="shared" si="26"/>
        <v>-65.889550022638971</v>
      </c>
      <c r="L124" s="1296">
        <f t="shared" si="27"/>
        <v>-63.120069569458117</v>
      </c>
      <c r="P124" s="1232"/>
      <c r="Q124" s="1298"/>
      <c r="R124" s="1311"/>
      <c r="S124" s="1299"/>
      <c r="T124" s="1299"/>
      <c r="U124" s="1311"/>
      <c r="V124" s="1311"/>
      <c r="W124" s="1311"/>
      <c r="X124" s="1311"/>
      <c r="Y124" s="1311"/>
      <c r="Z124" s="1311"/>
    </row>
    <row r="125" spans="1:26" s="197" customFormat="1" ht="16.05" customHeight="1" x14ac:dyDescent="0.3">
      <c r="A125" s="1291" t="s">
        <v>154</v>
      </c>
      <c r="B125" s="1292">
        <f>'MASTER CHART'!O63</f>
        <v>-3.1765885076626623</v>
      </c>
      <c r="C125" s="1292">
        <f>'MASTER CHART'!AG63</f>
        <v>-32.557327428295288</v>
      </c>
      <c r="D125" s="1292">
        <f>'MASTER CHART'!AO63</f>
        <v>-1.2727272727272716</v>
      </c>
      <c r="E125" s="1293">
        <f t="shared" si="21"/>
        <v>-37.006643208685226</v>
      </c>
      <c r="F125" s="1294">
        <f t="shared" si="22"/>
        <v>-1.8430075816293041</v>
      </c>
      <c r="G125" s="1294">
        <f t="shared" si="23"/>
        <v>-2.7147936992470707</v>
      </c>
      <c r="H125" s="1294">
        <f t="shared" si="24"/>
        <v>-2.8430075816293039</v>
      </c>
      <c r="I125" s="1294">
        <f t="shared" si="25"/>
        <v>-3.7147936992470707</v>
      </c>
      <c r="J125" s="1291" t="s">
        <v>154</v>
      </c>
      <c r="K125" s="1295">
        <f t="shared" si="26"/>
        <v>-66.483383334207247</v>
      </c>
      <c r="L125" s="1296">
        <f t="shared" si="27"/>
        <v>-63.762117130616403</v>
      </c>
      <c r="P125" s="1232"/>
      <c r="Q125" s="1298"/>
      <c r="R125" s="1232"/>
      <c r="S125" s="1317"/>
      <c r="T125" s="1299"/>
      <c r="U125" s="1311"/>
      <c r="V125" s="1311"/>
      <c r="W125" s="1311"/>
      <c r="X125" s="1311"/>
      <c r="Y125" s="1311"/>
      <c r="Z125" s="1311"/>
    </row>
    <row r="126" spans="1:26" s="197" customFormat="1" x14ac:dyDescent="0.3">
      <c r="A126" s="1291" t="s">
        <v>61</v>
      </c>
      <c r="B126" s="1292">
        <f>'MASTER CHART'!O78</f>
        <v>-2.5995234642307437</v>
      </c>
      <c r="C126" s="1292">
        <f>'MASTER CHART'!AG78</f>
        <v>-28.661121794641623</v>
      </c>
      <c r="D126" s="1292">
        <f>'MASTER CHART'!AO78</f>
        <v>-6.2681818181818185</v>
      </c>
      <c r="E126" s="1293">
        <f t="shared" si="21"/>
        <v>-37.528827077054181</v>
      </c>
      <c r="F126" s="1294">
        <f t="shared" si="22"/>
        <v>-1.8690134212560292</v>
      </c>
      <c r="G126" s="1294">
        <f t="shared" si="23"/>
        <v>-2.7531009152704846</v>
      </c>
      <c r="H126" s="1294">
        <f t="shared" si="24"/>
        <v>-2.869013421256029</v>
      </c>
      <c r="I126" s="1294">
        <f t="shared" si="25"/>
        <v>-3.7531009152704846</v>
      </c>
      <c r="J126" s="1291" t="s">
        <v>61</v>
      </c>
      <c r="K126" s="1295">
        <f t="shared" si="26"/>
        <v>-67.09152670181679</v>
      </c>
      <c r="L126" s="1296">
        <f t="shared" si="27"/>
        <v>-64.419636603508764</v>
      </c>
      <c r="P126" s="1232"/>
      <c r="Q126" s="1298"/>
      <c r="R126" s="1232"/>
      <c r="S126" s="1317"/>
      <c r="T126" s="1299"/>
      <c r="U126" s="1311"/>
      <c r="V126" s="1311"/>
      <c r="W126" s="1311"/>
      <c r="X126" s="1311"/>
      <c r="Y126" s="1311"/>
      <c r="Z126" s="1311"/>
    </row>
    <row r="127" spans="1:26" s="197" customFormat="1" x14ac:dyDescent="0.3">
      <c r="A127" s="1291" t="s">
        <v>74</v>
      </c>
      <c r="B127" s="1292">
        <f>'MASTER CHART'!O100</f>
        <v>3.3277342338366123</v>
      </c>
      <c r="C127" s="1292">
        <f>'MASTER CHART'!AG100</f>
        <v>-15.116855554784426</v>
      </c>
      <c r="D127" s="1292">
        <f>'MASTER CHART'!AO100</f>
        <v>-26.25</v>
      </c>
      <c r="E127" s="1293">
        <f t="shared" si="21"/>
        <v>-38.039121320947814</v>
      </c>
      <c r="F127" s="1294">
        <f t="shared" si="22"/>
        <v>-1.8944271329254256</v>
      </c>
      <c r="G127" s="1294">
        <f t="shared" si="23"/>
        <v>-2.7905359128267975</v>
      </c>
      <c r="H127" s="1294">
        <f t="shared" si="24"/>
        <v>-2.8944271329254256</v>
      </c>
      <c r="I127" s="1294">
        <f t="shared" si="25"/>
        <v>-3.7905359128267975</v>
      </c>
      <c r="J127" s="1291" t="s">
        <v>74</v>
      </c>
      <c r="K127" s="1295">
        <f t="shared" si="26"/>
        <v>-67.685823229824365</v>
      </c>
      <c r="L127" s="1296">
        <f t="shared" si="27"/>
        <v>-65.062184990369047</v>
      </c>
      <c r="P127" s="1232"/>
      <c r="Q127" s="1298"/>
      <c r="R127" s="1232"/>
      <c r="S127" s="1317"/>
      <c r="T127" s="1334"/>
      <c r="U127" s="1311"/>
      <c r="V127" s="1311"/>
      <c r="W127" s="1311"/>
      <c r="X127" s="1311"/>
      <c r="Y127" s="1311"/>
      <c r="Z127" s="1311"/>
    </row>
    <row r="128" spans="1:26" s="197" customFormat="1" x14ac:dyDescent="0.3">
      <c r="A128" s="1291" t="s">
        <v>162</v>
      </c>
      <c r="B128" s="1292">
        <f>'MASTER CHART'!O76</f>
        <v>-0.88633538010448698</v>
      </c>
      <c r="C128" s="1292">
        <f>'MASTER CHART'!AG76</f>
        <v>-21.115207952495322</v>
      </c>
      <c r="D128" s="1292">
        <f>'MASTER CHART'!AO76</f>
        <v>-16.259090909090904</v>
      </c>
      <c r="E128" s="1293">
        <f t="shared" si="21"/>
        <v>-38.26063424169071</v>
      </c>
      <c r="F128" s="1294">
        <f t="shared" si="22"/>
        <v>-1.9054589357845997</v>
      </c>
      <c r="G128" s="1294">
        <f t="shared" si="23"/>
        <v>-2.8067860190075575</v>
      </c>
      <c r="H128" s="1294">
        <f t="shared" si="24"/>
        <v>-2.9054589357845995</v>
      </c>
      <c r="I128" s="1294">
        <f t="shared" si="25"/>
        <v>-3.8067860190075575</v>
      </c>
      <c r="J128" s="1291" t="s">
        <v>162</v>
      </c>
      <c r="K128" s="1295">
        <f t="shared" si="26"/>
        <v>-67.94380058559824</v>
      </c>
      <c r="L128" s="1296">
        <f t="shared" si="27"/>
        <v>-65.341107928644888</v>
      </c>
      <c r="P128" s="1232"/>
      <c r="Q128" s="1298"/>
      <c r="R128" s="1232"/>
      <c r="S128" s="1317"/>
      <c r="T128" s="1334"/>
      <c r="U128" s="1311"/>
      <c r="V128" s="1311"/>
      <c r="W128" s="1311"/>
      <c r="X128" s="1311"/>
      <c r="Y128" s="1311"/>
      <c r="Z128" s="1311"/>
    </row>
    <row r="129" spans="1:26" s="197" customFormat="1" x14ac:dyDescent="0.3">
      <c r="A129" s="1291" t="s">
        <v>196</v>
      </c>
      <c r="B129" s="1292">
        <f>'MASTER CHART'!O144</f>
        <v>-3.0128420590786087</v>
      </c>
      <c r="C129" s="1292">
        <f>'MASTER CHART'!AG144</f>
        <v>-35.14660186224468</v>
      </c>
      <c r="D129" s="1292">
        <f>'MASTER CHART'!AO144</f>
        <v>-1.2727272727272716</v>
      </c>
      <c r="E129" s="1293">
        <f t="shared" si="21"/>
        <v>-39.432171194050561</v>
      </c>
      <c r="F129" s="1294">
        <f t="shared" si="22"/>
        <v>-1.963803905718305</v>
      </c>
      <c r="G129" s="1294">
        <f t="shared" si="23"/>
        <v>-2.8927295378175857</v>
      </c>
      <c r="H129" s="1294">
        <f t="shared" si="24"/>
        <v>-2.9638039057183052</v>
      </c>
      <c r="I129" s="1294">
        <f t="shared" si="25"/>
        <v>-3.8927295378175857</v>
      </c>
      <c r="J129" s="1291" t="s">
        <v>196</v>
      </c>
      <c r="K129" s="1295">
        <f t="shared" si="26"/>
        <v>-69.308190546001498</v>
      </c>
      <c r="L129" s="1296">
        <f t="shared" si="27"/>
        <v>-66.816274830670437</v>
      </c>
      <c r="P129" s="1232"/>
      <c r="Q129" s="1298"/>
      <c r="R129" s="1232"/>
      <c r="S129" s="1317"/>
      <c r="T129" s="1334"/>
      <c r="U129" s="1311"/>
      <c r="V129" s="1311"/>
      <c r="W129" s="1311"/>
      <c r="X129" s="1311"/>
      <c r="Y129" s="1311"/>
      <c r="Z129" s="1311"/>
    </row>
    <row r="130" spans="1:26" s="197" customFormat="1" x14ac:dyDescent="0.3">
      <c r="A130" s="1291" t="s">
        <v>142</v>
      </c>
      <c r="B130" s="1292">
        <f>'MASTER CHART'!O36</f>
        <v>-2.9919967460952499</v>
      </c>
      <c r="C130" s="1292">
        <f>'MASTER CHART'!AG36</f>
        <v>-30.66005691251063</v>
      </c>
      <c r="D130" s="1292">
        <f>'MASTER CHART'!AO36</f>
        <v>-6.2681818181818185</v>
      </c>
      <c r="E130" s="1293">
        <f t="shared" ref="E130:E161" si="28">SUM(B130:D130)</f>
        <v>-39.920235476787695</v>
      </c>
      <c r="F130" s="1294">
        <f t="shared" ref="F130:F161" si="29">(E130/$R$169)*-1</f>
        <v>-1.9881105192183346</v>
      </c>
      <c r="G130" s="1294">
        <f t="shared" ref="G130:G161" si="30">(E130/$R$170)*-1</f>
        <v>-2.9285337536209619</v>
      </c>
      <c r="H130" s="1294">
        <f t="shared" ref="H130:H161" si="31">F130-1</f>
        <v>-2.9881105192183348</v>
      </c>
      <c r="I130" s="1294">
        <f t="shared" ref="I130:I161" si="32">G130-1</f>
        <v>-3.9285337536209619</v>
      </c>
      <c r="J130" s="1291" t="s">
        <v>142</v>
      </c>
      <c r="K130" s="1295">
        <f t="shared" ref="K130:K161" si="33">(IF(H130&lt;0,H130/$R$175*-100,H130/$R$174*100))</f>
        <v>-69.876597719208107</v>
      </c>
      <c r="L130" s="1296">
        <f t="shared" ref="L130:L161" si="34">(IF(I130&lt;0,I130/$S$175*-100,I130/$S$174*100))</f>
        <v>-67.430831865772404</v>
      </c>
      <c r="P130" s="1232"/>
      <c r="Q130" s="1298"/>
      <c r="R130" s="1232"/>
      <c r="S130" s="1317"/>
      <c r="T130" s="1334"/>
      <c r="U130" s="1311"/>
      <c r="V130" s="1311"/>
      <c r="W130" s="1311"/>
      <c r="X130" s="1311"/>
      <c r="Y130" s="1311"/>
      <c r="Z130" s="1311"/>
    </row>
    <row r="131" spans="1:26" s="197" customFormat="1" x14ac:dyDescent="0.3">
      <c r="A131" s="1291" t="s">
        <v>265</v>
      </c>
      <c r="B131" s="1292">
        <f>'MASTER CHART'!O45</f>
        <v>-6.4084241061134177</v>
      </c>
      <c r="C131" s="1292">
        <f>'MASTER CHART'!AG45</f>
        <v>-16.170113093645334</v>
      </c>
      <c r="D131" s="1292">
        <f>'MASTER CHART'!AO45</f>
        <v>-17.416783216783216</v>
      </c>
      <c r="E131" s="1293">
        <f t="shared" si="28"/>
        <v>-39.995320416541972</v>
      </c>
      <c r="F131" s="1294">
        <f t="shared" si="29"/>
        <v>-1.9918499049403238</v>
      </c>
      <c r="G131" s="1294">
        <f t="shared" si="30"/>
        <v>-2.9340419571130694</v>
      </c>
      <c r="H131" s="1294">
        <f t="shared" si="31"/>
        <v>-2.9918499049403238</v>
      </c>
      <c r="I131" s="1294">
        <f t="shared" si="32"/>
        <v>-3.9340419571130694</v>
      </c>
      <c r="J131" s="1291" t="s">
        <v>265</v>
      </c>
      <c r="K131" s="1295">
        <f t="shared" si="33"/>
        <v>-69.964042795329576</v>
      </c>
      <c r="L131" s="1296">
        <f t="shared" si="34"/>
        <v>-67.525376743544271</v>
      </c>
      <c r="P131" s="1232"/>
      <c r="Q131" s="1298"/>
      <c r="R131" s="1232"/>
      <c r="S131" s="1317"/>
      <c r="T131" s="1334"/>
      <c r="U131" s="1311"/>
      <c r="V131" s="1311"/>
      <c r="W131" s="1311"/>
      <c r="X131" s="1311"/>
      <c r="Y131" s="1311"/>
      <c r="Z131" s="1311"/>
    </row>
    <row r="132" spans="1:26" s="197" customFormat="1" x14ac:dyDescent="0.3">
      <c r="A132" s="1291" t="s">
        <v>253</v>
      </c>
      <c r="B132" s="1292">
        <f>'MASTER CHART'!O71</f>
        <v>0.88839954969183144</v>
      </c>
      <c r="C132" s="1292">
        <f>'MASTER CHART'!AG71</f>
        <v>-39.796963301800659</v>
      </c>
      <c r="D132" s="1292">
        <f>'MASTER CHART'!AO71</f>
        <v>-1.2727272727272716</v>
      </c>
      <c r="E132" s="1293">
        <f t="shared" si="28"/>
        <v>-40.181291024836099</v>
      </c>
      <c r="F132" s="1294">
        <f t="shared" si="29"/>
        <v>-2.0011116269266576</v>
      </c>
      <c r="G132" s="1294">
        <f t="shared" si="30"/>
        <v>-2.947684692359144</v>
      </c>
      <c r="H132" s="1294">
        <f t="shared" si="31"/>
        <v>-3.0011116269266576</v>
      </c>
      <c r="I132" s="1294">
        <f t="shared" si="32"/>
        <v>-3.947684692359144</v>
      </c>
      <c r="J132" s="1291" t="s">
        <v>253</v>
      </c>
      <c r="K132" s="1295">
        <f t="shared" si="33"/>
        <v>-70.180627027158948</v>
      </c>
      <c r="L132" s="1296">
        <f t="shared" si="34"/>
        <v>-67.759545785803198</v>
      </c>
      <c r="P132" s="1232"/>
      <c r="Q132" s="1298"/>
      <c r="R132" s="1232"/>
      <c r="S132" s="1317"/>
      <c r="T132" s="1334"/>
      <c r="U132" s="1311"/>
      <c r="V132" s="1311"/>
      <c r="W132" s="1311"/>
      <c r="X132" s="1311"/>
      <c r="Y132" s="1311"/>
      <c r="Z132" s="1311"/>
    </row>
    <row r="133" spans="1:26" s="197" customFormat="1" x14ac:dyDescent="0.3">
      <c r="A133" s="1291" t="s">
        <v>203</v>
      </c>
      <c r="B133" s="1292">
        <f>'MASTER CHART'!O157</f>
        <v>-3.7773207955205637</v>
      </c>
      <c r="C133" s="1292">
        <f>'MASTER CHART'!AG157</f>
        <v>-22.314088741607126</v>
      </c>
      <c r="D133" s="1292">
        <f>'MASTER CHART'!AO157</f>
        <v>-14.345104895104894</v>
      </c>
      <c r="E133" s="1293">
        <f t="shared" si="28"/>
        <v>-40.436514432232585</v>
      </c>
      <c r="F133" s="1294">
        <f t="shared" si="29"/>
        <v>-2.0138222819349614</v>
      </c>
      <c r="G133" s="1294">
        <f t="shared" si="30"/>
        <v>-2.9664077874097572</v>
      </c>
      <c r="H133" s="1294">
        <f t="shared" si="31"/>
        <v>-3.0138222819349614</v>
      </c>
      <c r="I133" s="1294">
        <f t="shared" si="32"/>
        <v>-3.9664077874097572</v>
      </c>
      <c r="J133" s="1291" t="s">
        <v>203</v>
      </c>
      <c r="K133" s="1295">
        <f t="shared" si="33"/>
        <v>-70.477864134371188</v>
      </c>
      <c r="L133" s="1296">
        <f t="shared" si="34"/>
        <v>-68.080916035759969</v>
      </c>
      <c r="P133" s="1232"/>
      <c r="Q133" s="1298"/>
      <c r="R133" s="1232"/>
      <c r="S133" s="1317"/>
      <c r="T133" s="1334"/>
      <c r="U133" s="1311"/>
      <c r="V133" s="1311"/>
      <c r="W133" s="1311"/>
      <c r="X133" s="1311"/>
      <c r="Y133" s="1311"/>
      <c r="Z133" s="1311"/>
    </row>
    <row r="134" spans="1:26" s="197" customFormat="1" x14ac:dyDescent="0.3">
      <c r="A134" s="1291" t="s">
        <v>275</v>
      </c>
      <c r="B134" s="1292">
        <f>'MASTER CHART'!O53</f>
        <v>-3.0532579238768074</v>
      </c>
      <c r="C134" s="1292">
        <f>'MASTER CHART'!AG53</f>
        <v>-16.763734526628046</v>
      </c>
      <c r="D134" s="1292">
        <f>'MASTER CHART'!AO53</f>
        <v>-21.349999999999998</v>
      </c>
      <c r="E134" s="1293">
        <f t="shared" si="28"/>
        <v>-41.16699245050485</v>
      </c>
      <c r="F134" s="1294">
        <f t="shared" si="29"/>
        <v>-2.0502016022180118</v>
      </c>
      <c r="G134" s="1294">
        <f t="shared" si="30"/>
        <v>-3.019995385459683</v>
      </c>
      <c r="H134" s="1294">
        <f t="shared" si="31"/>
        <v>-3.0502016022180118</v>
      </c>
      <c r="I134" s="1294">
        <f t="shared" si="32"/>
        <v>-4.0199953854596835</v>
      </c>
      <c r="J134" s="1291" t="s">
        <v>275</v>
      </c>
      <c r="K134" s="1295">
        <f t="shared" si="33"/>
        <v>-71.328590073846115</v>
      </c>
      <c r="L134" s="1296">
        <f t="shared" si="34"/>
        <v>-69.000713736585269</v>
      </c>
      <c r="P134" s="1232"/>
      <c r="Q134" s="1298"/>
      <c r="R134" s="1232"/>
      <c r="S134" s="1317"/>
      <c r="T134" s="1334"/>
      <c r="U134" s="1311"/>
      <c r="V134" s="1311"/>
      <c r="W134" s="1311"/>
      <c r="X134" s="1311"/>
      <c r="Y134" s="1311"/>
      <c r="Z134" s="1311"/>
    </row>
    <row r="135" spans="1:26" s="197" customFormat="1" x14ac:dyDescent="0.3">
      <c r="A135" s="1291" t="s">
        <v>115</v>
      </c>
      <c r="B135" s="1292">
        <f>'MASTER CHART'!O73</f>
        <v>-2.4797343895169388</v>
      </c>
      <c r="C135" s="1292">
        <f>'MASTER CHART'!AG73</f>
        <v>-37.416184209293434</v>
      </c>
      <c r="D135" s="1292">
        <f>'MASTER CHART'!AO73</f>
        <v>-1.2727272727272716</v>
      </c>
      <c r="E135" s="1293">
        <f t="shared" si="28"/>
        <v>-41.168645871537649</v>
      </c>
      <c r="F135" s="1294">
        <f t="shared" si="29"/>
        <v>-2.0502839460145537</v>
      </c>
      <c r="G135" s="1294">
        <f t="shared" si="30"/>
        <v>-3.020116679816935</v>
      </c>
      <c r="H135" s="1294">
        <f t="shared" si="31"/>
        <v>-3.0502839460145537</v>
      </c>
      <c r="I135" s="1294">
        <f t="shared" si="32"/>
        <v>-4.020116679816935</v>
      </c>
      <c r="J135" s="1291" t="s">
        <v>115</v>
      </c>
      <c r="K135" s="1295">
        <f t="shared" si="33"/>
        <v>-71.330515673421033</v>
      </c>
      <c r="L135" s="1296">
        <f t="shared" si="34"/>
        <v>-69.002795678582743</v>
      </c>
      <c r="P135" s="1232"/>
      <c r="Q135" s="1298"/>
      <c r="R135" s="1232"/>
      <c r="S135" s="1317"/>
      <c r="T135" s="1334"/>
      <c r="U135" s="1311"/>
      <c r="V135" s="1311"/>
      <c r="W135" s="1311"/>
      <c r="X135" s="1311"/>
      <c r="Y135" s="1311"/>
      <c r="Z135" s="1311"/>
    </row>
    <row r="136" spans="1:26" s="197" customFormat="1" x14ac:dyDescent="0.3">
      <c r="A136" s="1291" t="s">
        <v>254</v>
      </c>
      <c r="B136" s="1292">
        <f>'MASTER CHART'!O28</f>
        <v>-2.2121373584771726</v>
      </c>
      <c r="C136" s="1292">
        <f>'MASTER CHART'!AG28</f>
        <v>-38.199118196517929</v>
      </c>
      <c r="D136" s="1292">
        <f>'MASTER CHART'!AO28</f>
        <v>-1.2727272727272716</v>
      </c>
      <c r="E136" s="1293">
        <f t="shared" si="28"/>
        <v>-41.683982827722375</v>
      </c>
      <c r="F136" s="1294">
        <f t="shared" si="29"/>
        <v>-2.0759487952143676</v>
      </c>
      <c r="G136" s="1294">
        <f t="shared" si="30"/>
        <v>-3.0579216088873755</v>
      </c>
      <c r="H136" s="1294">
        <f t="shared" si="31"/>
        <v>-3.0759487952143676</v>
      </c>
      <c r="I136" s="1294">
        <f t="shared" si="32"/>
        <v>-4.0579216088873755</v>
      </c>
      <c r="J136" s="1291" t="s">
        <v>254</v>
      </c>
      <c r="K136" s="1295">
        <f t="shared" si="33"/>
        <v>-71.930685021751785</v>
      </c>
      <c r="L136" s="1296">
        <f t="shared" si="34"/>
        <v>-69.651693709176641</v>
      </c>
      <c r="P136" s="1232"/>
      <c r="Q136" s="1298"/>
      <c r="R136" s="1232"/>
      <c r="S136" s="1317"/>
      <c r="T136" s="1334"/>
      <c r="U136" s="1311"/>
      <c r="V136" s="1311"/>
      <c r="W136" s="1311"/>
      <c r="X136" s="1311"/>
      <c r="Y136" s="1311"/>
      <c r="Z136" s="1311"/>
    </row>
    <row r="137" spans="1:26" s="197" customFormat="1" x14ac:dyDescent="0.3">
      <c r="A137" s="1291" t="s">
        <v>197</v>
      </c>
      <c r="B137" s="1292">
        <f>'MASTER CHART'!O145</f>
        <v>-3.3598666991182129</v>
      </c>
      <c r="C137" s="1292">
        <f>'MASTER CHART'!AG145</f>
        <v>-37.80951210280007</v>
      </c>
      <c r="D137" s="1292">
        <f>'MASTER CHART'!AO145</f>
        <v>-1.2727272727272716</v>
      </c>
      <c r="E137" s="1293">
        <f t="shared" si="28"/>
        <v>-42.442106074645558</v>
      </c>
      <c r="F137" s="1294">
        <f t="shared" si="29"/>
        <v>-2.113704905218988</v>
      </c>
      <c r="G137" s="1294">
        <f t="shared" si="30"/>
        <v>-3.113537250716699</v>
      </c>
      <c r="H137" s="1294">
        <f t="shared" si="31"/>
        <v>-3.113704905218988</v>
      </c>
      <c r="I137" s="1294">
        <f t="shared" si="32"/>
        <v>-4.113537250716699</v>
      </c>
      <c r="J137" s="1291" t="s">
        <v>197</v>
      </c>
      <c r="K137" s="1295">
        <f t="shared" si="33"/>
        <v>-72.813607019872919</v>
      </c>
      <c r="L137" s="1296">
        <f t="shared" si="34"/>
        <v>-70.60630151669352</v>
      </c>
      <c r="P137" s="1232"/>
      <c r="Q137" s="1298"/>
      <c r="R137" s="1232"/>
      <c r="S137" s="1317"/>
      <c r="T137" s="1334"/>
      <c r="U137" s="1311"/>
      <c r="V137" s="1311"/>
      <c r="W137" s="1311"/>
      <c r="X137" s="1311"/>
      <c r="Y137" s="1311"/>
      <c r="Z137" s="1311"/>
    </row>
    <row r="138" spans="1:26" s="197" customFormat="1" x14ac:dyDescent="0.3">
      <c r="A138" s="1291" t="s">
        <v>110</v>
      </c>
      <c r="B138" s="1292">
        <f>'MASTER CHART'!O13</f>
        <v>-2.9298501731198421</v>
      </c>
      <c r="C138" s="1292">
        <f>'MASTER CHART'!AG13</f>
        <v>-38.246354942662208</v>
      </c>
      <c r="D138" s="1292">
        <f>'MASTER CHART'!AO13</f>
        <v>-1.2727272727272716</v>
      </c>
      <c r="E138" s="1293">
        <f t="shared" si="28"/>
        <v>-42.448932388509327</v>
      </c>
      <c r="F138" s="1294">
        <f t="shared" si="29"/>
        <v>-2.1140448698068202</v>
      </c>
      <c r="G138" s="1294">
        <f t="shared" si="30"/>
        <v>-3.1140380265844785</v>
      </c>
      <c r="H138" s="1294">
        <f t="shared" si="31"/>
        <v>-3.1140448698068202</v>
      </c>
      <c r="I138" s="1294">
        <f t="shared" si="32"/>
        <v>-4.1140380265844785</v>
      </c>
      <c r="J138" s="1291" t="s">
        <v>110</v>
      </c>
      <c r="K138" s="1295">
        <f t="shared" si="33"/>
        <v>-72.821557050030748</v>
      </c>
      <c r="L138" s="1296">
        <f t="shared" si="34"/>
        <v>-70.614897022156981</v>
      </c>
      <c r="P138" s="1232"/>
      <c r="Q138" s="1298"/>
      <c r="R138" s="1311"/>
      <c r="S138" s="1299"/>
      <c r="T138" s="1299"/>
      <c r="U138" s="1311"/>
      <c r="V138" s="1311"/>
      <c r="W138" s="1311"/>
      <c r="X138" s="1311"/>
      <c r="Y138" s="1311"/>
      <c r="Z138" s="1311"/>
    </row>
    <row r="139" spans="1:26" s="197" customFormat="1" x14ac:dyDescent="0.3">
      <c r="A139" s="1291" t="s">
        <v>150</v>
      </c>
      <c r="B139" s="1292">
        <f>'MASTER CHART'!O49</f>
        <v>-0.80276490810948598</v>
      </c>
      <c r="C139" s="1292">
        <f>'MASTER CHART'!AG49</f>
        <v>-20.903580193428386</v>
      </c>
      <c r="D139" s="1292">
        <f>'MASTER CHART'!AO49</f>
        <v>-21.159090909090907</v>
      </c>
      <c r="E139" s="1293">
        <f t="shared" si="28"/>
        <v>-42.865436010628777</v>
      </c>
      <c r="F139" s="1294">
        <f t="shared" si="29"/>
        <v>-2.1347876139950328</v>
      </c>
      <c r="G139" s="1294">
        <f t="shared" si="30"/>
        <v>-3.1445925787135969</v>
      </c>
      <c r="H139" s="1294">
        <f t="shared" si="31"/>
        <v>-3.1347876139950328</v>
      </c>
      <c r="I139" s="1294">
        <f t="shared" si="32"/>
        <v>-4.1445925787135973</v>
      </c>
      <c r="J139" s="1291" t="s">
        <v>150</v>
      </c>
      <c r="K139" s="1295">
        <f t="shared" si="33"/>
        <v>-73.306623576824194</v>
      </c>
      <c r="L139" s="1296">
        <f t="shared" si="34"/>
        <v>-71.139346854223092</v>
      </c>
      <c r="P139" s="1232"/>
      <c r="Q139" s="1298"/>
      <c r="R139" s="1311"/>
      <c r="S139" s="1299"/>
      <c r="T139" s="1299"/>
      <c r="U139" s="1311"/>
      <c r="V139" s="1311"/>
      <c r="W139" s="1311"/>
      <c r="X139" s="1311"/>
      <c r="Y139" s="1311"/>
      <c r="Z139" s="1311"/>
    </row>
    <row r="140" spans="1:26" s="197" customFormat="1" x14ac:dyDescent="0.3">
      <c r="A140" s="1291" t="s">
        <v>113</v>
      </c>
      <c r="B140" s="1292">
        <f>'MASTER CHART'!O55</f>
        <v>-3.7092516488503571</v>
      </c>
      <c r="C140" s="1292">
        <f>'MASTER CHART'!AG55</f>
        <v>-37.940738112174976</v>
      </c>
      <c r="D140" s="1292">
        <f>'MASTER CHART'!AO55</f>
        <v>-1.2727272727272716</v>
      </c>
      <c r="E140" s="1293">
        <f t="shared" si="28"/>
        <v>-42.922717033752605</v>
      </c>
      <c r="F140" s="1294">
        <f t="shared" si="29"/>
        <v>-2.1376403277444367</v>
      </c>
      <c r="G140" s="1294">
        <f t="shared" si="30"/>
        <v>-3.1487946934470536</v>
      </c>
      <c r="H140" s="1294">
        <f t="shared" si="31"/>
        <v>-3.1376403277444367</v>
      </c>
      <c r="I140" s="1294">
        <f t="shared" si="32"/>
        <v>-4.1487946934470532</v>
      </c>
      <c r="J140" s="1291" t="s">
        <v>113</v>
      </c>
      <c r="K140" s="1295">
        <f t="shared" si="33"/>
        <v>-73.373333937700437</v>
      </c>
      <c r="L140" s="1296">
        <f t="shared" si="34"/>
        <v>-71.211473532989999</v>
      </c>
      <c r="P140" s="1232"/>
      <c r="Q140" s="1298"/>
      <c r="R140" s="1311"/>
      <c r="S140" s="1299"/>
      <c r="T140" s="1299"/>
      <c r="U140" s="1311"/>
      <c r="V140" s="1311"/>
      <c r="W140" s="1311"/>
      <c r="X140" s="1311"/>
      <c r="Y140" s="1311"/>
      <c r="Z140" s="1311"/>
    </row>
    <row r="141" spans="1:26" s="197" customFormat="1" x14ac:dyDescent="0.3">
      <c r="A141" s="1291" t="s">
        <v>205</v>
      </c>
      <c r="B141" s="1292">
        <f>'MASTER CHART'!O161</f>
        <v>-3.0119190326097725</v>
      </c>
      <c r="C141" s="1292">
        <f>'MASTER CHART'!AG161</f>
        <v>-23.889214839009227</v>
      </c>
      <c r="D141" s="1292">
        <f>'MASTER CHART'!AO161</f>
        <v>-16.259090909090904</v>
      </c>
      <c r="E141" s="1293">
        <f t="shared" si="28"/>
        <v>-43.160224780709903</v>
      </c>
      <c r="F141" s="1294">
        <f t="shared" si="29"/>
        <v>-2.1494687061215187</v>
      </c>
      <c r="G141" s="1294">
        <f t="shared" si="30"/>
        <v>-3.1662181741806621</v>
      </c>
      <c r="H141" s="1294">
        <f t="shared" si="31"/>
        <v>-3.1494687061215187</v>
      </c>
      <c r="I141" s="1294">
        <f t="shared" si="32"/>
        <v>-4.1662181741806616</v>
      </c>
      <c r="J141" s="1291" t="s">
        <v>205</v>
      </c>
      <c r="K141" s="1295">
        <f t="shared" si="33"/>
        <v>-73.649939114185727</v>
      </c>
      <c r="L141" s="1296">
        <f t="shared" si="34"/>
        <v>-71.510536713694904</v>
      </c>
      <c r="P141" s="1232"/>
      <c r="Q141" s="1298"/>
      <c r="R141" s="1311"/>
      <c r="S141" s="1299"/>
      <c r="T141" s="1299"/>
      <c r="U141" s="1311"/>
      <c r="V141" s="1311"/>
      <c r="W141" s="1311"/>
      <c r="X141" s="1311"/>
      <c r="Y141" s="1311"/>
      <c r="Z141" s="1311"/>
    </row>
    <row r="142" spans="1:26" s="197" customFormat="1" x14ac:dyDescent="0.3">
      <c r="A142" s="1291" t="s">
        <v>255</v>
      </c>
      <c r="B142" s="1292">
        <f>'MASTER CHART'!O16</f>
        <v>-2.502398613771287</v>
      </c>
      <c r="C142" s="1292">
        <f>'MASTER CHART'!AG16</f>
        <v>-38.424336924762954</v>
      </c>
      <c r="D142" s="1292">
        <f>'MASTER CHART'!AO16</f>
        <v>-2.2823426573426557</v>
      </c>
      <c r="E142" s="1293">
        <f t="shared" si="28"/>
        <v>-43.209078195876891</v>
      </c>
      <c r="F142" s="1294">
        <f t="shared" si="29"/>
        <v>-2.151901707516255</v>
      </c>
      <c r="G142" s="1294">
        <f t="shared" si="30"/>
        <v>-3.1698020427021634</v>
      </c>
      <c r="H142" s="1294">
        <f t="shared" si="31"/>
        <v>-3.151901707516255</v>
      </c>
      <c r="I142" s="1294">
        <f t="shared" si="32"/>
        <v>-4.1698020427021634</v>
      </c>
      <c r="J142" s="1291" t="s">
        <v>255</v>
      </c>
      <c r="K142" s="1295">
        <f t="shared" si="33"/>
        <v>-73.706834553165251</v>
      </c>
      <c r="L142" s="1296">
        <f t="shared" si="34"/>
        <v>-71.572051581800508</v>
      </c>
      <c r="P142" s="1232"/>
      <c r="Q142" s="1298"/>
      <c r="R142" s="1311"/>
      <c r="S142" s="1299"/>
      <c r="T142" s="1299"/>
      <c r="U142" s="1311"/>
      <c r="V142" s="1311"/>
      <c r="W142" s="1311"/>
      <c r="X142" s="1311"/>
      <c r="Y142" s="1311"/>
      <c r="Z142" s="1311"/>
    </row>
    <row r="143" spans="1:26" s="197" customFormat="1" x14ac:dyDescent="0.3">
      <c r="A143" s="1291" t="s">
        <v>180</v>
      </c>
      <c r="B143" s="1292">
        <f>'MASTER CHART'!O113</f>
        <v>-1.4631354847442537</v>
      </c>
      <c r="C143" s="1292">
        <f>'MASTER CHART'!AG113</f>
        <v>-22.614190455060136</v>
      </c>
      <c r="D143" s="1292">
        <f>'MASTER CHART'!AO113</f>
        <v>-19.245104895104895</v>
      </c>
      <c r="E143" s="1293">
        <f t="shared" si="28"/>
        <v>-43.322430834909284</v>
      </c>
      <c r="F143" s="1294">
        <f t="shared" si="29"/>
        <v>-2.1575469040274955</v>
      </c>
      <c r="G143" s="1294">
        <f t="shared" si="30"/>
        <v>-3.1781175505017454</v>
      </c>
      <c r="H143" s="1294">
        <f t="shared" si="31"/>
        <v>-3.1575469040274955</v>
      </c>
      <c r="I143" s="1294">
        <f t="shared" si="32"/>
        <v>-4.1781175505017458</v>
      </c>
      <c r="J143" s="1291" t="s">
        <v>180</v>
      </c>
      <c r="K143" s="1295">
        <f t="shared" si="33"/>
        <v>-73.838846780666472</v>
      </c>
      <c r="L143" s="1296">
        <f t="shared" si="34"/>
        <v>-71.714782087245538</v>
      </c>
      <c r="P143" s="1232"/>
      <c r="Q143" s="1298"/>
      <c r="R143" s="1311"/>
      <c r="S143" s="1299"/>
      <c r="T143" s="1299"/>
      <c r="U143" s="1311"/>
      <c r="V143" s="1311"/>
      <c r="W143" s="1311"/>
      <c r="X143" s="1311"/>
      <c r="Y143" s="1311"/>
      <c r="Z143" s="1311"/>
    </row>
    <row r="144" spans="1:26" s="197" customFormat="1" x14ac:dyDescent="0.3">
      <c r="A144" s="1291" t="s">
        <v>165</v>
      </c>
      <c r="B144" s="1292">
        <f>'MASTER CHART'!O85</f>
        <v>-0.69211133997743479</v>
      </c>
      <c r="C144" s="1292">
        <f>'MASTER CHART'!AG85</f>
        <v>-8.353109834775406</v>
      </c>
      <c r="D144" s="1292">
        <f>'MASTER CHART'!AO85</f>
        <v>-34.326923076923073</v>
      </c>
      <c r="E144" s="1293">
        <f t="shared" si="28"/>
        <v>-43.372144251675913</v>
      </c>
      <c r="F144" s="1294">
        <f t="shared" si="29"/>
        <v>-2.1600227352854922</v>
      </c>
      <c r="G144" s="1294">
        <f t="shared" si="30"/>
        <v>-3.1817645084234627</v>
      </c>
      <c r="H144" s="1294">
        <f t="shared" si="31"/>
        <v>-3.1600227352854922</v>
      </c>
      <c r="I144" s="1294">
        <f t="shared" si="32"/>
        <v>-4.1817645084234627</v>
      </c>
      <c r="J144" s="1291" t="s">
        <v>165</v>
      </c>
      <c r="K144" s="1295">
        <f t="shared" si="33"/>
        <v>-73.896743790741226</v>
      </c>
      <c r="L144" s="1296">
        <f t="shared" si="34"/>
        <v>-71.777379845560375</v>
      </c>
      <c r="P144" s="1232"/>
      <c r="Q144" s="1298"/>
      <c r="R144" s="1311"/>
      <c r="S144" s="1299"/>
      <c r="T144" s="1299"/>
      <c r="U144" s="1311"/>
      <c r="V144" s="1311"/>
      <c r="W144" s="1311"/>
      <c r="X144" s="1311"/>
      <c r="Y144" s="1311"/>
      <c r="Z144" s="1311"/>
    </row>
    <row r="145" spans="1:26" s="197" customFormat="1" x14ac:dyDescent="0.3">
      <c r="A145" s="1291" t="s">
        <v>262</v>
      </c>
      <c r="B145" s="1292">
        <f>'MASTER CHART'!O168</f>
        <v>-2.6719909616043518</v>
      </c>
      <c r="C145" s="1292">
        <f>'MASTER CHART'!AG168</f>
        <v>-39.683594879108846</v>
      </c>
      <c r="D145" s="1292">
        <f>'MASTER CHART'!AO168</f>
        <v>-1.2727272727272716</v>
      </c>
      <c r="E145" s="1293">
        <f t="shared" si="28"/>
        <v>-43.62831311344047</v>
      </c>
      <c r="F145" s="1294">
        <f t="shared" si="29"/>
        <v>-2.1727804758821487</v>
      </c>
      <c r="G145" s="1294">
        <f t="shared" si="30"/>
        <v>-3.2005569616578726</v>
      </c>
      <c r="H145" s="1294">
        <f t="shared" si="31"/>
        <v>-3.1727804758821487</v>
      </c>
      <c r="I145" s="1294">
        <f t="shared" si="32"/>
        <v>-4.2005569616578722</v>
      </c>
      <c r="J145" s="1291" t="s">
        <v>262</v>
      </c>
      <c r="K145" s="1295">
        <f t="shared" si="33"/>
        <v>-74.195081988657606</v>
      </c>
      <c r="L145" s="1296">
        <f t="shared" si="34"/>
        <v>-72.099940585487047</v>
      </c>
      <c r="P145" s="1232"/>
      <c r="Q145" s="1298"/>
      <c r="R145" s="1311"/>
      <c r="S145" s="1299"/>
      <c r="T145" s="1299"/>
      <c r="U145" s="1311"/>
      <c r="V145" s="1311"/>
      <c r="W145" s="1311"/>
      <c r="X145" s="1311"/>
      <c r="Y145" s="1311"/>
      <c r="Z145" s="1311"/>
    </row>
    <row r="146" spans="1:26" s="197" customFormat="1" ht="17.399999999999999" customHeight="1" x14ac:dyDescent="0.3">
      <c r="A146" s="1291" t="s">
        <v>198</v>
      </c>
      <c r="B146" s="1292">
        <f>'MASTER CHART'!O146</f>
        <v>-4.7144698807593395</v>
      </c>
      <c r="C146" s="1292">
        <f>'MASTER CHART'!AG146</f>
        <v>-38.117819851708219</v>
      </c>
      <c r="D146" s="1292">
        <f>'MASTER CHART'!AO146</f>
        <v>-1.2727272727272716</v>
      </c>
      <c r="E146" s="1293">
        <f t="shared" si="28"/>
        <v>-44.105017005194831</v>
      </c>
      <c r="F146" s="1294">
        <f t="shared" si="29"/>
        <v>-2.1965213183503813</v>
      </c>
      <c r="G146" s="1294">
        <f t="shared" si="30"/>
        <v>-3.2355277833680023</v>
      </c>
      <c r="H146" s="1294">
        <f t="shared" si="31"/>
        <v>-3.1965213183503813</v>
      </c>
      <c r="I146" s="1294">
        <f t="shared" si="32"/>
        <v>-4.2355277833680027</v>
      </c>
      <c r="J146" s="1291" t="s">
        <v>198</v>
      </c>
      <c r="K146" s="1295">
        <f t="shared" si="33"/>
        <v>-74.750258675730663</v>
      </c>
      <c r="L146" s="1296">
        <f t="shared" si="34"/>
        <v>-72.700192930721499</v>
      </c>
      <c r="P146" s="1232"/>
      <c r="Q146" s="1298"/>
      <c r="R146" s="1311"/>
      <c r="S146" s="1299"/>
      <c r="T146" s="1299"/>
      <c r="U146" s="1311"/>
      <c r="V146" s="1311"/>
      <c r="W146" s="1311"/>
      <c r="X146" s="1311"/>
      <c r="Y146" s="1311"/>
      <c r="Z146" s="1311"/>
    </row>
    <row r="147" spans="1:26" s="197" customFormat="1" x14ac:dyDescent="0.3">
      <c r="A147" s="1291" t="s">
        <v>136</v>
      </c>
      <c r="B147" s="1292">
        <f>'MASTER CHART'!O27</f>
        <v>-3.1537486739097544</v>
      </c>
      <c r="C147" s="1292">
        <f>'MASTER CHART'!AG27</f>
        <v>-40.118069112273481</v>
      </c>
      <c r="D147" s="1292">
        <f>'MASTER CHART'!AO27</f>
        <v>-1.3681818181818191</v>
      </c>
      <c r="E147" s="1293">
        <f t="shared" si="28"/>
        <v>-44.639999604365052</v>
      </c>
      <c r="F147" s="1294">
        <f t="shared" si="29"/>
        <v>-2.2231645613149058</v>
      </c>
      <c r="G147" s="1294">
        <f t="shared" si="30"/>
        <v>-3.2747739095633461</v>
      </c>
      <c r="H147" s="1294">
        <f t="shared" si="31"/>
        <v>-3.2231645613149058</v>
      </c>
      <c r="I147" s="1294">
        <f t="shared" si="32"/>
        <v>-4.2747739095633461</v>
      </c>
      <c r="J147" s="1291" t="s">
        <v>136</v>
      </c>
      <c r="K147" s="1295">
        <f t="shared" si="33"/>
        <v>-75.373307642157187</v>
      </c>
      <c r="L147" s="1296">
        <f t="shared" si="34"/>
        <v>-73.373828211167265</v>
      </c>
      <c r="P147" s="1232"/>
      <c r="Q147" s="1298"/>
      <c r="R147" s="1311"/>
      <c r="S147" s="1299"/>
      <c r="T147" s="1299"/>
      <c r="U147" s="1311"/>
      <c r="V147" s="1311"/>
      <c r="W147" s="1311"/>
      <c r="X147" s="1311"/>
      <c r="Y147" s="1311"/>
      <c r="Z147" s="1311"/>
    </row>
    <row r="148" spans="1:26" s="197" customFormat="1" x14ac:dyDescent="0.3">
      <c r="A148" s="1335" t="s">
        <v>237</v>
      </c>
      <c r="B148" s="1292">
        <f>'MASTER CHART'!O120</f>
        <v>-3.8278916606640214</v>
      </c>
      <c r="C148" s="1292">
        <f>'MASTER CHART'!AG120</f>
        <v>-39.667874163875908</v>
      </c>
      <c r="D148" s="1292">
        <f>'MASTER CHART'!AO120</f>
        <v>-1.2727272727272716</v>
      </c>
      <c r="E148" s="1293">
        <f t="shared" si="28"/>
        <v>-44.768493097267203</v>
      </c>
      <c r="F148" s="1294">
        <f t="shared" si="29"/>
        <v>-2.2295638037501968</v>
      </c>
      <c r="G148" s="1294">
        <f t="shared" si="30"/>
        <v>-3.2842001448194837</v>
      </c>
      <c r="H148" s="1294">
        <f t="shared" si="31"/>
        <v>-3.2295638037501968</v>
      </c>
      <c r="I148" s="1294">
        <f t="shared" si="32"/>
        <v>-4.2842001448194837</v>
      </c>
      <c r="J148" s="1335" t="s">
        <v>237</v>
      </c>
      <c r="K148" s="1295">
        <f t="shared" si="33"/>
        <v>-75.522953141037689</v>
      </c>
      <c r="L148" s="1296">
        <f t="shared" si="34"/>
        <v>-73.535623660703095</v>
      </c>
      <c r="P148" s="1232"/>
      <c r="Q148" s="1298"/>
      <c r="R148" s="1311"/>
      <c r="S148" s="1299"/>
      <c r="T148" s="1299"/>
      <c r="U148" s="1311"/>
      <c r="V148" s="1311"/>
      <c r="W148" s="1311"/>
      <c r="X148" s="1311"/>
      <c r="Y148" s="1311"/>
      <c r="Z148" s="1311"/>
    </row>
    <row r="149" spans="1:26" s="197" customFormat="1" x14ac:dyDescent="0.3">
      <c r="A149" s="1291" t="s">
        <v>69</v>
      </c>
      <c r="B149" s="1292">
        <f>'MASTER CHART'!O89</f>
        <v>-4.1453310864058768</v>
      </c>
      <c r="C149" s="1292">
        <f>'MASTER CHART'!AG89</f>
        <v>-32.720094474347157</v>
      </c>
      <c r="D149" s="1292">
        <f>'MASTER CHART'!AO89</f>
        <v>-7.9617521367521356</v>
      </c>
      <c r="E149" s="1293">
        <f t="shared" si="28"/>
        <v>-44.827177697505164</v>
      </c>
      <c r="F149" s="1294">
        <f t="shared" si="29"/>
        <v>-2.2324864185508297</v>
      </c>
      <c r="G149" s="1294">
        <f t="shared" si="30"/>
        <v>-3.2885052254524512</v>
      </c>
      <c r="H149" s="1294">
        <f t="shared" si="31"/>
        <v>-3.2324864185508297</v>
      </c>
      <c r="I149" s="1294">
        <f t="shared" si="32"/>
        <v>-4.2885052254524512</v>
      </c>
      <c r="J149" s="1291" t="s">
        <v>69</v>
      </c>
      <c r="K149" s="1295">
        <f t="shared" si="33"/>
        <v>-75.591298129416984</v>
      </c>
      <c r="L149" s="1296">
        <f t="shared" si="34"/>
        <v>-73.609517684920831</v>
      </c>
      <c r="P149" s="1232"/>
      <c r="Q149" s="1298"/>
      <c r="R149" s="1311"/>
      <c r="S149" s="1299"/>
      <c r="T149" s="1299"/>
      <c r="U149" s="1311"/>
      <c r="V149" s="1311"/>
      <c r="W149" s="1311"/>
      <c r="X149" s="1311"/>
      <c r="Y149" s="1311"/>
      <c r="Z149" s="1311"/>
    </row>
    <row r="150" spans="1:26" s="197" customFormat="1" x14ac:dyDescent="0.3">
      <c r="A150" s="1291" t="s">
        <v>178</v>
      </c>
      <c r="B150" s="1292">
        <f>'MASTER CHART'!O109</f>
        <v>-7.0405059166286703</v>
      </c>
      <c r="C150" s="1292">
        <f>'MASTER CHART'!AG109</f>
        <v>-37.143147396919062</v>
      </c>
      <c r="D150" s="1292">
        <f>'MASTER CHART'!AO109</f>
        <v>-1.2727272727272716</v>
      </c>
      <c r="E150" s="1293">
        <f t="shared" si="28"/>
        <v>-45.456380586275003</v>
      </c>
      <c r="F150" s="1294">
        <f t="shared" si="29"/>
        <v>-2.2638220273453533</v>
      </c>
      <c r="G150" s="1294">
        <f t="shared" si="30"/>
        <v>-3.3346633173482201</v>
      </c>
      <c r="H150" s="1294">
        <f t="shared" si="31"/>
        <v>-3.2638220273453533</v>
      </c>
      <c r="I150" s="1294">
        <f t="shared" si="32"/>
        <v>-4.3346633173482196</v>
      </c>
      <c r="J150" s="1291" t="s">
        <v>178</v>
      </c>
      <c r="K150" s="1295">
        <f t="shared" si="33"/>
        <v>-76.324077494818169</v>
      </c>
      <c r="L150" s="1296">
        <f t="shared" si="34"/>
        <v>-74.40179254599326</v>
      </c>
      <c r="P150" s="1232"/>
      <c r="Q150" s="1298"/>
      <c r="R150" s="1311"/>
      <c r="S150" s="1299"/>
      <c r="T150" s="1299"/>
      <c r="U150" s="1311"/>
      <c r="V150" s="1311"/>
      <c r="W150" s="1311"/>
      <c r="X150" s="1311"/>
      <c r="Y150" s="1311"/>
      <c r="Z150" s="1311"/>
    </row>
    <row r="151" spans="1:26" s="197" customFormat="1" x14ac:dyDescent="0.3">
      <c r="A151" s="1291" t="s">
        <v>185</v>
      </c>
      <c r="B151" s="1292">
        <f>'MASTER CHART'!O119</f>
        <v>-3.6301334462375268E-2</v>
      </c>
      <c r="C151" s="1292">
        <f>'MASTER CHART'!AG119</f>
        <v>-30.674578734943456</v>
      </c>
      <c r="D151" s="1292">
        <f>'MASTER CHART'!AO119</f>
        <v>-16.259090909090904</v>
      </c>
      <c r="E151" s="1293">
        <f t="shared" si="28"/>
        <v>-46.969970978496733</v>
      </c>
      <c r="F151" s="1294">
        <f t="shared" si="29"/>
        <v>-2.3392019679850713</v>
      </c>
      <c r="G151" s="1294">
        <f t="shared" si="30"/>
        <v>-3.4456997503711446</v>
      </c>
      <c r="H151" s="1294">
        <f t="shared" si="31"/>
        <v>-3.3392019679850713</v>
      </c>
      <c r="I151" s="1294">
        <f t="shared" si="32"/>
        <v>-4.4456997503711442</v>
      </c>
      <c r="J151" s="1291" t="s">
        <v>185</v>
      </c>
      <c r="K151" s="1295">
        <f t="shared" si="33"/>
        <v>-78.086828154240635</v>
      </c>
      <c r="L151" s="1296">
        <f t="shared" si="34"/>
        <v>-76.307663671382684</v>
      </c>
      <c r="P151" s="1232"/>
      <c r="Q151" s="1298"/>
      <c r="R151" s="1311"/>
      <c r="S151" s="1299"/>
      <c r="T151" s="1299"/>
      <c r="U151" s="1311"/>
      <c r="V151" s="1311"/>
      <c r="W151" s="1311"/>
      <c r="X151" s="1311"/>
      <c r="Y151" s="1311"/>
      <c r="Z151" s="1311"/>
    </row>
    <row r="152" spans="1:26" s="197" customFormat="1" x14ac:dyDescent="0.3">
      <c r="A152" s="1291" t="s">
        <v>130</v>
      </c>
      <c r="B152" s="1292">
        <f>'MASTER CHART'!O15</f>
        <v>-0.21445789956090597</v>
      </c>
      <c r="C152" s="1292">
        <f>'MASTER CHART'!AG15</f>
        <v>-30.669272836888119</v>
      </c>
      <c r="D152" s="1292">
        <f>'MASTER CHART'!AO15</f>
        <v>-16.216258741258738</v>
      </c>
      <c r="E152" s="1293">
        <f t="shared" si="28"/>
        <v>-47.099989477707766</v>
      </c>
      <c r="F152" s="1294">
        <f t="shared" si="29"/>
        <v>-2.345677158897328</v>
      </c>
      <c r="G152" s="1294">
        <f t="shared" si="30"/>
        <v>-3.4552378595277418</v>
      </c>
      <c r="H152" s="1294">
        <f t="shared" si="31"/>
        <v>-3.345677158897328</v>
      </c>
      <c r="I152" s="1294">
        <f t="shared" si="32"/>
        <v>-4.4552378595277418</v>
      </c>
      <c r="J152" s="1291" t="s">
        <v>130</v>
      </c>
      <c r="K152" s="1295">
        <f t="shared" si="33"/>
        <v>-78.238249698932776</v>
      </c>
      <c r="L152" s="1296">
        <f t="shared" si="34"/>
        <v>-76.471379366650197</v>
      </c>
      <c r="P152" s="1232"/>
      <c r="Q152" s="1298"/>
      <c r="R152" s="1311"/>
      <c r="S152" s="1299"/>
      <c r="T152" s="1299"/>
      <c r="U152" s="1311"/>
      <c r="V152" s="1311"/>
      <c r="W152" s="1311"/>
      <c r="X152" s="1311"/>
      <c r="Y152" s="1311"/>
      <c r="Z152" s="1311"/>
    </row>
    <row r="153" spans="1:26" s="197" customFormat="1" x14ac:dyDescent="0.3">
      <c r="A153" s="1291" t="s">
        <v>223</v>
      </c>
      <c r="B153" s="1292">
        <f>'MASTER CHART'!O96</f>
        <v>-0.98677516532301701</v>
      </c>
      <c r="C153" s="1292">
        <f>'MASTER CHART'!AG96</f>
        <v>-37.636725778772082</v>
      </c>
      <c r="D153" s="1292">
        <f>'MASTER CHART'!AO96</f>
        <v>-8.9090909090909083</v>
      </c>
      <c r="E153" s="1293">
        <f t="shared" si="28"/>
        <v>-47.532591853186005</v>
      </c>
      <c r="F153" s="1294">
        <f t="shared" si="29"/>
        <v>-2.3672216543907783</v>
      </c>
      <c r="G153" s="1294">
        <f t="shared" si="30"/>
        <v>-3.4869734102666969</v>
      </c>
      <c r="H153" s="1294">
        <f t="shared" si="31"/>
        <v>-3.3672216543907783</v>
      </c>
      <c r="I153" s="1294">
        <f t="shared" si="32"/>
        <v>-4.4869734102666969</v>
      </c>
      <c r="J153" s="1291" t="s">
        <v>223</v>
      </c>
      <c r="K153" s="1295">
        <f t="shared" si="33"/>
        <v>-78.742065081589004</v>
      </c>
      <c r="L153" s="1296">
        <f t="shared" si="34"/>
        <v>-77.016100303328855</v>
      </c>
      <c r="P153" s="1232"/>
      <c r="Q153" s="1298"/>
      <c r="R153" s="1311"/>
      <c r="S153" s="1299"/>
      <c r="T153" s="1299"/>
      <c r="U153" s="1311"/>
      <c r="V153" s="1311"/>
      <c r="W153" s="1311"/>
      <c r="X153" s="1311"/>
      <c r="Y153" s="1311"/>
      <c r="Z153" s="1311"/>
    </row>
    <row r="154" spans="1:26" s="197" customFormat="1" x14ac:dyDescent="0.3">
      <c r="A154" s="1291" t="s">
        <v>143</v>
      </c>
      <c r="B154" s="1292">
        <f>'MASTER CHART'!O37</f>
        <v>-1.0359137414174431</v>
      </c>
      <c r="C154" s="1292">
        <f>'MASTER CHART'!AG37</f>
        <v>-36.511356879940983</v>
      </c>
      <c r="D154" s="1292">
        <f>'MASTER CHART'!AO37</f>
        <v>-11.359090909090908</v>
      </c>
      <c r="E154" s="1293">
        <f t="shared" si="28"/>
        <v>-48.906361530449338</v>
      </c>
      <c r="F154" s="1294">
        <f t="shared" si="29"/>
        <v>-2.43563823344474</v>
      </c>
      <c r="G154" s="1294">
        <f t="shared" si="30"/>
        <v>-3.5877526472004559</v>
      </c>
      <c r="H154" s="1294">
        <f t="shared" si="31"/>
        <v>-3.43563823344474</v>
      </c>
      <c r="I154" s="1294">
        <f t="shared" si="32"/>
        <v>-4.5877526472004559</v>
      </c>
      <c r="J154" s="1291" t="s">
        <v>143</v>
      </c>
      <c r="K154" s="1295">
        <f t="shared" si="33"/>
        <v>-80.341978385039596</v>
      </c>
      <c r="L154" s="1296">
        <f t="shared" si="34"/>
        <v>-78.745913054709078</v>
      </c>
      <c r="P154" s="1232"/>
      <c r="Q154" s="1298"/>
      <c r="R154" s="1311"/>
      <c r="S154" s="1299"/>
      <c r="T154" s="1299"/>
      <c r="U154" s="1311"/>
      <c r="V154" s="1311"/>
      <c r="W154" s="1311"/>
      <c r="X154" s="1311"/>
      <c r="Y154" s="1311"/>
      <c r="Z154" s="1311"/>
    </row>
    <row r="155" spans="1:26" s="197" customFormat="1" x14ac:dyDescent="0.3">
      <c r="A155" s="1291" t="s">
        <v>212</v>
      </c>
      <c r="B155" s="1292">
        <f>'MASTER CHART'!O180</f>
        <v>-3.8647133476095146</v>
      </c>
      <c r="C155" s="1292">
        <f>'MASTER CHART'!AG180</f>
        <v>-34.248031703431323</v>
      </c>
      <c r="D155" s="1292">
        <f>'MASTER CHART'!AO180</f>
        <v>-11.168181818181816</v>
      </c>
      <c r="E155" s="1293">
        <f t="shared" si="28"/>
        <v>-49.280926869222654</v>
      </c>
      <c r="F155" s="1294">
        <f t="shared" si="29"/>
        <v>-2.4542923641445151</v>
      </c>
      <c r="G155" s="1294">
        <f t="shared" si="30"/>
        <v>-3.6152306223284323</v>
      </c>
      <c r="H155" s="1294">
        <f t="shared" si="31"/>
        <v>-3.4542923641445151</v>
      </c>
      <c r="I155" s="1294">
        <f t="shared" si="32"/>
        <v>-4.6152306223284327</v>
      </c>
      <c r="J155" s="1291" t="s">
        <v>212</v>
      </c>
      <c r="K155" s="1295">
        <f t="shared" si="33"/>
        <v>-80.778202941770758</v>
      </c>
      <c r="L155" s="1296">
        <f t="shared" si="34"/>
        <v>-79.217555361246141</v>
      </c>
      <c r="P155" s="1232"/>
      <c r="Q155" s="1298"/>
      <c r="R155" s="1232"/>
      <c r="S155" s="1317"/>
      <c r="T155" s="1334"/>
      <c r="U155" s="1311"/>
      <c r="V155" s="1311"/>
      <c r="W155" s="1311"/>
      <c r="X155" s="1311"/>
      <c r="Y155" s="1311"/>
      <c r="Z155" s="1311"/>
    </row>
    <row r="156" spans="1:26" s="197" customFormat="1" x14ac:dyDescent="0.3">
      <c r="A156" s="1291" t="s">
        <v>230</v>
      </c>
      <c r="B156" s="1292">
        <f>'MASTER CHART'!O52</f>
        <v>-6.1322609453970633</v>
      </c>
      <c r="C156" s="1292">
        <f>'MASTER CHART'!AG52</f>
        <v>-24.796651743402304</v>
      </c>
      <c r="D156" s="1292">
        <f>'MASTER CHART'!AO52</f>
        <v>-18.375</v>
      </c>
      <c r="E156" s="1293">
        <f t="shared" si="28"/>
        <v>-49.303912688799372</v>
      </c>
      <c r="F156" s="1294">
        <f t="shared" si="29"/>
        <v>-2.45543710563082</v>
      </c>
      <c r="G156" s="1294">
        <f t="shared" si="30"/>
        <v>-3.6169168535763463</v>
      </c>
      <c r="H156" s="1294">
        <f t="shared" si="31"/>
        <v>-3.45543710563082</v>
      </c>
      <c r="I156" s="1294">
        <f t="shared" si="32"/>
        <v>-4.6169168535763463</v>
      </c>
      <c r="J156" s="1291" t="s">
        <v>230</v>
      </c>
      <c r="K156" s="1295">
        <f t="shared" si="33"/>
        <v>-80.80497258091782</v>
      </c>
      <c r="L156" s="1296">
        <f t="shared" si="34"/>
        <v>-79.246498469004877</v>
      </c>
      <c r="P156" s="1232"/>
      <c r="Q156" s="1298"/>
      <c r="R156" s="1232"/>
      <c r="S156" s="1317"/>
      <c r="T156" s="1334"/>
      <c r="U156" s="1311"/>
      <c r="V156" s="1311"/>
      <c r="W156" s="1311"/>
      <c r="X156" s="1311"/>
      <c r="Y156" s="1311"/>
      <c r="Z156" s="1311"/>
    </row>
    <row r="157" spans="1:26" s="197" customFormat="1" x14ac:dyDescent="0.3">
      <c r="A157" s="1291" t="s">
        <v>206</v>
      </c>
      <c r="B157" s="1292">
        <f>'MASTER CHART'!O163</f>
        <v>-5.4012437130707056</v>
      </c>
      <c r="C157" s="1292">
        <f>'MASTER CHART'!AG163</f>
        <v>-37.692767703564087</v>
      </c>
      <c r="D157" s="1292">
        <f>'MASTER CHART'!AO163</f>
        <v>-6.2681818181818185</v>
      </c>
      <c r="E157" s="1293">
        <f t="shared" si="28"/>
        <v>-49.362193234816608</v>
      </c>
      <c r="F157" s="1294">
        <f t="shared" si="29"/>
        <v>-2.4583395976932736</v>
      </c>
      <c r="G157" s="1294">
        <f t="shared" si="30"/>
        <v>-3.6211922929406803</v>
      </c>
      <c r="H157" s="1294">
        <f t="shared" si="31"/>
        <v>-3.4583395976932736</v>
      </c>
      <c r="I157" s="1294">
        <f t="shared" si="32"/>
        <v>-4.6211922929406803</v>
      </c>
      <c r="J157" s="1291" t="s">
        <v>206</v>
      </c>
      <c r="K157" s="1295">
        <f t="shared" si="33"/>
        <v>-80.872847001534737</v>
      </c>
      <c r="L157" s="1296">
        <f t="shared" si="34"/>
        <v>-79.319883719332168</v>
      </c>
      <c r="P157" s="1232"/>
      <c r="Q157" s="1298"/>
      <c r="R157" s="1232"/>
      <c r="S157" s="1317"/>
      <c r="T157" s="1334"/>
      <c r="U157" s="1311"/>
      <c r="V157" s="1311"/>
      <c r="W157" s="1311"/>
      <c r="X157" s="1311"/>
      <c r="Y157" s="1311"/>
      <c r="Z157" s="1311"/>
    </row>
    <row r="158" spans="1:26" s="197" customFormat="1" x14ac:dyDescent="0.3">
      <c r="A158" s="1291" t="s">
        <v>202</v>
      </c>
      <c r="B158" s="1292">
        <f>'MASTER CHART'!O156</f>
        <v>-2.6195304356696827</v>
      </c>
      <c r="C158" s="1292">
        <f>'MASTER CHART'!AG156</f>
        <v>-21.035604989514706</v>
      </c>
      <c r="D158" s="1292">
        <f>'MASTER CHART'!AO156</f>
        <v>-26.25</v>
      </c>
      <c r="E158" s="1293">
        <f t="shared" si="28"/>
        <v>-49.90513542518439</v>
      </c>
      <c r="F158" s="1294">
        <f t="shared" si="29"/>
        <v>-2.485379244807211</v>
      </c>
      <c r="G158" s="1294">
        <f t="shared" si="30"/>
        <v>-3.6610223318111048</v>
      </c>
      <c r="H158" s="1294">
        <f t="shared" si="31"/>
        <v>-3.485379244807211</v>
      </c>
      <c r="I158" s="1294">
        <f t="shared" si="32"/>
        <v>-4.6610223318111048</v>
      </c>
      <c r="J158" s="1291" t="s">
        <v>202</v>
      </c>
      <c r="K158" s="1295">
        <f t="shared" si="33"/>
        <v>-81.505165830339038</v>
      </c>
      <c r="L158" s="1296">
        <f t="shared" si="34"/>
        <v>-80.003541496690772</v>
      </c>
      <c r="P158" s="1232"/>
      <c r="Q158" s="1298"/>
      <c r="R158" s="1232"/>
      <c r="S158" s="1317"/>
      <c r="T158" s="1334"/>
      <c r="U158" s="1311"/>
      <c r="V158" s="1311"/>
      <c r="W158" s="1311"/>
      <c r="X158" s="1311"/>
      <c r="Y158" s="1311"/>
      <c r="Z158" s="1311"/>
    </row>
    <row r="159" spans="1:26" s="197" customFormat="1" x14ac:dyDescent="0.3">
      <c r="A159" s="599" t="s">
        <v>209</v>
      </c>
      <c r="B159" s="196">
        <f>'MASTER CHART'!O169</f>
        <v>-1.7516077149957632</v>
      </c>
      <c r="C159" s="196">
        <f>'MASTER CHART'!AG169</f>
        <v>-31.287629484235424</v>
      </c>
      <c r="D159" s="196">
        <f>'MASTER CHART'!AO169</f>
        <v>-17.416783216783216</v>
      </c>
      <c r="E159" s="653">
        <f t="shared" si="28"/>
        <v>-50.456020416014404</v>
      </c>
      <c r="F159" s="652">
        <f t="shared" si="29"/>
        <v>-2.5128144598571192</v>
      </c>
      <c r="G159" s="652">
        <f t="shared" si="30"/>
        <v>-3.7014350515944572</v>
      </c>
      <c r="H159" s="652">
        <f t="shared" si="31"/>
        <v>-3.5128144598571192</v>
      </c>
      <c r="I159" s="652">
        <f t="shared" si="32"/>
        <v>-4.7014350515944567</v>
      </c>
      <c r="J159" s="599" t="s">
        <v>209</v>
      </c>
      <c r="K159" s="843">
        <f t="shared" si="33"/>
        <v>-82.146734966772414</v>
      </c>
      <c r="L159" s="844">
        <f t="shared" si="34"/>
        <v>-80.697200628533054</v>
      </c>
      <c r="P159" s="1232"/>
      <c r="Q159" s="1298"/>
      <c r="R159" s="1232"/>
      <c r="S159" s="1317"/>
      <c r="T159" s="1334"/>
      <c r="U159" s="1311"/>
      <c r="V159" s="1311"/>
      <c r="W159" s="1311"/>
      <c r="X159" s="1311"/>
      <c r="Y159" s="1311"/>
      <c r="Z159" s="1311"/>
    </row>
    <row r="160" spans="1:26" s="197" customFormat="1" x14ac:dyDescent="0.3">
      <c r="A160" s="1291" t="s">
        <v>35</v>
      </c>
      <c r="B160" s="1292">
        <f>'MASTER CHART'!O124</f>
        <v>-3.793947470573114</v>
      </c>
      <c r="C160" s="1292">
        <f>'MASTER CHART'!AG124</f>
        <v>-34.519566749401733</v>
      </c>
      <c r="D160" s="1292">
        <f>'MASTER CHART'!AO124</f>
        <v>-12.325874125874124</v>
      </c>
      <c r="E160" s="1293">
        <f t="shared" si="28"/>
        <v>-50.639388345848971</v>
      </c>
      <c r="F160" s="1294">
        <f t="shared" si="29"/>
        <v>-2.5219465630583482</v>
      </c>
      <c r="G160" s="1294">
        <f t="shared" si="30"/>
        <v>-3.7148868553085004</v>
      </c>
      <c r="H160" s="1294">
        <f t="shared" si="31"/>
        <v>-3.5219465630583482</v>
      </c>
      <c r="I160" s="1294">
        <f t="shared" si="32"/>
        <v>-4.7148868553085004</v>
      </c>
      <c r="J160" s="1291" t="s">
        <v>35</v>
      </c>
      <c r="K160" s="1295">
        <f t="shared" si="33"/>
        <v>-82.360288079222059</v>
      </c>
      <c r="L160" s="1296">
        <f t="shared" si="34"/>
        <v>-80.928092450118399</v>
      </c>
      <c r="P160" s="1232"/>
      <c r="Q160" s="1298"/>
      <c r="R160" s="1232"/>
      <c r="S160" s="1317"/>
      <c r="T160" s="1334"/>
      <c r="U160" s="1311"/>
      <c r="V160" s="1311"/>
      <c r="W160" s="1311"/>
      <c r="X160" s="1311"/>
      <c r="Y160" s="1311"/>
      <c r="Z160" s="1311"/>
    </row>
    <row r="161" spans="1:26" s="197" customFormat="1" x14ac:dyDescent="0.3">
      <c r="A161" s="1291" t="s">
        <v>105</v>
      </c>
      <c r="B161" s="1292">
        <f>'MASTER CHART'!O177</f>
        <v>-3.6392188851503722</v>
      </c>
      <c r="C161" s="1292">
        <f>'MASTER CHART'!AG177</f>
        <v>-14.785849472793497</v>
      </c>
      <c r="D161" s="1292">
        <f>'MASTER CHART'!AO177</f>
        <v>-35</v>
      </c>
      <c r="E161" s="1293">
        <f t="shared" si="28"/>
        <v>-53.425068357943871</v>
      </c>
      <c r="F161" s="1294">
        <f t="shared" si="29"/>
        <v>-2.6606792050148926</v>
      </c>
      <c r="G161" s="1294">
        <f t="shared" si="30"/>
        <v>-3.9192433137505041</v>
      </c>
      <c r="H161" s="1294">
        <f t="shared" si="31"/>
        <v>-3.6606792050148926</v>
      </c>
      <c r="I161" s="1294">
        <f t="shared" si="32"/>
        <v>-4.9192433137505045</v>
      </c>
      <c r="J161" s="1291" t="s">
        <v>105</v>
      </c>
      <c r="K161" s="1295">
        <f t="shared" si="33"/>
        <v>-85.604533882772955</v>
      </c>
      <c r="L161" s="1296">
        <f t="shared" si="34"/>
        <v>-84.435743613147451</v>
      </c>
      <c r="P161" s="1232"/>
      <c r="Q161" s="1298"/>
      <c r="R161" s="1232"/>
      <c r="S161" s="1317"/>
      <c r="T161" s="1334"/>
      <c r="U161" s="1311"/>
      <c r="V161" s="1311"/>
      <c r="W161" s="1311"/>
      <c r="X161" s="1311"/>
      <c r="Y161" s="1311"/>
      <c r="Z161" s="1311"/>
    </row>
    <row r="162" spans="1:26" s="197" customFormat="1" ht="18" customHeight="1" x14ac:dyDescent="0.3">
      <c r="A162" s="1291" t="s">
        <v>195</v>
      </c>
      <c r="B162" s="1292">
        <f>'MASTER CHART'!O143</f>
        <v>-3.4615945927498455</v>
      </c>
      <c r="C162" s="1292">
        <f>'MASTER CHART'!AG143</f>
        <v>-37.919374796338218</v>
      </c>
      <c r="D162" s="1292">
        <f>'MASTER CHART'!AO143</f>
        <v>-12.325874125874124</v>
      </c>
      <c r="E162" s="1293">
        <f t="shared" ref="E162:E175" si="35">SUM(B162:D162)</f>
        <v>-53.706843514962188</v>
      </c>
      <c r="F162" s="1294">
        <f t="shared" ref="F162:F175" si="36">(E162/$R$169)*-1</f>
        <v>-2.6747121922212997</v>
      </c>
      <c r="G162" s="1294">
        <f t="shared" ref="G162:G175" si="37">(E162/$R$170)*-1</f>
        <v>-3.9399142353621714</v>
      </c>
      <c r="H162" s="1294">
        <f t="shared" ref="H162:H175" si="38">F162-1</f>
        <v>-3.6747121922212997</v>
      </c>
      <c r="I162" s="1294">
        <f t="shared" ref="I162:I175" si="39">G162-1</f>
        <v>-4.9399142353621714</v>
      </c>
      <c r="J162" s="1291" t="s">
        <v>195</v>
      </c>
      <c r="K162" s="1295">
        <f t="shared" ref="K162:K175" si="40">(IF(H162&lt;0,H162/$R$175*-100,H162/$R$174*100))</f>
        <v>-85.932693566129444</v>
      </c>
      <c r="L162" s="1296">
        <f t="shared" ref="L162:L175" si="41">(IF(I162&lt;0,I162/$S$175*-100,I162/$S$174*100))</f>
        <v>-84.790547091270085</v>
      </c>
      <c r="P162" s="1232"/>
      <c r="Q162" s="1298"/>
      <c r="R162" s="1232"/>
      <c r="S162" s="1317"/>
      <c r="T162" s="1334"/>
      <c r="U162" s="1311"/>
      <c r="V162" s="1311"/>
      <c r="W162" s="1311"/>
      <c r="X162" s="1311"/>
      <c r="Y162" s="1311"/>
      <c r="Z162" s="1311"/>
    </row>
    <row r="163" spans="1:26" s="197" customFormat="1" x14ac:dyDescent="0.3">
      <c r="A163" s="1291" t="s">
        <v>174</v>
      </c>
      <c r="B163" s="1292">
        <f>'MASTER CHART'!O104</f>
        <v>-4.1637086541895787</v>
      </c>
      <c r="C163" s="1292">
        <f>'MASTER CHART'!AG104</f>
        <v>-34.612360089087218</v>
      </c>
      <c r="D163" s="1292">
        <f>'MASTER CHART'!AO104</f>
        <v>-16.259090909090904</v>
      </c>
      <c r="E163" s="1293">
        <f t="shared" si="35"/>
        <v>-55.035159652367696</v>
      </c>
      <c r="F163" s="1294">
        <f t="shared" si="36"/>
        <v>-2.7408650907220844</v>
      </c>
      <c r="G163" s="1294">
        <f t="shared" si="37"/>
        <v>-4.0373590173733742</v>
      </c>
      <c r="H163" s="1294">
        <f t="shared" si="38"/>
        <v>-3.7408650907220844</v>
      </c>
      <c r="I163" s="1294">
        <f t="shared" si="39"/>
        <v>-5.0373590173733742</v>
      </c>
      <c r="J163" s="1291" t="s">
        <v>174</v>
      </c>
      <c r="K163" s="1295">
        <f t="shared" si="40"/>
        <v>-87.479670977697268</v>
      </c>
      <c r="L163" s="1296">
        <f t="shared" si="41"/>
        <v>-86.463126003424762</v>
      </c>
      <c r="P163" s="1232"/>
      <c r="Q163" s="1298"/>
      <c r="R163" s="1232"/>
      <c r="S163" s="1317"/>
      <c r="T163" s="1334"/>
      <c r="U163" s="1311"/>
      <c r="V163" s="1311"/>
      <c r="W163" s="1311"/>
      <c r="X163" s="1311"/>
      <c r="Y163" s="1311"/>
      <c r="Z163" s="1311"/>
    </row>
    <row r="164" spans="1:26" s="197" customFormat="1" x14ac:dyDescent="0.3">
      <c r="A164" s="1291" t="s">
        <v>97</v>
      </c>
      <c r="B164" s="1292">
        <f>'MASTER CHART'!O160</f>
        <v>-8.1649177213844126</v>
      </c>
      <c r="C164" s="1292">
        <f>'MASTER CHART'!AG160</f>
        <v>-20.634557715636902</v>
      </c>
      <c r="D164" s="1292">
        <f>'MASTER CHART'!AO160</f>
        <v>-26.25</v>
      </c>
      <c r="E164" s="1293">
        <f t="shared" si="35"/>
        <v>-55.049475437021314</v>
      </c>
      <c r="F164" s="1294">
        <f t="shared" si="36"/>
        <v>-2.7415780464880211</v>
      </c>
      <c r="G164" s="1294">
        <f t="shared" si="37"/>
        <v>-4.0384092180564855</v>
      </c>
      <c r="H164" s="1294">
        <f t="shared" si="38"/>
        <v>-3.7415780464880211</v>
      </c>
      <c r="I164" s="1294">
        <f t="shared" si="39"/>
        <v>-5.0384092180564855</v>
      </c>
      <c r="J164" s="1291" t="s">
        <v>97</v>
      </c>
      <c r="K164" s="1295">
        <f t="shared" si="40"/>
        <v>-87.496343360772627</v>
      </c>
      <c r="L164" s="1296">
        <f t="shared" si="41"/>
        <v>-86.481152043196701</v>
      </c>
      <c r="P164" s="1232"/>
      <c r="Q164" s="1298"/>
      <c r="R164" s="1232"/>
      <c r="S164" s="1317"/>
      <c r="T164" s="1334"/>
      <c r="U164" s="1311"/>
      <c r="V164" s="1311"/>
      <c r="W164" s="1311"/>
      <c r="X164" s="1311"/>
      <c r="Y164" s="1311"/>
      <c r="Z164" s="1311"/>
    </row>
    <row r="165" spans="1:26" s="197" customFormat="1" x14ac:dyDescent="0.3">
      <c r="A165" s="1291" t="s">
        <v>126</v>
      </c>
      <c r="B165" s="1292">
        <f>'MASTER CHART'!O8</f>
        <v>-4.1326138711760949</v>
      </c>
      <c r="C165" s="1292">
        <f>'MASTER CHART'!AG8</f>
        <v>-26.013100732467699</v>
      </c>
      <c r="D165" s="1292">
        <f>'MASTER CHART'!AO8</f>
        <v>-26.25</v>
      </c>
      <c r="E165" s="1293">
        <f t="shared" si="35"/>
        <v>-56.395714603643796</v>
      </c>
      <c r="F165" s="1294">
        <f t="shared" si="36"/>
        <v>-2.8086235490152331</v>
      </c>
      <c r="G165" s="1294">
        <f t="shared" si="37"/>
        <v>-4.1371688268817621</v>
      </c>
      <c r="H165" s="1294">
        <f t="shared" si="38"/>
        <v>-3.8086235490152331</v>
      </c>
      <c r="I165" s="1294">
        <f t="shared" si="39"/>
        <v>-5.1371688268817621</v>
      </c>
      <c r="J165" s="1291" t="s">
        <v>126</v>
      </c>
      <c r="K165" s="1295">
        <f t="shared" si="40"/>
        <v>-89.064194207936637</v>
      </c>
      <c r="L165" s="1296">
        <f t="shared" si="41"/>
        <v>-88.176299137628206</v>
      </c>
      <c r="P165" s="1232"/>
      <c r="Q165" s="1298"/>
      <c r="R165" s="1232"/>
      <c r="S165" s="1317"/>
      <c r="T165" s="1334"/>
      <c r="U165" s="1311"/>
      <c r="V165" s="1311"/>
      <c r="W165" s="1311"/>
      <c r="X165" s="1311"/>
      <c r="Y165" s="1311"/>
      <c r="Z165" s="1311"/>
    </row>
    <row r="166" spans="1:26" s="197" customFormat="1" x14ac:dyDescent="0.3">
      <c r="A166" s="599" t="s">
        <v>176</v>
      </c>
      <c r="B166" s="196">
        <f>'MASTER CHART'!O107</f>
        <v>-3.3767483941177105</v>
      </c>
      <c r="C166" s="196">
        <f>'MASTER CHART'!AG107</f>
        <v>-36.809498971572481</v>
      </c>
      <c r="D166" s="196">
        <f>'MASTER CHART'!AO107</f>
        <v>-16.259090909090904</v>
      </c>
      <c r="E166" s="653">
        <f t="shared" si="35"/>
        <v>-56.445338274781093</v>
      </c>
      <c r="F166" s="652">
        <f t="shared" si="36"/>
        <v>-2.8110949107547616</v>
      </c>
      <c r="G166" s="652">
        <f t="shared" si="37"/>
        <v>-4.1408092010972064</v>
      </c>
      <c r="H166" s="652">
        <f t="shared" si="38"/>
        <v>-3.8110949107547616</v>
      </c>
      <c r="I166" s="652">
        <f t="shared" si="39"/>
        <v>-5.1408092010972064</v>
      </c>
      <c r="J166" s="599" t="s">
        <v>176</v>
      </c>
      <c r="K166" s="843">
        <f t="shared" si="40"/>
        <v>-89.121986698870629</v>
      </c>
      <c r="L166" s="844">
        <f t="shared" si="41"/>
        <v>-88.238783890730772</v>
      </c>
      <c r="P166" s="1232"/>
      <c r="Q166" s="1298"/>
      <c r="R166" s="1232"/>
      <c r="S166" s="1317"/>
      <c r="T166" s="1299"/>
      <c r="U166" s="1311"/>
      <c r="V166" s="1311"/>
      <c r="W166" s="1311"/>
      <c r="X166" s="1311"/>
      <c r="Y166" s="1311"/>
      <c r="Z166" s="1311"/>
    </row>
    <row r="167" spans="1:26" s="197" customFormat="1" x14ac:dyDescent="0.3">
      <c r="A167" s="1291" t="s">
        <v>179</v>
      </c>
      <c r="B167" s="1292">
        <f>'MASTER CHART'!O110</f>
        <v>-4.6222915856786262</v>
      </c>
      <c r="C167" s="1292">
        <f>'MASTER CHART'!AG110</f>
        <v>-35.906224406671463</v>
      </c>
      <c r="D167" s="1292">
        <f>'MASTER CHART'!AO110</f>
        <v>-16.259090909090904</v>
      </c>
      <c r="E167" s="1293">
        <f t="shared" si="35"/>
        <v>-56.787606901440995</v>
      </c>
      <c r="F167" s="1294">
        <f t="shared" si="36"/>
        <v>-2.8281405982096022</v>
      </c>
      <c r="G167" s="1294">
        <f t="shared" si="37"/>
        <v>-4.1659179013342538</v>
      </c>
      <c r="H167" s="1294">
        <f t="shared" si="38"/>
        <v>-3.8281405982096022</v>
      </c>
      <c r="I167" s="1294">
        <f t="shared" si="39"/>
        <v>-5.1659179013342538</v>
      </c>
      <c r="J167" s="1291" t="s">
        <v>179</v>
      </c>
      <c r="K167" s="1295">
        <f t="shared" si="40"/>
        <v>-89.520598007745789</v>
      </c>
      <c r="L167" s="1296">
        <f t="shared" si="41"/>
        <v>-88.669759071354321</v>
      </c>
      <c r="P167" s="1232"/>
      <c r="Q167" s="1298"/>
      <c r="R167" s="1232"/>
      <c r="S167" s="1317"/>
      <c r="T167" s="1299"/>
      <c r="U167" s="1311"/>
      <c r="V167" s="1311"/>
      <c r="W167" s="1311"/>
      <c r="X167" s="1311"/>
      <c r="Y167" s="1311"/>
      <c r="Z167" s="1311"/>
    </row>
    <row r="168" spans="1:26" s="197" customFormat="1" ht="16.2" thickBot="1" x14ac:dyDescent="0.35">
      <c r="A168" s="1291" t="s">
        <v>153</v>
      </c>
      <c r="B168" s="1292">
        <f>'MASTER CHART'!O62</f>
        <v>0.7785069071821048</v>
      </c>
      <c r="C168" s="1292">
        <f>'MASTER CHART'!AG62</f>
        <v>-39.678783501115127</v>
      </c>
      <c r="D168" s="1292">
        <f>'MASTER CHART'!AO62</f>
        <v>-18.426398601398599</v>
      </c>
      <c r="E168" s="1293">
        <f t="shared" si="35"/>
        <v>-57.326675195331617</v>
      </c>
      <c r="F168" s="1294">
        <f t="shared" si="36"/>
        <v>-2.8549873172447189</v>
      </c>
      <c r="G168" s="1294">
        <f t="shared" si="37"/>
        <v>-4.205463752587649</v>
      </c>
      <c r="H168" s="1294">
        <f t="shared" si="38"/>
        <v>-3.8549873172447189</v>
      </c>
      <c r="I168" s="1294">
        <f t="shared" si="39"/>
        <v>-5.205463752587649</v>
      </c>
      <c r="J168" s="1291" t="s">
        <v>153</v>
      </c>
      <c r="K168" s="1295">
        <f t="shared" si="40"/>
        <v>-90.148405237107625</v>
      </c>
      <c r="L168" s="1296">
        <f t="shared" si="41"/>
        <v>-89.348538945499129</v>
      </c>
      <c r="Q168" s="1232"/>
      <c r="R168" s="1298"/>
      <c r="S168" s="1232"/>
      <c r="T168" s="1299"/>
      <c r="U168" s="1311"/>
      <c r="V168" s="1311"/>
      <c r="W168" s="1311"/>
      <c r="X168" s="1311"/>
      <c r="Y168" s="1311"/>
      <c r="Z168" s="1311"/>
    </row>
    <row r="169" spans="1:26" ht="16.2" thickTop="1" x14ac:dyDescent="0.3">
      <c r="A169" s="599" t="s">
        <v>107</v>
      </c>
      <c r="B169" s="196">
        <f>'MASTER CHART'!O179</f>
        <v>-4.2931062579152819</v>
      </c>
      <c r="C169" s="196">
        <f>'MASTER CHART'!AG179</f>
        <v>-23.001137618293722</v>
      </c>
      <c r="D169" s="196">
        <f>'MASTER CHART'!AO179</f>
        <v>-32.307692307692307</v>
      </c>
      <c r="E169" s="653">
        <f t="shared" si="35"/>
        <v>-59.601936183901309</v>
      </c>
      <c r="F169" s="652">
        <f t="shared" si="36"/>
        <v>-2.9683000332474281</v>
      </c>
      <c r="G169" s="652">
        <f t="shared" si="37"/>
        <v>-4.372376059685581</v>
      </c>
      <c r="H169" s="652">
        <f t="shared" si="38"/>
        <v>-3.9683000332474281</v>
      </c>
      <c r="I169" s="652">
        <f t="shared" si="39"/>
        <v>-5.372376059685581</v>
      </c>
      <c r="J169" s="599" t="s">
        <v>107</v>
      </c>
      <c r="K169" s="843">
        <f t="shared" si="40"/>
        <v>-92.798209192372127</v>
      </c>
      <c r="L169" s="844">
        <f t="shared" si="41"/>
        <v>-92.213484602609739</v>
      </c>
      <c r="P169" s="1471" t="s">
        <v>446</v>
      </c>
      <c r="Q169" s="848" t="s">
        <v>326</v>
      </c>
      <c r="R169" s="849">
        <f>MEDIAN(E2:E175)</f>
        <v>-20.079485064282611</v>
      </c>
      <c r="S169" s="850"/>
      <c r="T169" s="451"/>
      <c r="U169" s="651"/>
      <c r="V169" s="651"/>
      <c r="W169" s="651"/>
      <c r="X169" s="651"/>
      <c r="Y169" s="651"/>
      <c r="Z169" s="651"/>
    </row>
    <row r="170" spans="1:26" x14ac:dyDescent="0.3">
      <c r="A170" s="1291" t="s">
        <v>161</v>
      </c>
      <c r="B170" s="1292">
        <f>'MASTER CHART'!O75</f>
        <v>-2.5422734263931726</v>
      </c>
      <c r="C170" s="1292">
        <f>'MASTER CHART'!AG75</f>
        <v>-40.817711017009941</v>
      </c>
      <c r="D170" s="1292">
        <f>'MASTER CHART'!AO75</f>
        <v>-16.259090909090904</v>
      </c>
      <c r="E170" s="1293">
        <f t="shared" si="35"/>
        <v>-59.619075352494022</v>
      </c>
      <c r="F170" s="1294">
        <f t="shared" si="36"/>
        <v>-2.9691535993890819</v>
      </c>
      <c r="G170" s="1294">
        <f t="shared" si="37"/>
        <v>-4.3736333827733151</v>
      </c>
      <c r="H170" s="1294">
        <f t="shared" si="38"/>
        <v>-3.9691535993890819</v>
      </c>
      <c r="I170" s="1294">
        <f t="shared" si="39"/>
        <v>-5.3736333827733151</v>
      </c>
      <c r="J170" s="1291" t="s">
        <v>161</v>
      </c>
      <c r="K170" s="1295">
        <f t="shared" si="40"/>
        <v>-92.818169731824554</v>
      </c>
      <c r="L170" s="1296">
        <f t="shared" si="41"/>
        <v>-92.235065769285939</v>
      </c>
      <c r="P170" s="1472"/>
      <c r="Q170" s="851" t="s">
        <v>403</v>
      </c>
      <c r="R170" s="852">
        <f>AVERAGE(E2:E175)</f>
        <v>-13.631475282614941</v>
      </c>
      <c r="S170" s="853"/>
      <c r="T170" s="451"/>
      <c r="U170" s="651"/>
      <c r="V170" s="651"/>
      <c r="W170" s="651"/>
      <c r="X170" s="651"/>
      <c r="Y170" s="651"/>
      <c r="Z170" s="651"/>
    </row>
    <row r="171" spans="1:26" x14ac:dyDescent="0.3">
      <c r="A171" s="1291" t="s">
        <v>175</v>
      </c>
      <c r="B171" s="1292">
        <f>'MASTER CHART'!O105</f>
        <v>-5.1686208039103754</v>
      </c>
      <c r="C171" s="1292">
        <f>'MASTER CHART'!AG105</f>
        <v>-39.316706474855792</v>
      </c>
      <c r="D171" s="1292">
        <f>'MASTER CHART'!AO105</f>
        <v>-16.259090909090904</v>
      </c>
      <c r="E171" s="1293">
        <f t="shared" si="35"/>
        <v>-60.744418187857065</v>
      </c>
      <c r="F171" s="1294">
        <f t="shared" si="36"/>
        <v>-3.0251980064921704</v>
      </c>
      <c r="G171" s="1294">
        <f t="shared" si="37"/>
        <v>-4.4561881181949659</v>
      </c>
      <c r="H171" s="1294">
        <f t="shared" si="38"/>
        <v>-4.02519800649217</v>
      </c>
      <c r="I171" s="1294">
        <f t="shared" si="39"/>
        <v>-5.4561881181949659</v>
      </c>
      <c r="J171" s="1291" t="s">
        <v>175</v>
      </c>
      <c r="K171" s="1295">
        <f t="shared" si="40"/>
        <v>-94.128761312814163</v>
      </c>
      <c r="L171" s="1296">
        <f t="shared" si="41"/>
        <v>-93.652066317851862</v>
      </c>
      <c r="P171" s="1472"/>
      <c r="Q171" s="854"/>
      <c r="R171" s="854"/>
      <c r="S171" s="855"/>
      <c r="T171" s="450"/>
      <c r="U171" s="651"/>
      <c r="V171" s="651"/>
      <c r="W171" s="651"/>
      <c r="X171" s="651"/>
      <c r="Y171" s="651"/>
      <c r="Z171" s="651"/>
    </row>
    <row r="172" spans="1:26" x14ac:dyDescent="0.3">
      <c r="A172" s="1291" t="s">
        <v>213</v>
      </c>
      <c r="B172" s="1292">
        <f>'MASTER CHART'!O181</f>
        <v>-4.4551830821916045</v>
      </c>
      <c r="C172" s="1292">
        <f>'MASTER CHART'!AG181</f>
        <v>-30.995306962390899</v>
      </c>
      <c r="D172" s="1292">
        <f>'MASTER CHART'!AO181</f>
        <v>-26.25</v>
      </c>
      <c r="E172" s="1293">
        <f t="shared" si="35"/>
        <v>-61.700490044582502</v>
      </c>
      <c r="F172" s="1294">
        <f t="shared" si="36"/>
        <v>-3.0728123677999757</v>
      </c>
      <c r="G172" s="1294">
        <f t="shared" si="37"/>
        <v>-4.5263251970440006</v>
      </c>
      <c r="H172" s="1294">
        <f t="shared" si="38"/>
        <v>-4.0728123677999761</v>
      </c>
      <c r="I172" s="1294">
        <f t="shared" si="39"/>
        <v>-5.5263251970440006</v>
      </c>
      <c r="J172" s="1291" t="s">
        <v>213</v>
      </c>
      <c r="K172" s="1295">
        <f t="shared" si="40"/>
        <v>-95.242217307618844</v>
      </c>
      <c r="L172" s="1296">
        <f t="shared" si="41"/>
        <v>-94.855925535573121</v>
      </c>
      <c r="P172" s="1472"/>
      <c r="Q172" s="854"/>
      <c r="R172" s="854"/>
      <c r="S172" s="855"/>
      <c r="T172" s="450"/>
      <c r="U172" s="651"/>
      <c r="V172" s="651"/>
      <c r="W172" s="651"/>
      <c r="X172" s="651"/>
      <c r="Y172" s="651"/>
      <c r="Z172" s="651"/>
    </row>
    <row r="173" spans="1:26" x14ac:dyDescent="0.3">
      <c r="A173" s="1291" t="s">
        <v>116</v>
      </c>
      <c r="B173" s="1292">
        <f>'MASTER CHART'!O77</f>
        <v>-5.6542202080803809</v>
      </c>
      <c r="C173" s="1292">
        <f>'MASTER CHART'!AG77</f>
        <v>-34.809396566175337</v>
      </c>
      <c r="D173" s="1292">
        <f>'MASTER CHART'!AO77</f>
        <v>-21.349999999999998</v>
      </c>
      <c r="E173" s="1293">
        <f t="shared" si="35"/>
        <v>-61.813616774255721</v>
      </c>
      <c r="F173" s="1294">
        <f t="shared" si="36"/>
        <v>-3.0784463135566051</v>
      </c>
      <c r="G173" s="1294">
        <f t="shared" si="37"/>
        <v>-4.5346241322163001</v>
      </c>
      <c r="H173" s="1294">
        <f t="shared" si="38"/>
        <v>-4.0784463135566051</v>
      </c>
      <c r="I173" s="1294">
        <f t="shared" si="39"/>
        <v>-5.5346241322163001</v>
      </c>
      <c r="J173" s="1291" t="s">
        <v>116</v>
      </c>
      <c r="K173" s="1295">
        <f t="shared" si="40"/>
        <v>-95.373966437604423</v>
      </c>
      <c r="L173" s="1296">
        <f t="shared" si="41"/>
        <v>-94.998371582206303</v>
      </c>
      <c r="P173" s="1472"/>
      <c r="Q173" s="856"/>
      <c r="R173" s="856" t="s">
        <v>414</v>
      </c>
      <c r="S173" s="857" t="s">
        <v>413</v>
      </c>
      <c r="T173" s="450"/>
      <c r="U173" s="651"/>
      <c r="V173" s="651"/>
      <c r="W173" s="651"/>
      <c r="X173" s="651"/>
      <c r="Y173" s="651"/>
      <c r="Z173" s="651"/>
    </row>
    <row r="174" spans="1:26" x14ac:dyDescent="0.3">
      <c r="A174" s="599" t="s">
        <v>170</v>
      </c>
      <c r="B174" s="196">
        <f>'MASTER CHART'!O99</f>
        <v>-6.7634292455539695</v>
      </c>
      <c r="C174" s="196">
        <f>'MASTER CHART'!AG99</f>
        <v>-40.283684679348234</v>
      </c>
      <c r="D174" s="196">
        <f>'MASTER CHART'!AO99</f>
        <v>-16.259090909090904</v>
      </c>
      <c r="E174" s="653">
        <f t="shared" si="35"/>
        <v>-63.306204833993107</v>
      </c>
      <c r="F174" s="652">
        <f t="shared" si="36"/>
        <v>-3.1527802944808672</v>
      </c>
      <c r="G174" s="652">
        <f t="shared" si="37"/>
        <v>-4.6441198418729774</v>
      </c>
      <c r="H174" s="652">
        <f t="shared" si="38"/>
        <v>-4.1527802944808672</v>
      </c>
      <c r="I174" s="652">
        <f t="shared" si="39"/>
        <v>-5.6441198418729774</v>
      </c>
      <c r="J174" s="599" t="s">
        <v>170</v>
      </c>
      <c r="K174" s="843">
        <f t="shared" si="40"/>
        <v>-97.112257457466285</v>
      </c>
      <c r="L174" s="844">
        <f t="shared" si="41"/>
        <v>-96.877797151880358</v>
      </c>
      <c r="P174" s="1472"/>
      <c r="Q174" s="852" t="s">
        <v>354</v>
      </c>
      <c r="R174" s="858">
        <f>MAX(H2:H177)</f>
        <v>4.9188797518858003</v>
      </c>
      <c r="S174" s="859">
        <f>MAX(I2:I177)</f>
        <v>7.718649677401384</v>
      </c>
      <c r="T174" s="450"/>
      <c r="U174" s="651"/>
      <c r="V174" s="651"/>
      <c r="W174" s="651"/>
      <c r="X174" s="651"/>
      <c r="Y174" s="651"/>
      <c r="Z174" s="651"/>
    </row>
    <row r="175" spans="1:26" ht="16.2" thickBot="1" x14ac:dyDescent="0.35">
      <c r="A175" s="1291" t="s">
        <v>182</v>
      </c>
      <c r="B175" s="1292">
        <f>'MASTER CHART'!O116</f>
        <v>-4.5866799581418638</v>
      </c>
      <c r="C175" s="1292">
        <f>'MASTER CHART'!AG116</f>
        <v>-31.963078458980004</v>
      </c>
      <c r="D175" s="1292">
        <f>'MASTER CHART'!AO116</f>
        <v>-29.236013986013983</v>
      </c>
      <c r="E175" s="1293">
        <f t="shared" si="35"/>
        <v>-65.785772403135852</v>
      </c>
      <c r="F175" s="1294">
        <f t="shared" si="36"/>
        <v>-3.2762679019172452</v>
      </c>
      <c r="G175" s="1294">
        <f t="shared" si="37"/>
        <v>-4.8260200043818067</v>
      </c>
      <c r="H175" s="1294">
        <f t="shared" si="38"/>
        <v>-4.2762679019172456</v>
      </c>
      <c r="I175" s="1294">
        <f t="shared" si="39"/>
        <v>-5.8260200043818067</v>
      </c>
      <c r="J175" s="1291" t="s">
        <v>182</v>
      </c>
      <c r="K175" s="1295">
        <f t="shared" si="40"/>
        <v>-100</v>
      </c>
      <c r="L175" s="1296">
        <f t="shared" si="41"/>
        <v>-100</v>
      </c>
      <c r="P175" s="1473"/>
      <c r="Q175" s="860" t="s">
        <v>355</v>
      </c>
      <c r="R175" s="861">
        <f>MIN(H2:H178)</f>
        <v>-4.2762679019172456</v>
      </c>
      <c r="S175" s="862">
        <f>MIN(I2:I178)</f>
        <v>-5.8260200043818067</v>
      </c>
      <c r="T175" s="450"/>
      <c r="U175" s="651"/>
      <c r="V175" s="651"/>
      <c r="W175" s="651"/>
      <c r="X175" s="651"/>
      <c r="Y175" s="651"/>
      <c r="Z175" s="651"/>
    </row>
    <row r="176" spans="1:26" ht="16.2" thickTop="1" x14ac:dyDescent="0.3">
      <c r="B176" s="196"/>
      <c r="C176" s="196"/>
      <c r="D176" s="196"/>
      <c r="E176" s="653"/>
      <c r="F176" s="652"/>
      <c r="G176" s="652"/>
      <c r="H176" s="652"/>
      <c r="I176" s="652"/>
      <c r="K176" s="843"/>
      <c r="P176" s="208"/>
      <c r="Q176" s="445"/>
      <c r="R176" s="447"/>
      <c r="S176" s="445"/>
      <c r="U176" s="651"/>
      <c r="V176" s="651"/>
      <c r="W176" s="651"/>
      <c r="X176" s="651"/>
      <c r="Y176" s="651"/>
      <c r="Z176" s="651"/>
    </row>
    <row r="177" spans="2:26" x14ac:dyDescent="0.3">
      <c r="B177" s="196"/>
      <c r="C177" s="196"/>
      <c r="F177" s="652"/>
      <c r="G177" s="652"/>
      <c r="H177" s="652"/>
      <c r="I177" s="652"/>
      <c r="K177" s="843"/>
      <c r="L177" s="846"/>
      <c r="P177" s="208"/>
      <c r="Q177" s="296"/>
      <c r="R177" s="447"/>
      <c r="S177" s="445"/>
      <c r="U177" s="651"/>
      <c r="V177" s="651"/>
      <c r="W177" s="651"/>
      <c r="X177" s="651"/>
      <c r="Y177" s="651"/>
      <c r="Z177" s="651"/>
    </row>
    <row r="178" spans="2:26" x14ac:dyDescent="0.3">
      <c r="B178" s="196"/>
      <c r="C178" s="718"/>
      <c r="L178" s="846"/>
      <c r="U178" s="651"/>
      <c r="V178" s="651"/>
      <c r="W178" s="651"/>
      <c r="X178" s="651"/>
      <c r="Y178" s="651"/>
      <c r="Z178" s="651"/>
    </row>
    <row r="179" spans="2:26" x14ac:dyDescent="0.3">
      <c r="B179" s="196"/>
      <c r="C179" s="718"/>
      <c r="D179" s="718"/>
      <c r="U179" s="651"/>
      <c r="V179" s="651"/>
      <c r="W179" s="651"/>
      <c r="X179" s="651"/>
      <c r="Y179" s="651"/>
      <c r="Z179" s="651"/>
    </row>
    <row r="180" spans="2:26" x14ac:dyDescent="0.3">
      <c r="B180" s="196"/>
      <c r="C180" s="718"/>
      <c r="D180" s="718"/>
      <c r="U180" s="651"/>
      <c r="V180" s="651"/>
      <c r="W180" s="651"/>
      <c r="X180" s="651"/>
      <c r="Y180" s="651"/>
      <c r="Z180" s="651"/>
    </row>
    <row r="181" spans="2:26" x14ac:dyDescent="0.3">
      <c r="B181" s="716"/>
      <c r="C181" s="719"/>
      <c r="D181" s="718"/>
      <c r="U181" s="651"/>
      <c r="V181" s="651"/>
      <c r="W181" s="651"/>
      <c r="X181" s="651"/>
      <c r="Y181" s="651"/>
      <c r="Z181" s="651"/>
    </row>
    <row r="182" spans="2:26" x14ac:dyDescent="0.3">
      <c r="B182" s="196"/>
      <c r="C182" s="718"/>
      <c r="D182" s="718"/>
      <c r="R182" s="651"/>
      <c r="S182" s="451"/>
      <c r="T182" s="451"/>
      <c r="U182" s="651"/>
      <c r="V182" s="651"/>
      <c r="W182" s="651"/>
      <c r="X182" s="651"/>
      <c r="Y182" s="651"/>
      <c r="Z182" s="651"/>
    </row>
    <row r="183" spans="2:26" x14ac:dyDescent="0.3">
      <c r="B183" s="196"/>
      <c r="C183" s="718"/>
      <c r="D183" s="718"/>
      <c r="R183" s="651"/>
      <c r="S183" s="451"/>
      <c r="T183" s="451"/>
      <c r="U183" s="651"/>
      <c r="V183" s="651"/>
      <c r="W183" s="651"/>
      <c r="X183" s="651"/>
      <c r="Y183" s="651"/>
      <c r="Z183" s="651"/>
    </row>
    <row r="184" spans="2:26" x14ac:dyDescent="0.3">
      <c r="B184" s="196"/>
      <c r="C184" s="718"/>
      <c r="D184" s="718"/>
      <c r="R184" s="651"/>
      <c r="S184" s="451"/>
      <c r="T184" s="451"/>
      <c r="U184" s="651"/>
      <c r="V184" s="651"/>
      <c r="W184" s="651"/>
      <c r="X184" s="651"/>
      <c r="Y184" s="651"/>
      <c r="Z184" s="651"/>
    </row>
    <row r="185" spans="2:26" x14ac:dyDescent="0.3">
      <c r="B185" s="196"/>
      <c r="C185" s="718"/>
      <c r="D185" s="718"/>
      <c r="R185" s="651"/>
      <c r="S185" s="451"/>
      <c r="T185" s="451"/>
      <c r="U185" s="651"/>
      <c r="V185" s="651"/>
      <c r="W185" s="651"/>
      <c r="X185" s="651"/>
      <c r="Y185" s="651"/>
      <c r="Z185" s="651"/>
    </row>
    <row r="186" spans="2:26" x14ac:dyDescent="0.3">
      <c r="B186" s="196"/>
      <c r="C186" s="718"/>
      <c r="D186" s="718"/>
      <c r="R186" s="651"/>
      <c r="S186" s="451"/>
      <c r="T186" s="451"/>
      <c r="U186" s="651"/>
      <c r="V186" s="651"/>
      <c r="W186" s="651"/>
      <c r="X186" s="651"/>
      <c r="Y186" s="651"/>
      <c r="Z186" s="651"/>
    </row>
    <row r="187" spans="2:26" x14ac:dyDescent="0.3">
      <c r="B187" s="196"/>
      <c r="C187" s="718"/>
      <c r="D187" s="718"/>
      <c r="R187" s="651"/>
      <c r="S187" s="451"/>
      <c r="T187" s="451"/>
      <c r="U187" s="651"/>
      <c r="V187" s="651"/>
      <c r="W187" s="651"/>
      <c r="X187" s="651"/>
      <c r="Y187" s="651"/>
      <c r="Z187" s="651"/>
    </row>
    <row r="188" spans="2:26" x14ac:dyDescent="0.3">
      <c r="B188" s="196"/>
      <c r="C188" s="718"/>
      <c r="D188" s="718"/>
      <c r="R188" s="651"/>
      <c r="S188" s="451"/>
      <c r="T188" s="451"/>
      <c r="U188" s="651"/>
      <c r="V188" s="651"/>
      <c r="W188" s="651"/>
      <c r="X188" s="651"/>
      <c r="Y188" s="651"/>
      <c r="Z188" s="651"/>
    </row>
    <row r="189" spans="2:26" x14ac:dyDescent="0.3">
      <c r="B189" s="196"/>
      <c r="C189" s="718"/>
      <c r="D189" s="718"/>
      <c r="R189" s="651"/>
      <c r="S189" s="451"/>
      <c r="T189" s="451"/>
      <c r="U189" s="651"/>
      <c r="V189" s="651"/>
      <c r="W189" s="651"/>
      <c r="X189" s="651"/>
      <c r="Y189" s="651"/>
      <c r="Z189" s="651"/>
    </row>
    <row r="190" spans="2:26" x14ac:dyDescent="0.3">
      <c r="B190" s="196"/>
      <c r="C190" s="718"/>
      <c r="D190" s="718"/>
      <c r="R190" s="651"/>
      <c r="S190" s="451"/>
      <c r="T190" s="451"/>
      <c r="U190" s="651"/>
      <c r="V190" s="651"/>
      <c r="W190" s="651"/>
      <c r="X190" s="651"/>
      <c r="Y190" s="651"/>
      <c r="Z190" s="651"/>
    </row>
    <row r="191" spans="2:26" x14ac:dyDescent="0.3">
      <c r="B191" s="196"/>
      <c r="C191" s="718"/>
      <c r="D191" s="718"/>
      <c r="R191" s="651"/>
      <c r="S191" s="451"/>
      <c r="T191" s="451"/>
      <c r="U191" s="651"/>
      <c r="V191" s="651"/>
      <c r="W191" s="651"/>
      <c r="X191" s="651"/>
      <c r="Y191" s="651"/>
      <c r="Z191" s="651"/>
    </row>
    <row r="192" spans="2:26" x14ac:dyDescent="0.3">
      <c r="B192" s="196"/>
      <c r="C192" s="718"/>
      <c r="D192" s="718"/>
    </row>
    <row r="193" spans="2:4" x14ac:dyDescent="0.3">
      <c r="B193" s="196"/>
      <c r="C193" s="718"/>
      <c r="D193" s="718"/>
    </row>
    <row r="194" spans="2:4" x14ac:dyDescent="0.3">
      <c r="B194" s="196"/>
      <c r="C194" s="718"/>
      <c r="D194" s="718"/>
    </row>
    <row r="195" spans="2:4" x14ac:dyDescent="0.3">
      <c r="B195" s="196"/>
      <c r="C195" s="718"/>
      <c r="D195" s="718"/>
    </row>
    <row r="196" spans="2:4" x14ac:dyDescent="0.3">
      <c r="B196" s="196"/>
      <c r="C196" s="718"/>
      <c r="D196" s="718"/>
    </row>
    <row r="197" spans="2:4" x14ac:dyDescent="0.3">
      <c r="B197" s="196"/>
      <c r="C197" s="718"/>
      <c r="D197" s="718"/>
    </row>
  </sheetData>
  <sortState xmlns:xlrd2="http://schemas.microsoft.com/office/spreadsheetml/2017/richdata2" ref="A2:L198">
    <sortCondition descending="1" ref="K1:K198"/>
  </sortState>
  <mergeCells count="8">
    <mergeCell ref="T1:W1"/>
    <mergeCell ref="T3:T7"/>
    <mergeCell ref="U3:U7"/>
    <mergeCell ref="P169:P175"/>
    <mergeCell ref="T19:T21"/>
    <mergeCell ref="U19:U21"/>
    <mergeCell ref="T9:T16"/>
    <mergeCell ref="U9:U16"/>
  </mergeCells>
  <hyperlinks>
    <hyperlink ref="A76" r:id="rId1" tooltip="Macau" display="http://en.wikipedia.org/wiki/Macau" xr:uid="{00000000-0004-0000-0100-000000000000}"/>
    <hyperlink ref="A32" r:id="rId2" tooltip="Hong Kong" display="http://en.wikipedia.org/wiki/Hong_Kong" xr:uid="{00000000-0004-0000-0100-000001000000}"/>
    <hyperlink ref="A132" r:id="rId3" tooltip="Gibraltar" display="http://en.wikipedia.org/wiki/Gibraltar" xr:uid="{00000000-0004-0000-0100-000002000000}"/>
    <hyperlink ref="A52" r:id="rId4" tooltip="Bahrain" display="http://en.wikipedia.org/wiki/Bahrain" xr:uid="{00000000-0004-0000-0100-000003000000}"/>
    <hyperlink ref="A46" r:id="rId5" tooltip="Malta" display="http://en.wikipedia.org/wiki/Malta" xr:uid="{00000000-0004-0000-0100-000004000000}"/>
    <hyperlink ref="A136" r:id="rId6" tooltip="Bermuda" display="http://en.wikipedia.org/wiki/Bermuda" xr:uid="{00000000-0004-0000-0100-000005000000}"/>
    <hyperlink ref="A93" r:id="rId7" tooltip="Bangladesh" display="http://en.wikipedia.org/wiki/Bangladesh" xr:uid="{00000000-0004-0000-0100-000006000000}"/>
    <hyperlink ref="A27" r:id="rId8" tooltip="Republic of China" display="http://en.wikipedia.org/wiki/Republic_of_China" xr:uid="{00000000-0004-0000-0100-000007000000}"/>
    <hyperlink ref="A70" r:id="rId9" tooltip="Mauritius" display="http://en.wikipedia.org/wiki/Mauritius" xr:uid="{00000000-0004-0000-0100-000008000000}"/>
    <hyperlink ref="A79" r:id="rId10" tooltip="Barbados" display="http://en.wikipedia.org/wiki/Barbados" xr:uid="{00000000-0004-0000-0100-000009000000}"/>
    <hyperlink ref="A142" r:id="rId11" tooltip="Aruba" display="http://en.wikipedia.org/wiki/Aruba" xr:uid="{00000000-0004-0000-0100-00000A000000}"/>
    <hyperlink ref="A17" r:id="rId12" tooltip="South Korea" display="http://en.wikipedia.org/wiki/South_Korea" xr:uid="{00000000-0004-0000-0100-00000B000000}"/>
    <hyperlink ref="A86" r:id="rId13" tooltip="Puerto Rico" display="http://en.wikipedia.org/wiki/Puerto_Rico" xr:uid="{00000000-0004-0000-0100-00000C000000}"/>
    <hyperlink ref="A124" r:id="rId14" tooltip="Lebanon" display="http://en.wikipedia.org/wiki/Lebanon" xr:uid="{00000000-0004-0000-0100-00000D000000}"/>
    <hyperlink ref="A162" r:id="rId15" tooltip="Rwanda" display="http://en.wikipedia.org/wiki/Rwanda" xr:uid="{00000000-0004-0000-0100-00000E000000}"/>
    <hyperlink ref="A19" r:id="rId16" tooltip="Israel" display="http://en.wikipedia.org/wiki/Israel" xr:uid="{00000000-0004-0000-0100-00000F000000}"/>
    <hyperlink ref="A40" r:id="rId17" tooltip="India" display="http://en.wikipedia.org/wiki/India" xr:uid="{00000000-0004-0000-0100-000010000000}"/>
    <hyperlink ref="A173" r:id="rId18" tooltip="Haiti" display="http://en.wikipedia.org/wiki/Haiti" xr:uid="{00000000-0004-0000-0100-000011000000}"/>
    <hyperlink ref="A21" r:id="rId19" tooltip="Belgium" display="http://en.wikipedia.org/wiki/Belgium" xr:uid="{00000000-0004-0000-0100-000012000000}"/>
    <hyperlink ref="A150" r:id="rId20" tooltip="Marshall Islands" display="http://en.wikipedia.org/wiki/Marshall_Islands" xr:uid="{00000000-0004-0000-0100-000013000000}"/>
    <hyperlink ref="A8" r:id="rId21" tooltip="Japan" display="http://en.wikipedia.org/wiki/Japan" xr:uid="{00000000-0004-0000-0100-000014000000}"/>
    <hyperlink ref="A137" r:id="rId22" tooltip="Saint Lucia" display="http://en.wikipedia.org/wiki/Saint_Lucia" xr:uid="{00000000-0004-0000-0100-000015000000}"/>
    <hyperlink ref="A102" r:id="rId23" tooltip="Sri Lanka" display="http://en.wikipedia.org/wiki/Sri_Lanka" xr:uid="{00000000-0004-0000-0100-000016000000}"/>
    <hyperlink ref="A59" r:id="rId24" tooltip="Philippines" display="http://en.wikipedia.org/wiki/Philippines" xr:uid="{00000000-0004-0000-0100-000017000000}"/>
    <hyperlink ref="A135" r:id="rId25" tooltip="Grenada" display="http://en.wikipedia.org/wiki/Grenada" xr:uid="{00000000-0004-0000-0100-000018000000}"/>
    <hyperlink ref="A115" r:id="rId26" tooltip="El Salvador" display="http://en.wikipedia.org/wiki/El_Salvador" xr:uid="{00000000-0004-0000-0100-000019000000}"/>
    <hyperlink ref="A146" r:id="rId27" tooltip="Saint Vincent and the Grenadines" display="http://en.wikipedia.org/wiki/Saint_Vincent_and_the_Grenadines" xr:uid="{00000000-0004-0000-0100-00001A000000}"/>
    <hyperlink ref="A66" r:id="rId28" tooltip="Trinidad and Tobago" display="http://en.wikipedia.org/wiki/Trinidad_and_Tobago" xr:uid="{00000000-0004-0000-0100-00001B000000}"/>
    <hyperlink ref="A81" r:id="rId29" tooltip="Vietnam" display="http://en.wikipedia.org/wiki/Vietnam" xr:uid="{00000000-0004-0000-0100-00001C000000}"/>
    <hyperlink ref="A6" r:id="rId30" tooltip="United Kingdom" display="http://en.wikipedia.org/wiki/United_Kingdom" xr:uid="{00000000-0004-0000-0100-00001D000000}"/>
    <hyperlink ref="A149" r:id="rId31" tooltip="Jamaica" display="http://en.wikipedia.org/wiki/Jamaica" xr:uid="{00000000-0004-0000-0100-00001E000000}"/>
    <hyperlink ref="A3" r:id="rId32" tooltip="Germany" display="http://en.wikipedia.org/wiki/Germany" xr:uid="{00000000-0004-0000-0100-00001F000000}"/>
    <hyperlink ref="A74" r:id="rId33" tooltip="Cayman Islands" display="http://en.wikipedia.org/wiki/Cayman_Islands" xr:uid="{00000000-0004-0000-0100-000020000000}"/>
    <hyperlink ref="A101" r:id="rId34" tooltip="Dominican Republic" display="http://en.wikipedia.org/wiki/Dominican_Republic" xr:uid="{00000000-0004-0000-0100-000021000000}"/>
    <hyperlink ref="A39" r:id="rId35" tooltip="Kuwait" display="http://en.wikipedia.org/wiki/Kuwait" xr:uid="{00000000-0004-0000-0100-000022000000}"/>
    <hyperlink ref="A16" r:id="rId36" tooltip="Italy" display="http://en.wikipedia.org/wiki/Italy" xr:uid="{00000000-0004-0000-0100-000023000000}"/>
    <hyperlink ref="A156" r:id="rId37" tooltip="North Korea" display="http://en.wikipedia.org/wiki/North_Korea" xr:uid="{00000000-0004-0000-0100-000024000000}"/>
    <hyperlink ref="A151" r:id="rId38" tooltip="Nepal" display="http://en.wikipedia.org/wiki/Nepal" xr:uid="{00000000-0004-0000-0100-000025000000}"/>
    <hyperlink ref="A129" r:id="rId39" tooltip="Saint Kitts and Nevis" display="http://en.wikipedia.org/wiki/Saint_Kitts_and_Nevis" xr:uid="{00000000-0004-0000-0100-000026000000}"/>
    <hyperlink ref="A138" r:id="rId40" tooltip="Antigua and Barbuda" display="http://en.wikipedia.org/wiki/Antigua_and_Barbuda" xr:uid="{00000000-0004-0000-0100-000027000000}"/>
    <hyperlink ref="A35" r:id="rId41" tooltip="Luxembourg" display="http://en.wikipedia.org/wiki/Luxembourg" xr:uid="{00000000-0004-0000-0100-000028000000}"/>
    <hyperlink ref="A18" r:id="rId42" tooltip="Switzerland" display="http://en.wikipedia.org/wiki/Switzerland" xr:uid="{00000000-0004-0000-0100-000029000000}"/>
    <hyperlink ref="A123" r:id="rId43" tooltip="Andorra" display="http://en.wikipedia.org/wiki/Andorra" xr:uid="{00000000-0004-0000-0100-00002A000000}"/>
    <hyperlink ref="A118" r:id="rId44" tooltip="Nigeria" display="http://en.wikipedia.org/wiki/Nigeria" xr:uid="{00000000-0004-0000-0100-00002B000000}"/>
    <hyperlink ref="A77" r:id="rId45" tooltip="British Virgin Islands" display="http://en.wikipedia.org/wiki/British_Virgin_Islands" xr:uid="{00000000-0004-0000-0100-00002C000000}"/>
    <hyperlink ref="A159" r:id="rId46" tooltip="Uganda" display="http://en.wikipedia.org/wiki/Uganda" xr:uid="{00000000-0004-0000-0100-00002D000000}"/>
    <hyperlink ref="A31" r:id="rId47" tooltip="Czech Republic" display="http://en.wikipedia.org/wiki/Czech_Republic" xr:uid="{00000000-0004-0000-0100-00002E000000}"/>
    <hyperlink ref="A109" r:id="rId48" tooltip="Guatemala" display="http://en.wikipedia.org/wiki/Guatemala" xr:uid="{00000000-0004-0000-0100-00002F000000}"/>
    <hyperlink ref="A171" r:id="rId49" tooltip="Malawi" display="http://en.wikipedia.org/wiki/Malawi" xr:uid="{00000000-0004-0000-0100-000030000000}"/>
    <hyperlink ref="A33" r:id="rId50" tooltip="Qatar" display="http://en.wikipedia.org/wiki/Qatar" xr:uid="{00000000-0004-0000-0100-000031000000}"/>
    <hyperlink ref="A12" r:id="rId51" tooltip="Denmark" display="http://en.wikipedia.org/wiki/Denmark" xr:uid="{00000000-0004-0000-0100-000032000000}"/>
    <hyperlink ref="A43" r:id="rId52" tooltip="Thailand" display="http://en.wikipedia.org/wiki/Thailand" xr:uid="{00000000-0004-0000-0100-000033000000}"/>
    <hyperlink ref="A24" r:id="rId53" tooltip="Poland" display="http://en.wikipedia.org/wiki/Poland" xr:uid="{00000000-0004-0000-0100-000034000000}"/>
    <hyperlink ref="A56" r:id="rId54" tooltip="Indonesia" display="http://en.wikipedia.org/wiki/Indonesia" xr:uid="{00000000-0004-0000-0100-000035000000}"/>
    <hyperlink ref="A164" r:id="rId55" tooltip="Syria" display="http://en.wikipedia.org/wiki/Syria" xr:uid="{00000000-0004-0000-0100-000036000000}"/>
    <hyperlink ref="A157" r:id="rId56" tooltip="Togo" display="http://en.wikipedia.org/wiki/Togo" xr:uid="{00000000-0004-0000-0100-000037000000}"/>
    <hyperlink ref="A54" r:id="rId57" tooltip="Portugal" display="http://en.wikipedia.org/wiki/Portugal" xr:uid="{00000000-0004-0000-0100-000038000000}"/>
    <hyperlink ref="A34" r:id="rId58" tooltip="Slovakia" display="http://en.wikipedia.org/wiki/Slovakia" xr:uid="{00000000-0004-0000-0100-000039000000}"/>
    <hyperlink ref="A75" r:id="rId59" tooltip="Albania" display="http://en.wikipedia.org/wiki/Albania" xr:uid="{00000000-0004-0000-0100-00003A000000}"/>
    <hyperlink ref="A152" r:id="rId60" tooltip="Armenia" display="http://en.wikipedia.org/wiki/Armenia" xr:uid="{00000000-0004-0000-0100-00003B000000}"/>
    <hyperlink ref="A41" r:id="rId61" tooltip="Hungary" display="http://en.wikipedia.org/wiki/Hungary" xr:uid="{00000000-0004-0000-0100-00003C000000}"/>
    <hyperlink ref="A94" r:id="rId62" tooltip="Azerbaijan" display="http://en.wikipedia.org/wiki/Azerbaijan" xr:uid="{00000000-0004-0000-0100-00003D000000}"/>
    <hyperlink ref="A140" r:id="rId63" tooltip="Dominica" display="http://en.wikipedia.org/wiki/Dominica" xr:uid="{00000000-0004-0000-0100-00003E000000}"/>
    <hyperlink ref="A44" r:id="rId64" tooltip="Slovenia" display="http://en.wikipedia.org/wiki/Slovenia" xr:uid="{00000000-0004-0000-0100-00003F000000}"/>
    <hyperlink ref="A139" r:id="rId65" tooltip="Cuba" display="http://en.wikipedia.org/wiki/Cuba" xr:uid="{00000000-0004-0000-0100-000040000000}"/>
    <hyperlink ref="A65" r:id="rId66" tooltip="Serbia" display="http://en.wikipedia.org/wiki/Serbia" xr:uid="{00000000-0004-0000-0100-000041000000}"/>
    <hyperlink ref="A87" r:id="rId67" tooltip="Ghana" display="http://en.wikipedia.org/wiki/Ghana" xr:uid="{00000000-0004-0000-0100-000042000000}"/>
    <hyperlink ref="A14" r:id="rId68" tooltip="Austria" display="http://en.wikipedia.org/wiki/Austria" xr:uid="{00000000-0004-0000-0100-000043000000}"/>
    <hyperlink ref="A25" r:id="rId69" tooltip="United Arab Emirates" display="http://en.wikipedia.org/wiki/United_Arab_Emirates" xr:uid="{00000000-0004-0000-0100-000044000000}"/>
    <hyperlink ref="A47" r:id="rId70" tooltip="Turkey" display="http://en.wikipedia.org/wiki/Turkey" xr:uid="{00000000-0004-0000-0100-000045000000}"/>
    <hyperlink ref="A13" r:id="rId71" tooltip="Spain" display="http://en.wikipedia.org/wiki/Spain" xr:uid="{00000000-0004-0000-0100-000046000000}"/>
    <hyperlink ref="A42" r:id="rId72" tooltip="Romania" display="http://en.wikipedia.org/wiki/Romania" xr:uid="{00000000-0004-0000-0100-000047000000}"/>
    <hyperlink ref="A68" r:id="rId73" tooltip="Costa Rica" display="http://en.wikipedia.org/wiki/Costa_Rica" xr:uid="{00000000-0004-0000-0100-000048000000}"/>
    <hyperlink ref="A72" r:id="rId74" tooltip="Cyprus" display="http://en.wikipedia.org/wiki/Cyprus" xr:uid="{00000000-0004-0000-0100-000049000000}"/>
    <hyperlink ref="A30" r:id="rId75" tooltip="Malaysia" display="http://en.wikipedia.org/wiki/Malaysia" xr:uid="{00000000-0004-0000-0100-00004A000000}"/>
    <hyperlink ref="A62" r:id="rId76" tooltip="Greece" display="http://en.wikipedia.org/wiki/Greece" xr:uid="{00000000-0004-0000-0100-00004B000000}"/>
    <hyperlink ref="A154" r:id="rId77" tooltip="Cambodia" display="http://en.wikipedia.org/wiki/Cambodia" xr:uid="{00000000-0004-0000-0100-00004C000000}"/>
    <hyperlink ref="A147" r:id="rId78" tooltip="Benin" display="http://en.wikipedia.org/wiki/Benin" xr:uid="{00000000-0004-0000-0100-00004D000000}"/>
    <hyperlink ref="A145" r:id="rId79" tooltip="Turks and Caicos Islands" display="http://en.wikipedia.org/wiki/Turks_and_Caicos_Islands" xr:uid="{00000000-0004-0000-0100-00004E000000}"/>
    <hyperlink ref="A53" r:id="rId80" tooltip="Croatia" display="http://en.wikipedia.org/wiki/Croatia" xr:uid="{00000000-0004-0000-0100-00004F000000}"/>
    <hyperlink ref="A104" r:id="rId81" tooltip="Ukraine" display="http://en.wikipedia.org/wiki/Ukraine" xr:uid="{00000000-0004-0000-0100-000050000000}"/>
    <hyperlink ref="A85" r:id="rId82" tooltip="Egypt" display="http://en.wikipedia.org/wiki/Egypt" xr:uid="{00000000-0004-0000-0100-000051000000}"/>
    <hyperlink ref="A106" r:id="rId83" tooltip="Bosnia and Herzegovina" display="http://en.wikipedia.org/wiki/Bosnia_and_Herzegovina" xr:uid="{00000000-0004-0000-0100-000052000000}"/>
    <hyperlink ref="A168" r:id="rId84" tooltip="Ethiopia" display="http://en.wikipedia.org/wiki/Ethiopia" xr:uid="{00000000-0004-0000-0100-000053000000}"/>
    <hyperlink ref="A64" r:id="rId85" tooltip="Morocco" display="http://en.wikipedia.org/wiki/Morocco" xr:uid="{00000000-0004-0000-0100-000054000000}"/>
    <hyperlink ref="A80" r:id="rId86" tooltip="Jordan" display="http://en.wikipedia.org/wiki/Jordan" xr:uid="{00000000-0004-0000-0100-000055000000}"/>
    <hyperlink ref="A144" r:id="rId87" tooltip="Iraq" display="http://en.wikipedia.org/wiki/Iraq" xr:uid="{00000000-0004-0000-0100-000056000000}"/>
    <hyperlink ref="A73" r:id="rId88" tooltip="Brunei" display="http://en.wikipedia.org/wiki/Brunei" xr:uid="{00000000-0004-0000-0100-000057000000}"/>
    <hyperlink ref="A112" r:id="rId89" tooltip="Kenya" display="http://en.wikipedia.org/wiki/Kenya" xr:uid="{00000000-0004-0000-0100-000058000000}"/>
    <hyperlink ref="A51" r:id="rId90" tooltip="Bulgaria" display="http://en.wikipedia.org/wiki/Bulgaria" xr:uid="{00000000-0004-0000-0100-000059000000}"/>
    <hyperlink ref="A126" r:id="rId91" tooltip="Honduras" display="http://en.wikipedia.org/wiki/Honduras" xr:uid="{00000000-0004-0000-0100-00005A000000}"/>
    <hyperlink ref="A84" r:id="rId92" tooltip="Côte d'Ivoire" display="http://en.wikipedia.org/wiki/C%C3%B4te_d%27Ivoire" xr:uid="{00000000-0004-0000-0100-00005B000000}"/>
    <hyperlink ref="A20" r:id="rId93" tooltip="Republic of Ireland" display="http://en.wikipedia.org/wiki/Republic_of_Ireland" xr:uid="{00000000-0004-0000-0100-00005C000000}"/>
    <hyperlink ref="A114" r:id="rId94" tooltip="French Polynesia" display="http://en.wikipedia.org/wiki/French_Polynesia" xr:uid="{00000000-0004-0000-0100-00005D000000}"/>
    <hyperlink ref="A83" r:id="rId95" tooltip="Georgia (country)" display="http://en.wikipedia.org/wiki/Georgia_(country)" xr:uid="{00000000-0004-0000-0100-00005E000000}"/>
    <hyperlink ref="A89" r:id="rId96" tooltip="Senegal" display="http://en.wikipedia.org/wiki/Senegal" xr:uid="{00000000-0004-0000-0100-00005F000000}"/>
    <hyperlink ref="A71" r:id="rId97" tooltip="Tunisia" display="http://en.wikipedia.org/wiki/Tunisia" xr:uid="{00000000-0004-0000-0100-000060000000}"/>
    <hyperlink ref="A103" r:id="rId98" tooltip="Uzbekistan" display="http://en.wikipedia.org/wiki/Uzbekistan" xr:uid="{00000000-0004-0000-0100-000061000000}"/>
    <hyperlink ref="A130" r:id="rId99" tooltip="Burkina Faso" display="http://en.wikipedia.org/wiki/Burkina_Faso" xr:uid="{00000000-0004-0000-0100-000062000000}"/>
    <hyperlink ref="A37" r:id="rId100" tooltip="Mexico" display="http://en.wikipedia.org/wiki/Mexico" xr:uid="{00000000-0004-0000-0100-000063000000}"/>
    <hyperlink ref="A82" r:id="rId101" tooltip="Ecuador" display="http://en.wikipedia.org/wiki/Ecuador" xr:uid="{00000000-0004-0000-0100-000064000000}"/>
    <hyperlink ref="A141" r:id="rId102" tooltip="Tajikistan" display="http://en.wikipedia.org/wiki/Tajikistan" xr:uid="{00000000-0004-0000-0100-000065000000}"/>
    <hyperlink ref="A107" r:id="rId103" tooltip="Belarus" display="http://en.wikipedia.org/wiki/Belarus" xr:uid="{00000000-0004-0000-0100-000066000000}"/>
    <hyperlink ref="A38" r:id="rId104" tooltip="Lithuania" display="http://en.wikipedia.org/wiki/Lithuania" xr:uid="{00000000-0004-0000-0100-000067000000}"/>
    <hyperlink ref="A125" r:id="rId105" tooltip="Fiji" display="http://en.wikipedia.org/wiki/Fiji" xr:uid="{00000000-0004-0000-0100-000068000000}"/>
    <hyperlink ref="A165" r:id="rId106" tooltip="Afghanistan" display="http://en.wikipedia.org/wiki/Afghanistan" xr:uid="{00000000-0004-0000-0100-000069000000}"/>
    <hyperlink ref="A69" r:id="rId107" tooltip="Panama" display="http://en.wikipedia.org/wiki/Panama" xr:uid="{00000000-0004-0000-0100-00006A000000}"/>
    <hyperlink ref="A90" r:id="rId108" tooltip="Iran" display="http://en.wikipedia.org/wiki/Iran" xr:uid="{00000000-0004-0000-0100-00006B000000}"/>
    <hyperlink ref="A98" r:id="rId109" tooltip="Montenegro" display="http://en.wikipedia.org/wiki/Montenegro" xr:uid="{00000000-0004-0000-0100-00006C000000}"/>
    <hyperlink ref="A169" r:id="rId110" tooltip="Yemen" display="http://en.wikipedia.org/wiki/Yemen" xr:uid="{00000000-0004-0000-0100-00006D000000}"/>
    <hyperlink ref="A160" r:id="rId111" tooltip="Nicaragua" display="http://en.wikipedia.org/wiki/Nicaragua" xr:uid="{00000000-0004-0000-0100-00006E000000}"/>
    <hyperlink ref="A63" r:id="rId112" tooltip="South Africa" display="http://en.wikipedia.org/wiki/South_Africa" xr:uid="{00000000-0004-0000-0100-00006F000000}"/>
    <hyperlink ref="A105" r:id="rId113" tooltip="Cameroon" display="http://en.wikipedia.org/wiki/Cameroon" xr:uid="{00000000-0004-0000-0100-000070000000}"/>
    <hyperlink ref="A170" r:id="rId114" tooltip="Guinea" display="http://en.wikipedia.org/wiki/Guinea" xr:uid="{00000000-0004-0000-0100-000071000000}"/>
    <hyperlink ref="A45" r:id="rId115" tooltip="Colombia" display="http://en.wikipedia.org/wiki/Colombia" xr:uid="{00000000-0004-0000-0100-000072000000}"/>
    <hyperlink ref="A163" r:id="rId116" tooltip="Madagascar" display="http://en.wikipedia.org/wiki/Madagascar" xr:uid="{00000000-0004-0000-0100-000073000000}"/>
    <hyperlink ref="A57" r:id="rId117" tooltip="Latvia" display="http://en.wikipedia.org/wiki/Latvia" xr:uid="{00000000-0004-0000-0100-000074000000}"/>
    <hyperlink ref="A172" r:id="rId118" tooltip="Zimbabwe" display="http://en.wikipedia.org/wiki/Zimbabwe" xr:uid="{00000000-0004-0000-0100-000075000000}"/>
    <hyperlink ref="A174" r:id="rId119" tooltip="Liberia" display="http://en.wikipedia.org/wiki/Liberia" xr:uid="{00000000-0004-0000-0100-000076000000}"/>
    <hyperlink ref="A161" r:id="rId120" tooltip="Venezuela" display="http://en.wikipedia.org/wiki/Venezuela" xr:uid="{00000000-0004-0000-0100-000077000000}"/>
    <hyperlink ref="A36" r:id="rId121" tooltip="Estonia" display="http://en.wikipedia.org/wiki/Estonia" xr:uid="{00000000-0004-0000-0100-000078000000}"/>
    <hyperlink ref="A134" r:id="rId122" tooltip="Democratic Republic of the Congo" display="http://en.wikipedia.org/wiki/Democratic_Republic_of_the_Congo" xr:uid="{00000000-0004-0000-0100-000079000000}"/>
    <hyperlink ref="A175" r:id="rId123" tooltip="Mozambique" display="http://en.wikipedia.org/wiki/Mozambique" xr:uid="{00000000-0004-0000-0100-00007A000000}"/>
    <hyperlink ref="A99" r:id="rId124" tooltip="Kyrgyzstan" display="http://en.wikipedia.org/wiki/Kyrgyzstan" xr:uid="{00000000-0004-0000-0100-00007B000000}"/>
    <hyperlink ref="A153" r:id="rId125" tooltip="Laos" display="http://en.wikipedia.org/wiki/Laos" xr:uid="{00000000-0004-0000-0100-00007C000000}"/>
    <hyperlink ref="A121" r:id="rId126" tooltip="The Bahamas" display="http://en.wikipedia.org/wiki/The_Bahamas" xr:uid="{00000000-0004-0000-0100-00007D000000}"/>
    <hyperlink ref="A110" r:id="rId127" tooltip="Equatorial Guinea" display="http://en.wikipedia.org/wiki/Equatorial_Guinea" xr:uid="{00000000-0004-0000-0100-00007E000000}"/>
    <hyperlink ref="A60" r:id="rId128" tooltip="Peru" display="http://en.wikipedia.org/wiki/Peru" xr:uid="{00000000-0004-0000-0100-00007F000000}"/>
    <hyperlink ref="A49" r:id="rId129" tooltip="Brazil" display="http://en.wikipedia.org/wiki/Brazil" xr:uid="{00000000-0004-0000-0100-000080000000}"/>
    <hyperlink ref="A22" r:id="rId130" tooltip="Chile" display="http://en.wikipedia.org/wiki/Chile" xr:uid="{00000000-0004-0000-0100-000081000000}"/>
    <hyperlink ref="A23" r:id="rId131" tooltip="Sweden" display="http://en.wikipedia.org/wiki/Sweden" xr:uid="{00000000-0004-0000-0100-000082000000}"/>
    <hyperlink ref="A78" r:id="rId132" tooltip="Uruguay" display="http://en.wikipedia.org/wiki/Uruguay" xr:uid="{00000000-0004-0000-0100-000083000000}"/>
    <hyperlink ref="A158" r:id="rId133" tooltip="Sudan" display="http://en.wikipedia.org/wiki/Sudan" xr:uid="{00000000-0004-0000-0100-000084000000}"/>
    <hyperlink ref="A155" r:id="rId134" tooltip="Zambia" display="http://en.wikipedia.org/wiki/Zambia" xr:uid="{00000000-0004-0000-0100-000085000000}"/>
    <hyperlink ref="A15" r:id="rId135" tooltip="New Zealand" display="http://en.wikipedia.org/wiki/New_Zealand" xr:uid="{00000000-0004-0000-0100-000086000000}"/>
    <hyperlink ref="A29" r:id="rId136" tooltip="Finland" display="http://en.wikipedia.org/wiki/Finland" xr:uid="{00000000-0004-0000-0100-000087000000}"/>
    <hyperlink ref="A122" r:id="rId137" tooltip="Paraguay" display="http://en.wikipedia.org/wiki/Paraguay" xr:uid="{00000000-0004-0000-0100-000088000000}"/>
    <hyperlink ref="A120" r:id="rId138" tooltip="Angola" display="http://en.wikipedia.org/wiki/Angola" xr:uid="{00000000-0004-0000-0100-000089000000}"/>
    <hyperlink ref="A67" r:id="rId139" tooltip="Algeria" display="http://en.wikipedia.org/wiki/Algeria" xr:uid="{00000000-0004-0000-0100-00008A000000}"/>
    <hyperlink ref="A92" r:id="rId140" tooltip="Papua New Guinea" display="http://en.wikipedia.org/wiki/Papua_New_Guinea" xr:uid="{00000000-0004-0000-0100-00008B000000}"/>
    <hyperlink ref="A61" r:id="rId141" tooltip="Argentina" display="http://en.wikipedia.org/wiki/Argentina" xr:uid="{00000000-0004-0000-0100-00008C000000}"/>
    <hyperlink ref="A113" r:id="rId142" tooltip="Belize" display="http://en.wikipedia.org/wiki/Belize" xr:uid="{00000000-0004-0000-0100-00008D000000}"/>
    <hyperlink ref="A117" r:id="rId143" tooltip="New Caledonia" display="http://en.wikipedia.org/wiki/New_Caledonia" xr:uid="{00000000-0004-0000-0100-00008E000000}"/>
    <hyperlink ref="A11" r:id="rId144" tooltip="Norway" display="http://en.wikipedia.org/wiki/Norway" xr:uid="{00000000-0004-0000-0100-00008F000000}"/>
    <hyperlink ref="A116" r:id="rId145" tooltip="Niger" display="http://en.wikipedia.org/wiki/Niger" xr:uid="{00000000-0004-0000-0100-000090000000}"/>
    <hyperlink ref="A28" r:id="rId146" tooltip="Saudi Arabia" display="http://en.wikipedia.org/wiki/Saudi_Arabia" xr:uid="{00000000-0004-0000-0100-000091000000}"/>
    <hyperlink ref="A166" r:id="rId147" tooltip="Mali" display="http://en.wikipedia.org/wiki/Mali" xr:uid="{00000000-0004-0000-0100-000092000000}"/>
    <hyperlink ref="A131" r:id="rId148" tooltip="Republic of the Congo" display="http://en.wikipedia.org/wiki/Republic_of_the_Congo" xr:uid="{00000000-0004-0000-0100-000093000000}"/>
    <hyperlink ref="A108" r:id="rId149" tooltip="Turkmenistan" display="http://en.wikipedia.org/wiki/Turkmenistan" xr:uid="{00000000-0004-0000-0100-000094000000}"/>
    <hyperlink ref="A48" r:id="rId150" tooltip="Oman" display="http://en.wikipedia.org/wiki/Oman" xr:uid="{00000000-0004-0000-0100-000095000000}"/>
    <hyperlink ref="A97" r:id="rId151" tooltip="Bolivia" display="http://en.wikipedia.org/wiki/Bolivia" xr:uid="{00000000-0004-0000-0100-000096000000}"/>
    <hyperlink ref="A50" r:id="rId152" tooltip="Russia" display="http://en.wikipedia.org/wiki/Russia" xr:uid="{00000000-0004-0000-0100-000097000000}"/>
    <hyperlink ref="A58" r:id="rId153" tooltip="Kazakhstan" display="http://en.wikipedia.org/wiki/Kazakhstan" xr:uid="{00000000-0004-0000-0100-000098000000}"/>
    <hyperlink ref="A100" r:id="rId154" tooltip="Gabon" display="http://en.wikipedia.org/wiki/Gabon" xr:uid="{00000000-0004-0000-0100-000099000000}"/>
    <hyperlink ref="A127" r:id="rId155" tooltip="Libya" display="http://en.wikipedia.org/wiki/Libya" xr:uid="{00000000-0004-0000-0100-00009A000000}"/>
    <hyperlink ref="A128" r:id="rId156" tooltip="Guyana" display="http://en.wikipedia.org/wiki/Guyana" xr:uid="{00000000-0004-0000-0100-00009B000000}"/>
    <hyperlink ref="A5" r:id="rId157" tooltip="Canada" display="http://en.wikipedia.org/wiki/Canada" xr:uid="{00000000-0004-0000-0100-00009C000000}"/>
    <hyperlink ref="A88" r:id="rId158" tooltip="Botswana" display="http://en.wikipedia.org/wiki/Botswana" xr:uid="{00000000-0004-0000-0100-00009D000000}"/>
    <hyperlink ref="A167" r:id="rId159" tooltip="Mauritania" display="http://en.wikipedia.org/wiki/Mauritania" xr:uid="{00000000-0004-0000-0100-00009E000000}"/>
    <hyperlink ref="A133" r:id="rId160" tooltip="Suriname" display="http://en.wikipedia.org/wiki/Suriname" xr:uid="{00000000-0004-0000-0100-00009F000000}"/>
    <hyperlink ref="A55" r:id="rId161" tooltip="Iceland" display="http://en.wikipedia.org/wiki/Iceland" xr:uid="{00000000-0004-0000-0100-0000A0000000}"/>
    <hyperlink ref="A10" r:id="rId162" tooltip="Australia" display="http://en.wikipedia.org/wiki/Australia" xr:uid="{00000000-0004-0000-0100-0000A1000000}"/>
    <hyperlink ref="A96" r:id="rId163" tooltip="Namibia" display="http://en.wikipedia.org/wiki/Namibia" xr:uid="{00000000-0004-0000-0100-0000A2000000}"/>
    <hyperlink ref="A143" r:id="rId164" tooltip="Mongolia" display="http://en.wikipedia.org/wiki/Mongolia" xr:uid="{00000000-0004-0000-0100-0000A3000000}"/>
    <hyperlink ref="A111" r:id="rId165" tooltip="Tanzania" display="http://en.wikipedia.org/wiki/Tanzania" xr:uid="{00000000-0004-0000-0100-0000A4000000}"/>
    <hyperlink ref="A91" r:id="rId166" tooltip="Moldova" display="http://en.wikipedia.org/wiki/Moldova" xr:uid="{00000000-0004-0000-0100-0000A5000000}"/>
    <hyperlink ref="J76" r:id="rId167" tooltip="Macau" display="http://en.wikipedia.org/wiki/Macau" xr:uid="{00000000-0004-0000-0100-0000A6000000}"/>
    <hyperlink ref="J32" r:id="rId168" tooltip="Hong Kong" display="http://en.wikipedia.org/wiki/Hong_Kong" xr:uid="{00000000-0004-0000-0100-0000A7000000}"/>
    <hyperlink ref="J132" r:id="rId169" tooltip="Gibraltar" display="http://en.wikipedia.org/wiki/Gibraltar" xr:uid="{00000000-0004-0000-0100-0000A8000000}"/>
    <hyperlink ref="J52" r:id="rId170" tooltip="Bahrain" display="http://en.wikipedia.org/wiki/Bahrain" xr:uid="{00000000-0004-0000-0100-0000A9000000}"/>
    <hyperlink ref="J46" r:id="rId171" tooltip="Malta" display="http://en.wikipedia.org/wiki/Malta" xr:uid="{00000000-0004-0000-0100-0000AA000000}"/>
    <hyperlink ref="J136" r:id="rId172" tooltip="Bermuda" display="http://en.wikipedia.org/wiki/Bermuda" xr:uid="{00000000-0004-0000-0100-0000AB000000}"/>
    <hyperlink ref="J93" r:id="rId173" tooltip="Bangladesh" display="http://en.wikipedia.org/wiki/Bangladesh" xr:uid="{00000000-0004-0000-0100-0000AC000000}"/>
    <hyperlink ref="J27" r:id="rId174" tooltip="Republic of China" display="http://en.wikipedia.org/wiki/Republic_of_China" xr:uid="{00000000-0004-0000-0100-0000AD000000}"/>
    <hyperlink ref="J70" r:id="rId175" tooltip="Mauritius" display="http://en.wikipedia.org/wiki/Mauritius" xr:uid="{00000000-0004-0000-0100-0000AE000000}"/>
    <hyperlink ref="J79" r:id="rId176" tooltip="Barbados" display="http://en.wikipedia.org/wiki/Barbados" xr:uid="{00000000-0004-0000-0100-0000AF000000}"/>
    <hyperlink ref="J142" r:id="rId177" tooltip="Aruba" display="http://en.wikipedia.org/wiki/Aruba" xr:uid="{00000000-0004-0000-0100-0000B0000000}"/>
    <hyperlink ref="J17" r:id="rId178" tooltip="South Korea" display="http://en.wikipedia.org/wiki/South_Korea" xr:uid="{00000000-0004-0000-0100-0000B1000000}"/>
    <hyperlink ref="J86" r:id="rId179" tooltip="Puerto Rico" display="http://en.wikipedia.org/wiki/Puerto_Rico" xr:uid="{00000000-0004-0000-0100-0000B2000000}"/>
    <hyperlink ref="J124" r:id="rId180" tooltip="Lebanon" display="http://en.wikipedia.org/wiki/Lebanon" xr:uid="{00000000-0004-0000-0100-0000B3000000}"/>
    <hyperlink ref="J162" r:id="rId181" tooltip="Rwanda" display="http://en.wikipedia.org/wiki/Rwanda" xr:uid="{00000000-0004-0000-0100-0000B4000000}"/>
    <hyperlink ref="J19" r:id="rId182" tooltip="Israel" display="http://en.wikipedia.org/wiki/Israel" xr:uid="{00000000-0004-0000-0100-0000B5000000}"/>
    <hyperlink ref="J40" r:id="rId183" tooltip="India" display="http://en.wikipedia.org/wiki/India" xr:uid="{00000000-0004-0000-0100-0000B6000000}"/>
    <hyperlink ref="J173" r:id="rId184" tooltip="Haiti" display="http://en.wikipedia.org/wiki/Haiti" xr:uid="{00000000-0004-0000-0100-0000B7000000}"/>
    <hyperlink ref="J21" r:id="rId185" tooltip="Belgium" display="http://en.wikipedia.org/wiki/Belgium" xr:uid="{00000000-0004-0000-0100-0000B8000000}"/>
    <hyperlink ref="J150" r:id="rId186" tooltip="Marshall Islands" display="http://en.wikipedia.org/wiki/Marshall_Islands" xr:uid="{00000000-0004-0000-0100-0000B9000000}"/>
    <hyperlink ref="J8" r:id="rId187" tooltip="Japan" display="http://en.wikipedia.org/wiki/Japan" xr:uid="{00000000-0004-0000-0100-0000BA000000}"/>
    <hyperlink ref="J137" r:id="rId188" tooltip="Saint Lucia" display="http://en.wikipedia.org/wiki/Saint_Lucia" xr:uid="{00000000-0004-0000-0100-0000BB000000}"/>
    <hyperlink ref="J102" r:id="rId189" tooltip="Sri Lanka" display="http://en.wikipedia.org/wiki/Sri_Lanka" xr:uid="{00000000-0004-0000-0100-0000BC000000}"/>
    <hyperlink ref="J59" r:id="rId190" tooltip="Philippines" display="http://en.wikipedia.org/wiki/Philippines" xr:uid="{00000000-0004-0000-0100-0000BD000000}"/>
    <hyperlink ref="J135" r:id="rId191" tooltip="Grenada" display="http://en.wikipedia.org/wiki/Grenada" xr:uid="{00000000-0004-0000-0100-0000BE000000}"/>
    <hyperlink ref="J115" r:id="rId192" tooltip="El Salvador" display="http://en.wikipedia.org/wiki/El_Salvador" xr:uid="{00000000-0004-0000-0100-0000BF000000}"/>
    <hyperlink ref="J146" r:id="rId193" tooltip="Saint Vincent and the Grenadines" display="http://en.wikipedia.org/wiki/Saint_Vincent_and_the_Grenadines" xr:uid="{00000000-0004-0000-0100-0000C0000000}"/>
    <hyperlink ref="J66" r:id="rId194" tooltip="Trinidad and Tobago" display="http://en.wikipedia.org/wiki/Trinidad_and_Tobago" xr:uid="{00000000-0004-0000-0100-0000C1000000}"/>
    <hyperlink ref="J81" r:id="rId195" tooltip="Vietnam" display="http://en.wikipedia.org/wiki/Vietnam" xr:uid="{00000000-0004-0000-0100-0000C2000000}"/>
    <hyperlink ref="J6" r:id="rId196" tooltip="United Kingdom" display="http://en.wikipedia.org/wiki/United_Kingdom" xr:uid="{00000000-0004-0000-0100-0000C3000000}"/>
    <hyperlink ref="J149" r:id="rId197" tooltip="Jamaica" display="http://en.wikipedia.org/wiki/Jamaica" xr:uid="{00000000-0004-0000-0100-0000C4000000}"/>
    <hyperlink ref="J3" r:id="rId198" tooltip="Germany" display="http://en.wikipedia.org/wiki/Germany" xr:uid="{00000000-0004-0000-0100-0000C5000000}"/>
    <hyperlink ref="J74" r:id="rId199" tooltip="Cayman Islands" display="http://en.wikipedia.org/wiki/Cayman_Islands" xr:uid="{00000000-0004-0000-0100-0000C6000000}"/>
    <hyperlink ref="J101" r:id="rId200" tooltip="Dominican Republic" display="http://en.wikipedia.org/wiki/Dominican_Republic" xr:uid="{00000000-0004-0000-0100-0000C7000000}"/>
    <hyperlink ref="J39" r:id="rId201" tooltip="Kuwait" display="http://en.wikipedia.org/wiki/Kuwait" xr:uid="{00000000-0004-0000-0100-0000C8000000}"/>
    <hyperlink ref="J16" r:id="rId202" tooltip="Italy" display="http://en.wikipedia.org/wiki/Italy" xr:uid="{00000000-0004-0000-0100-0000C9000000}"/>
    <hyperlink ref="J156" r:id="rId203" tooltip="North Korea" display="http://en.wikipedia.org/wiki/North_Korea" xr:uid="{00000000-0004-0000-0100-0000CA000000}"/>
    <hyperlink ref="J151" r:id="rId204" tooltip="Nepal" display="http://en.wikipedia.org/wiki/Nepal" xr:uid="{00000000-0004-0000-0100-0000CB000000}"/>
    <hyperlink ref="J129" r:id="rId205" tooltip="Saint Kitts and Nevis" display="http://en.wikipedia.org/wiki/Saint_Kitts_and_Nevis" xr:uid="{00000000-0004-0000-0100-0000CC000000}"/>
    <hyperlink ref="J138" r:id="rId206" tooltip="Antigua and Barbuda" display="http://en.wikipedia.org/wiki/Antigua_and_Barbuda" xr:uid="{00000000-0004-0000-0100-0000CD000000}"/>
    <hyperlink ref="J35" r:id="rId207" tooltip="Luxembourg" display="http://en.wikipedia.org/wiki/Luxembourg" xr:uid="{00000000-0004-0000-0100-0000CE000000}"/>
    <hyperlink ref="J18" r:id="rId208" tooltip="Switzerland" display="http://en.wikipedia.org/wiki/Switzerland" xr:uid="{00000000-0004-0000-0100-0000CF000000}"/>
    <hyperlink ref="J123" r:id="rId209" tooltip="Andorra" display="http://en.wikipedia.org/wiki/Andorra" xr:uid="{00000000-0004-0000-0100-0000D0000000}"/>
    <hyperlink ref="J118" r:id="rId210" tooltip="Nigeria" display="http://en.wikipedia.org/wiki/Nigeria" xr:uid="{00000000-0004-0000-0100-0000D1000000}"/>
    <hyperlink ref="J77" r:id="rId211" tooltip="British Virgin Islands" display="http://en.wikipedia.org/wiki/British_Virgin_Islands" xr:uid="{00000000-0004-0000-0100-0000D2000000}"/>
    <hyperlink ref="J159" r:id="rId212" tooltip="Uganda" display="http://en.wikipedia.org/wiki/Uganda" xr:uid="{00000000-0004-0000-0100-0000D3000000}"/>
    <hyperlink ref="J31" r:id="rId213" tooltip="Czech Republic" display="http://en.wikipedia.org/wiki/Czech_Republic" xr:uid="{00000000-0004-0000-0100-0000D4000000}"/>
    <hyperlink ref="J109" r:id="rId214" tooltip="Guatemala" display="http://en.wikipedia.org/wiki/Guatemala" xr:uid="{00000000-0004-0000-0100-0000D5000000}"/>
    <hyperlink ref="J171" r:id="rId215" tooltip="Malawi" display="http://en.wikipedia.org/wiki/Malawi" xr:uid="{00000000-0004-0000-0100-0000D6000000}"/>
    <hyperlink ref="J33" r:id="rId216" tooltip="Qatar" display="http://en.wikipedia.org/wiki/Qatar" xr:uid="{00000000-0004-0000-0100-0000D7000000}"/>
    <hyperlink ref="J12" r:id="rId217" tooltip="Denmark" display="http://en.wikipedia.org/wiki/Denmark" xr:uid="{00000000-0004-0000-0100-0000D8000000}"/>
    <hyperlink ref="J43" r:id="rId218" tooltip="Thailand" display="http://en.wikipedia.org/wiki/Thailand" xr:uid="{00000000-0004-0000-0100-0000D9000000}"/>
    <hyperlink ref="J24" r:id="rId219" tooltip="Poland" display="http://en.wikipedia.org/wiki/Poland" xr:uid="{00000000-0004-0000-0100-0000DA000000}"/>
    <hyperlink ref="J56" r:id="rId220" tooltip="Indonesia" display="http://en.wikipedia.org/wiki/Indonesia" xr:uid="{00000000-0004-0000-0100-0000DB000000}"/>
    <hyperlink ref="J164" r:id="rId221" tooltip="Syria" display="http://en.wikipedia.org/wiki/Syria" xr:uid="{00000000-0004-0000-0100-0000DC000000}"/>
    <hyperlink ref="J157" r:id="rId222" tooltip="Togo" display="http://en.wikipedia.org/wiki/Togo" xr:uid="{00000000-0004-0000-0100-0000DD000000}"/>
    <hyperlink ref="J54" r:id="rId223" tooltip="Portugal" display="http://en.wikipedia.org/wiki/Portugal" xr:uid="{00000000-0004-0000-0100-0000DE000000}"/>
    <hyperlink ref="J34" r:id="rId224" tooltip="Slovakia" display="http://en.wikipedia.org/wiki/Slovakia" xr:uid="{00000000-0004-0000-0100-0000DF000000}"/>
    <hyperlink ref="J75" r:id="rId225" tooltip="Albania" display="http://en.wikipedia.org/wiki/Albania" xr:uid="{00000000-0004-0000-0100-0000E0000000}"/>
    <hyperlink ref="J152" r:id="rId226" tooltip="Armenia" display="http://en.wikipedia.org/wiki/Armenia" xr:uid="{00000000-0004-0000-0100-0000E1000000}"/>
    <hyperlink ref="J41" r:id="rId227" tooltip="Hungary" display="http://en.wikipedia.org/wiki/Hungary" xr:uid="{00000000-0004-0000-0100-0000E2000000}"/>
    <hyperlink ref="J94" r:id="rId228" tooltip="Azerbaijan" display="http://en.wikipedia.org/wiki/Azerbaijan" xr:uid="{00000000-0004-0000-0100-0000E3000000}"/>
    <hyperlink ref="J140" r:id="rId229" tooltip="Dominica" display="http://en.wikipedia.org/wiki/Dominica" xr:uid="{00000000-0004-0000-0100-0000E4000000}"/>
    <hyperlink ref="J44" r:id="rId230" tooltip="Slovenia" display="http://en.wikipedia.org/wiki/Slovenia" xr:uid="{00000000-0004-0000-0100-0000E5000000}"/>
    <hyperlink ref="J139" r:id="rId231" tooltip="Cuba" display="http://en.wikipedia.org/wiki/Cuba" xr:uid="{00000000-0004-0000-0100-0000E6000000}"/>
    <hyperlink ref="J65" r:id="rId232" tooltip="Serbia" display="http://en.wikipedia.org/wiki/Serbia" xr:uid="{00000000-0004-0000-0100-0000E7000000}"/>
    <hyperlink ref="J87" r:id="rId233" tooltip="Ghana" display="http://en.wikipedia.org/wiki/Ghana" xr:uid="{00000000-0004-0000-0100-0000E8000000}"/>
    <hyperlink ref="J14" r:id="rId234" tooltip="Austria" display="http://en.wikipedia.org/wiki/Austria" xr:uid="{00000000-0004-0000-0100-0000E9000000}"/>
    <hyperlink ref="J25" r:id="rId235" tooltip="United Arab Emirates" display="http://en.wikipedia.org/wiki/United_Arab_Emirates" xr:uid="{00000000-0004-0000-0100-0000EA000000}"/>
    <hyperlink ref="J47" r:id="rId236" tooltip="Turkey" display="http://en.wikipedia.org/wiki/Turkey" xr:uid="{00000000-0004-0000-0100-0000EB000000}"/>
    <hyperlink ref="J13" r:id="rId237" tooltip="Spain" display="http://en.wikipedia.org/wiki/Spain" xr:uid="{00000000-0004-0000-0100-0000EC000000}"/>
    <hyperlink ref="J42" r:id="rId238" tooltip="Romania" display="http://en.wikipedia.org/wiki/Romania" xr:uid="{00000000-0004-0000-0100-0000ED000000}"/>
    <hyperlink ref="J68" r:id="rId239" tooltip="Costa Rica" display="http://en.wikipedia.org/wiki/Costa_Rica" xr:uid="{00000000-0004-0000-0100-0000EE000000}"/>
    <hyperlink ref="J72" r:id="rId240" tooltip="Cyprus" display="http://en.wikipedia.org/wiki/Cyprus" xr:uid="{00000000-0004-0000-0100-0000EF000000}"/>
    <hyperlink ref="J30" r:id="rId241" tooltip="Malaysia" display="http://en.wikipedia.org/wiki/Malaysia" xr:uid="{00000000-0004-0000-0100-0000F0000000}"/>
    <hyperlink ref="J62" r:id="rId242" tooltip="Greece" display="http://en.wikipedia.org/wiki/Greece" xr:uid="{00000000-0004-0000-0100-0000F1000000}"/>
    <hyperlink ref="J154" r:id="rId243" tooltip="Cambodia" display="http://en.wikipedia.org/wiki/Cambodia" xr:uid="{00000000-0004-0000-0100-0000F2000000}"/>
    <hyperlink ref="J147" r:id="rId244" tooltip="Benin" display="http://en.wikipedia.org/wiki/Benin" xr:uid="{00000000-0004-0000-0100-0000F3000000}"/>
    <hyperlink ref="J145" r:id="rId245" tooltip="Turks and Caicos Islands" display="http://en.wikipedia.org/wiki/Turks_and_Caicos_Islands" xr:uid="{00000000-0004-0000-0100-0000F4000000}"/>
    <hyperlink ref="J53" r:id="rId246" tooltip="Croatia" display="http://en.wikipedia.org/wiki/Croatia" xr:uid="{00000000-0004-0000-0100-0000F5000000}"/>
    <hyperlink ref="J104" r:id="rId247" tooltip="Ukraine" display="http://en.wikipedia.org/wiki/Ukraine" xr:uid="{00000000-0004-0000-0100-0000F6000000}"/>
    <hyperlink ref="J85" r:id="rId248" tooltip="Egypt" display="http://en.wikipedia.org/wiki/Egypt" xr:uid="{00000000-0004-0000-0100-0000F7000000}"/>
    <hyperlink ref="J106" r:id="rId249" tooltip="Bosnia and Herzegovina" display="http://en.wikipedia.org/wiki/Bosnia_and_Herzegovina" xr:uid="{00000000-0004-0000-0100-0000F8000000}"/>
    <hyperlink ref="J168" r:id="rId250" tooltip="Ethiopia" display="http://en.wikipedia.org/wiki/Ethiopia" xr:uid="{00000000-0004-0000-0100-0000F9000000}"/>
    <hyperlink ref="J64" r:id="rId251" tooltip="Morocco" display="http://en.wikipedia.org/wiki/Morocco" xr:uid="{00000000-0004-0000-0100-0000FA000000}"/>
    <hyperlink ref="J80" r:id="rId252" tooltip="Jordan" display="http://en.wikipedia.org/wiki/Jordan" xr:uid="{00000000-0004-0000-0100-0000FB000000}"/>
    <hyperlink ref="J144" r:id="rId253" tooltip="Iraq" display="http://en.wikipedia.org/wiki/Iraq" xr:uid="{00000000-0004-0000-0100-0000FC000000}"/>
    <hyperlink ref="J73" r:id="rId254" tooltip="Brunei" display="http://en.wikipedia.org/wiki/Brunei" xr:uid="{00000000-0004-0000-0100-0000FD000000}"/>
    <hyperlink ref="J112" r:id="rId255" tooltip="Kenya" display="http://en.wikipedia.org/wiki/Kenya" xr:uid="{00000000-0004-0000-0100-0000FE000000}"/>
    <hyperlink ref="J51" r:id="rId256" tooltip="Bulgaria" display="http://en.wikipedia.org/wiki/Bulgaria" xr:uid="{00000000-0004-0000-0100-0000FF000000}"/>
    <hyperlink ref="J126" r:id="rId257" tooltip="Honduras" display="http://en.wikipedia.org/wiki/Honduras" xr:uid="{00000000-0004-0000-0100-000000010000}"/>
    <hyperlink ref="J84" r:id="rId258" tooltip="Côte d'Ivoire" display="http://en.wikipedia.org/wiki/C%C3%B4te_d%27Ivoire" xr:uid="{00000000-0004-0000-0100-000001010000}"/>
    <hyperlink ref="J20" r:id="rId259" tooltip="Republic of Ireland" display="http://en.wikipedia.org/wiki/Republic_of_Ireland" xr:uid="{00000000-0004-0000-0100-000002010000}"/>
    <hyperlink ref="J114" r:id="rId260" tooltip="French Polynesia" display="http://en.wikipedia.org/wiki/French_Polynesia" xr:uid="{00000000-0004-0000-0100-000003010000}"/>
    <hyperlink ref="J83" r:id="rId261" tooltip="Georgia (country)" display="http://en.wikipedia.org/wiki/Georgia_(country)" xr:uid="{00000000-0004-0000-0100-000004010000}"/>
    <hyperlink ref="J89" r:id="rId262" tooltip="Senegal" display="http://en.wikipedia.org/wiki/Senegal" xr:uid="{00000000-0004-0000-0100-000005010000}"/>
    <hyperlink ref="J71" r:id="rId263" tooltip="Tunisia" display="http://en.wikipedia.org/wiki/Tunisia" xr:uid="{00000000-0004-0000-0100-000006010000}"/>
    <hyperlink ref="J103" r:id="rId264" tooltip="Uzbekistan" display="http://en.wikipedia.org/wiki/Uzbekistan" xr:uid="{00000000-0004-0000-0100-000007010000}"/>
    <hyperlink ref="J130" r:id="rId265" tooltip="Burkina Faso" display="http://en.wikipedia.org/wiki/Burkina_Faso" xr:uid="{00000000-0004-0000-0100-000008010000}"/>
    <hyperlink ref="J37" r:id="rId266" tooltip="Mexico" display="http://en.wikipedia.org/wiki/Mexico" xr:uid="{00000000-0004-0000-0100-000009010000}"/>
    <hyperlink ref="J82" r:id="rId267" tooltip="Ecuador" display="http://en.wikipedia.org/wiki/Ecuador" xr:uid="{00000000-0004-0000-0100-00000A010000}"/>
    <hyperlink ref="J141" r:id="rId268" tooltip="Tajikistan" display="http://en.wikipedia.org/wiki/Tajikistan" xr:uid="{00000000-0004-0000-0100-00000B010000}"/>
    <hyperlink ref="J107" r:id="rId269" tooltip="Belarus" display="http://en.wikipedia.org/wiki/Belarus" xr:uid="{00000000-0004-0000-0100-00000C010000}"/>
    <hyperlink ref="J38" r:id="rId270" tooltip="Lithuania" display="http://en.wikipedia.org/wiki/Lithuania" xr:uid="{00000000-0004-0000-0100-00000D010000}"/>
    <hyperlink ref="J125" r:id="rId271" tooltip="Fiji" display="http://en.wikipedia.org/wiki/Fiji" xr:uid="{00000000-0004-0000-0100-00000E010000}"/>
    <hyperlink ref="J165" r:id="rId272" tooltip="Afghanistan" display="http://en.wikipedia.org/wiki/Afghanistan" xr:uid="{00000000-0004-0000-0100-00000F010000}"/>
    <hyperlink ref="J69" r:id="rId273" tooltip="Panama" display="http://en.wikipedia.org/wiki/Panama" xr:uid="{00000000-0004-0000-0100-000010010000}"/>
    <hyperlink ref="J90" r:id="rId274" tooltip="Iran" display="http://en.wikipedia.org/wiki/Iran" xr:uid="{00000000-0004-0000-0100-000011010000}"/>
    <hyperlink ref="J98" r:id="rId275" tooltip="Montenegro" display="http://en.wikipedia.org/wiki/Montenegro" xr:uid="{00000000-0004-0000-0100-000012010000}"/>
    <hyperlink ref="J169" r:id="rId276" tooltip="Yemen" display="http://en.wikipedia.org/wiki/Yemen" xr:uid="{00000000-0004-0000-0100-000013010000}"/>
    <hyperlink ref="J160" r:id="rId277" tooltip="Nicaragua" display="http://en.wikipedia.org/wiki/Nicaragua" xr:uid="{00000000-0004-0000-0100-000014010000}"/>
    <hyperlink ref="J63" r:id="rId278" tooltip="South Africa" display="http://en.wikipedia.org/wiki/South_Africa" xr:uid="{00000000-0004-0000-0100-000015010000}"/>
    <hyperlink ref="J105" r:id="rId279" tooltip="Cameroon" display="http://en.wikipedia.org/wiki/Cameroon" xr:uid="{00000000-0004-0000-0100-000016010000}"/>
    <hyperlink ref="J170" r:id="rId280" tooltip="Guinea" display="http://en.wikipedia.org/wiki/Guinea" xr:uid="{00000000-0004-0000-0100-000017010000}"/>
    <hyperlink ref="J45" r:id="rId281" tooltip="Colombia" display="http://en.wikipedia.org/wiki/Colombia" xr:uid="{00000000-0004-0000-0100-000018010000}"/>
    <hyperlink ref="J163" r:id="rId282" tooltip="Madagascar" display="http://en.wikipedia.org/wiki/Madagascar" xr:uid="{00000000-0004-0000-0100-000019010000}"/>
    <hyperlink ref="J57" r:id="rId283" tooltip="Latvia" display="http://en.wikipedia.org/wiki/Latvia" xr:uid="{00000000-0004-0000-0100-00001A010000}"/>
    <hyperlink ref="J172" r:id="rId284" tooltip="Zimbabwe" display="http://en.wikipedia.org/wiki/Zimbabwe" xr:uid="{00000000-0004-0000-0100-00001B010000}"/>
    <hyperlink ref="J174" r:id="rId285" tooltip="Liberia" display="http://en.wikipedia.org/wiki/Liberia" xr:uid="{00000000-0004-0000-0100-00001C010000}"/>
    <hyperlink ref="J161" r:id="rId286" tooltip="Venezuela" display="http://en.wikipedia.org/wiki/Venezuela" xr:uid="{00000000-0004-0000-0100-00001D010000}"/>
    <hyperlink ref="J36" r:id="rId287" tooltip="Estonia" display="http://en.wikipedia.org/wiki/Estonia" xr:uid="{00000000-0004-0000-0100-00001E010000}"/>
    <hyperlink ref="J134" r:id="rId288" tooltip="Democratic Republic of the Congo" display="http://en.wikipedia.org/wiki/Democratic_Republic_of_the_Congo" xr:uid="{00000000-0004-0000-0100-00001F010000}"/>
    <hyperlink ref="J175" r:id="rId289" tooltip="Mozambique" display="http://en.wikipedia.org/wiki/Mozambique" xr:uid="{00000000-0004-0000-0100-000020010000}"/>
    <hyperlink ref="J99" r:id="rId290" tooltip="Kyrgyzstan" display="http://en.wikipedia.org/wiki/Kyrgyzstan" xr:uid="{00000000-0004-0000-0100-000021010000}"/>
    <hyperlink ref="J153" r:id="rId291" tooltip="Laos" display="http://en.wikipedia.org/wiki/Laos" xr:uid="{00000000-0004-0000-0100-000022010000}"/>
    <hyperlink ref="J121" r:id="rId292" tooltip="The Bahamas" display="http://en.wikipedia.org/wiki/The_Bahamas" xr:uid="{00000000-0004-0000-0100-000023010000}"/>
    <hyperlink ref="J110" r:id="rId293" tooltip="Equatorial Guinea" display="http://en.wikipedia.org/wiki/Equatorial_Guinea" xr:uid="{00000000-0004-0000-0100-000024010000}"/>
    <hyperlink ref="J60" r:id="rId294" tooltip="Peru" display="http://en.wikipedia.org/wiki/Peru" xr:uid="{00000000-0004-0000-0100-000025010000}"/>
    <hyperlink ref="J49" r:id="rId295" tooltip="Brazil" display="http://en.wikipedia.org/wiki/Brazil" xr:uid="{00000000-0004-0000-0100-000026010000}"/>
    <hyperlink ref="J22" r:id="rId296" tooltip="Chile" display="http://en.wikipedia.org/wiki/Chile" xr:uid="{00000000-0004-0000-0100-000027010000}"/>
    <hyperlink ref="J23" r:id="rId297" tooltip="Sweden" display="http://en.wikipedia.org/wiki/Sweden" xr:uid="{00000000-0004-0000-0100-000028010000}"/>
    <hyperlink ref="J78" r:id="rId298" tooltip="Uruguay" display="http://en.wikipedia.org/wiki/Uruguay" xr:uid="{00000000-0004-0000-0100-000029010000}"/>
    <hyperlink ref="J158" r:id="rId299" tooltip="Sudan" display="http://en.wikipedia.org/wiki/Sudan" xr:uid="{00000000-0004-0000-0100-00002A010000}"/>
    <hyperlink ref="J155" r:id="rId300" tooltip="Zambia" display="http://en.wikipedia.org/wiki/Zambia" xr:uid="{00000000-0004-0000-0100-00002B010000}"/>
    <hyperlink ref="J15" r:id="rId301" tooltip="New Zealand" display="http://en.wikipedia.org/wiki/New_Zealand" xr:uid="{00000000-0004-0000-0100-00002C010000}"/>
    <hyperlink ref="J29" r:id="rId302" tooltip="Finland" display="http://en.wikipedia.org/wiki/Finland" xr:uid="{00000000-0004-0000-0100-00002D010000}"/>
    <hyperlink ref="J122" r:id="rId303" tooltip="Paraguay" display="http://en.wikipedia.org/wiki/Paraguay" xr:uid="{00000000-0004-0000-0100-00002E010000}"/>
    <hyperlink ref="J120" r:id="rId304" tooltip="Angola" display="http://en.wikipedia.org/wiki/Angola" xr:uid="{00000000-0004-0000-0100-00002F010000}"/>
    <hyperlink ref="J67" r:id="rId305" tooltip="Algeria" display="http://en.wikipedia.org/wiki/Algeria" xr:uid="{00000000-0004-0000-0100-000030010000}"/>
    <hyperlink ref="J92" r:id="rId306" tooltip="Papua New Guinea" display="http://en.wikipedia.org/wiki/Papua_New_Guinea" xr:uid="{00000000-0004-0000-0100-000031010000}"/>
    <hyperlink ref="J61" r:id="rId307" tooltip="Argentina" display="http://en.wikipedia.org/wiki/Argentina" xr:uid="{00000000-0004-0000-0100-000032010000}"/>
    <hyperlink ref="J113" r:id="rId308" tooltip="Belize" display="http://en.wikipedia.org/wiki/Belize" xr:uid="{00000000-0004-0000-0100-000033010000}"/>
    <hyperlink ref="J117" r:id="rId309" tooltip="New Caledonia" display="http://en.wikipedia.org/wiki/New_Caledonia" xr:uid="{00000000-0004-0000-0100-000034010000}"/>
    <hyperlink ref="J11" r:id="rId310" tooltip="Norway" display="http://en.wikipedia.org/wiki/Norway" xr:uid="{00000000-0004-0000-0100-000035010000}"/>
    <hyperlink ref="J116" r:id="rId311" tooltip="Niger" display="http://en.wikipedia.org/wiki/Niger" xr:uid="{00000000-0004-0000-0100-000036010000}"/>
    <hyperlink ref="J28" r:id="rId312" tooltip="Saudi Arabia" display="http://en.wikipedia.org/wiki/Saudi_Arabia" xr:uid="{00000000-0004-0000-0100-000037010000}"/>
    <hyperlink ref="J166" r:id="rId313" tooltip="Mali" display="http://en.wikipedia.org/wiki/Mali" xr:uid="{00000000-0004-0000-0100-000038010000}"/>
    <hyperlink ref="J131" r:id="rId314" tooltip="Republic of the Congo" display="http://en.wikipedia.org/wiki/Republic_of_the_Congo" xr:uid="{00000000-0004-0000-0100-000039010000}"/>
    <hyperlink ref="J108" r:id="rId315" tooltip="Turkmenistan" display="http://en.wikipedia.org/wiki/Turkmenistan" xr:uid="{00000000-0004-0000-0100-00003A010000}"/>
    <hyperlink ref="J48" r:id="rId316" tooltip="Oman" display="http://en.wikipedia.org/wiki/Oman" xr:uid="{00000000-0004-0000-0100-00003B010000}"/>
    <hyperlink ref="J97" r:id="rId317" tooltip="Bolivia" display="http://en.wikipedia.org/wiki/Bolivia" xr:uid="{00000000-0004-0000-0100-00003C010000}"/>
    <hyperlink ref="J50" r:id="rId318" tooltip="Russia" display="http://en.wikipedia.org/wiki/Russia" xr:uid="{00000000-0004-0000-0100-00003D010000}"/>
    <hyperlink ref="J58" r:id="rId319" tooltip="Kazakhstan" display="http://en.wikipedia.org/wiki/Kazakhstan" xr:uid="{00000000-0004-0000-0100-00003E010000}"/>
    <hyperlink ref="J100" r:id="rId320" tooltip="Gabon" display="http://en.wikipedia.org/wiki/Gabon" xr:uid="{00000000-0004-0000-0100-00003F010000}"/>
    <hyperlink ref="J127" r:id="rId321" tooltip="Libya" display="http://en.wikipedia.org/wiki/Libya" xr:uid="{00000000-0004-0000-0100-000040010000}"/>
    <hyperlink ref="J128" r:id="rId322" tooltip="Guyana" display="http://en.wikipedia.org/wiki/Guyana" xr:uid="{00000000-0004-0000-0100-000041010000}"/>
    <hyperlink ref="J5" r:id="rId323" tooltip="Canada" display="http://en.wikipedia.org/wiki/Canada" xr:uid="{00000000-0004-0000-0100-000042010000}"/>
    <hyperlink ref="J88" r:id="rId324" tooltip="Botswana" display="http://en.wikipedia.org/wiki/Botswana" xr:uid="{00000000-0004-0000-0100-000043010000}"/>
    <hyperlink ref="J167" r:id="rId325" tooltip="Mauritania" display="http://en.wikipedia.org/wiki/Mauritania" xr:uid="{00000000-0004-0000-0100-000044010000}"/>
    <hyperlink ref="J133" r:id="rId326" tooltip="Suriname" display="http://en.wikipedia.org/wiki/Suriname" xr:uid="{00000000-0004-0000-0100-000045010000}"/>
    <hyperlink ref="J55" r:id="rId327" tooltip="Iceland" display="http://en.wikipedia.org/wiki/Iceland" xr:uid="{00000000-0004-0000-0100-000046010000}"/>
    <hyperlink ref="J10" r:id="rId328" tooltip="Australia" display="http://en.wikipedia.org/wiki/Australia" xr:uid="{00000000-0004-0000-0100-000047010000}"/>
    <hyperlink ref="J96" r:id="rId329" tooltip="Namibia" display="http://en.wikipedia.org/wiki/Namibia" xr:uid="{00000000-0004-0000-0100-000048010000}"/>
    <hyperlink ref="J143" r:id="rId330" tooltip="Mongolia" display="http://en.wikipedia.org/wiki/Mongolia" xr:uid="{00000000-0004-0000-0100-000049010000}"/>
    <hyperlink ref="J111" r:id="rId331" tooltip="Tanzania" display="http://en.wikipedia.org/wiki/Tanzania" xr:uid="{00000000-0004-0000-0100-00004A010000}"/>
    <hyperlink ref="J91" r:id="rId332" tooltip="Moldova" display="http://en.wikipedia.org/wiki/Moldova" xr:uid="{00000000-0004-0000-0100-00004B010000}"/>
  </hyperlinks>
  <pageMargins left="0.85" right="0.17" top="1.69" bottom="0.33" header="1.1200000000000001" footer="0.3"/>
  <pageSetup scale="105" fitToHeight="0" orientation="landscape" r:id="rId333"/>
  <drawing r:id="rId33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AP200"/>
  <sheetViews>
    <sheetView zoomScaleNormal="100" workbookViewId="0">
      <pane xSplit="1" ySplit="3" topLeftCell="B124" activePane="bottomRight" state="frozen"/>
      <selection pane="topRight" activeCell="B1" sqref="B1"/>
      <selection pane="bottomLeft" activeCell="A4" sqref="A4"/>
      <selection pane="bottomRight" activeCell="B3" sqref="B1:C1048576"/>
    </sheetView>
  </sheetViews>
  <sheetFormatPr defaultColWidth="19.77734375" defaultRowHeight="14.4" x14ac:dyDescent="0.3"/>
  <cols>
    <col min="1" max="1" width="25.21875" style="213" customWidth="1"/>
    <col min="2" max="2" width="25.21875" style="640" hidden="1" customWidth="1"/>
    <col min="3" max="3" width="18.77734375" style="639" hidden="1" customWidth="1"/>
    <col min="4" max="4" width="18.77734375" style="1001" hidden="1" customWidth="1"/>
    <col min="5" max="5" width="14.21875" style="564" customWidth="1"/>
    <col min="6" max="6" width="14.77734375" style="109" customWidth="1"/>
    <col min="7" max="7" width="12.77734375" style="109" customWidth="1"/>
    <col min="8" max="8" width="10.77734375" style="109" customWidth="1"/>
    <col min="9" max="9" width="11.21875" style="109" hidden="1" customWidth="1"/>
    <col min="10" max="10" width="12.44140625" style="559" customWidth="1"/>
    <col min="11" max="11" width="0.21875" style="109" customWidth="1"/>
    <col min="12" max="12" width="10.77734375" style="109" customWidth="1"/>
    <col min="13" max="13" width="14.77734375" style="562" customWidth="1"/>
    <col min="14" max="14" width="14.77734375" style="382" customWidth="1"/>
    <col min="15" max="15" width="17.21875" style="109" customWidth="1"/>
    <col min="16" max="21" width="19.77734375" style="107"/>
    <col min="22" max="22" width="17" style="107" customWidth="1"/>
    <col min="23" max="16384" width="19.77734375" style="107"/>
  </cols>
  <sheetData>
    <row r="1" spans="1:19" ht="30.75" customHeight="1" thickTop="1" thickBot="1" x14ac:dyDescent="0.35">
      <c r="A1" s="1640" t="s">
        <v>0</v>
      </c>
      <c r="B1" s="1634" t="s">
        <v>399</v>
      </c>
      <c r="C1" s="1635"/>
      <c r="D1" s="1636"/>
      <c r="E1" s="1643"/>
      <c r="F1" s="1643"/>
      <c r="G1" s="1644"/>
      <c r="H1" s="1644"/>
      <c r="I1" s="1644"/>
      <c r="J1" s="1644"/>
      <c r="K1" s="1644"/>
      <c r="L1" s="1644"/>
      <c r="M1" s="1645"/>
      <c r="N1" s="377"/>
    </row>
    <row r="2" spans="1:19" ht="27" customHeight="1" thickTop="1" thickBot="1" x14ac:dyDescent="0.4">
      <c r="A2" s="1641"/>
      <c r="B2" s="1637"/>
      <c r="C2" s="1638"/>
      <c r="D2" s="1639"/>
      <c r="E2" s="1646"/>
      <c r="F2" s="1647"/>
      <c r="G2" s="1618" t="s">
        <v>8</v>
      </c>
      <c r="H2" s="1619"/>
      <c r="I2" s="1619"/>
      <c r="J2" s="1619"/>
      <c r="K2" s="1620"/>
      <c r="L2" s="1621"/>
      <c r="M2" s="1578" t="s">
        <v>1</v>
      </c>
      <c r="N2" s="378"/>
    </row>
    <row r="3" spans="1:19" ht="66" customHeight="1" thickBot="1" x14ac:dyDescent="0.35">
      <c r="A3" s="1642"/>
      <c r="B3" s="646" t="s">
        <v>387</v>
      </c>
      <c r="C3" s="1036" t="s">
        <v>0</v>
      </c>
      <c r="D3" s="1037" t="s">
        <v>388</v>
      </c>
      <c r="E3" s="637" t="s">
        <v>626</v>
      </c>
      <c r="F3" s="1027" t="s">
        <v>624</v>
      </c>
      <c r="G3" s="571" t="s">
        <v>328</v>
      </c>
      <c r="H3" s="572" t="s">
        <v>332</v>
      </c>
      <c r="I3" s="573" t="s">
        <v>10</v>
      </c>
      <c r="J3" s="574" t="s">
        <v>337</v>
      </c>
      <c r="K3" s="575" t="s">
        <v>346</v>
      </c>
      <c r="L3" s="576" t="s">
        <v>11</v>
      </c>
      <c r="M3" s="1579"/>
      <c r="N3" s="379"/>
      <c r="O3" s="1041" t="s">
        <v>344</v>
      </c>
      <c r="P3" s="1042" t="s">
        <v>401</v>
      </c>
    </row>
    <row r="4" spans="1:19" ht="19.5" customHeight="1" x14ac:dyDescent="0.3">
      <c r="A4" s="1021" t="s">
        <v>126</v>
      </c>
      <c r="B4" s="642"/>
      <c r="E4" s="638" t="str">
        <f>IF(D4=0,"-",D4)</f>
        <v>-</v>
      </c>
      <c r="F4" s="565" t="str">
        <f t="shared" ref="F4:F35" si="0">IF(E4="-","use median",(VLOOKUP(E4,$O$4:$P$23,2,FALSE)))</f>
        <v>use median</v>
      </c>
      <c r="G4" s="567">
        <f>IF(F4="use median",1,(F4/$F$180))</f>
        <v>1</v>
      </c>
      <c r="H4" s="567">
        <f t="shared" ref="H4:H67" si="1">IF(E4=0,0,G4-1)</f>
        <v>0</v>
      </c>
      <c r="I4" s="567">
        <f t="shared" ref="I4:I35" si="2">(H4*1)</f>
        <v>0</v>
      </c>
      <c r="J4" s="568">
        <f t="shared" ref="J4:J67" si="3">(IF(H4&lt;0,H4/$H$182*-100,H4/$H$181*100))</f>
        <v>0</v>
      </c>
      <c r="K4" s="569" t="e">
        <f>IF(H4&lt;0,H4/#REF!*100,H4/$E$182*100)</f>
        <v>#DIV/0!</v>
      </c>
      <c r="L4" s="570">
        <f>'MASTER CHART'!$AL$7</f>
        <v>0.25</v>
      </c>
      <c r="M4" s="560">
        <f t="shared" ref="M4:M67" si="4">(J4*L4)</f>
        <v>0</v>
      </c>
      <c r="N4" s="381"/>
      <c r="O4" s="1043" t="s">
        <v>294</v>
      </c>
      <c r="P4" s="1044">
        <v>100</v>
      </c>
    </row>
    <row r="5" spans="1:19" ht="15.6" x14ac:dyDescent="0.3">
      <c r="A5" s="344" t="s">
        <v>127</v>
      </c>
      <c r="B5" s="641"/>
      <c r="E5" s="638" t="str">
        <f t="shared" ref="E5:E68" si="5">IF(D5=0,"-",D5)</f>
        <v>-</v>
      </c>
      <c r="F5" s="565" t="str">
        <f t="shared" si="0"/>
        <v>use median</v>
      </c>
      <c r="G5" s="567">
        <f t="shared" ref="G5:G68" si="6">IF(F5="use median",1,(F5/$F$180))</f>
        <v>1</v>
      </c>
      <c r="H5" s="385">
        <f t="shared" si="1"/>
        <v>0</v>
      </c>
      <c r="I5" s="385">
        <f t="shared" si="2"/>
        <v>0</v>
      </c>
      <c r="J5" s="557">
        <f t="shared" si="3"/>
        <v>0</v>
      </c>
      <c r="K5" s="386" t="e">
        <f>IF(H5&lt;0,H5/#REF!*100,H5/$E$182*100)</f>
        <v>#DIV/0!</v>
      </c>
      <c r="L5" s="41">
        <f>'MASTER CHART'!$AL$7</f>
        <v>0.25</v>
      </c>
      <c r="M5" s="560">
        <f t="shared" si="4"/>
        <v>0</v>
      </c>
      <c r="N5" s="381"/>
      <c r="O5" s="1045" t="s">
        <v>370</v>
      </c>
      <c r="P5" s="1044">
        <v>96</v>
      </c>
    </row>
    <row r="6" spans="1:19" ht="15.6" x14ac:dyDescent="0.3">
      <c r="A6" s="344" t="s">
        <v>30</v>
      </c>
      <c r="B6" s="641"/>
      <c r="E6" s="638" t="str">
        <f t="shared" si="5"/>
        <v>-</v>
      </c>
      <c r="F6" s="565" t="str">
        <f t="shared" si="0"/>
        <v>use median</v>
      </c>
      <c r="G6" s="567">
        <f t="shared" si="6"/>
        <v>1</v>
      </c>
      <c r="H6" s="385">
        <f t="shared" si="1"/>
        <v>0</v>
      </c>
      <c r="I6" s="385">
        <f t="shared" si="2"/>
        <v>0</v>
      </c>
      <c r="J6" s="557">
        <f t="shared" si="3"/>
        <v>0</v>
      </c>
      <c r="K6" s="386" t="e">
        <f>IF(H6&lt;0,H6/#REF!*100,H6/$E$182*100)</f>
        <v>#DIV/0!</v>
      </c>
      <c r="L6" s="41">
        <f>'MASTER CHART'!$AL$7</f>
        <v>0.25</v>
      </c>
      <c r="M6" s="560">
        <f t="shared" si="4"/>
        <v>0</v>
      </c>
      <c r="N6" s="381"/>
      <c r="O6" s="1043" t="s">
        <v>296</v>
      </c>
      <c r="P6" s="1044">
        <v>90</v>
      </c>
    </row>
    <row r="7" spans="1:19" ht="15.6" x14ac:dyDescent="0.3">
      <c r="A7" s="344" t="s">
        <v>128</v>
      </c>
      <c r="B7" s="641"/>
      <c r="C7" s="1038" t="s">
        <v>128</v>
      </c>
      <c r="D7" s="1039" t="s">
        <v>372</v>
      </c>
      <c r="E7" s="638" t="str">
        <f t="shared" si="5"/>
        <v>A-</v>
      </c>
      <c r="F7" s="565">
        <f t="shared" si="0"/>
        <v>66</v>
      </c>
      <c r="G7" s="567">
        <f t="shared" si="6"/>
        <v>1.1000000000000001</v>
      </c>
      <c r="H7" s="385">
        <f t="shared" si="1"/>
        <v>0.10000000000000009</v>
      </c>
      <c r="I7" s="385">
        <f t="shared" si="2"/>
        <v>0.10000000000000009</v>
      </c>
      <c r="J7" s="557">
        <f t="shared" si="3"/>
        <v>15.000000000000011</v>
      </c>
      <c r="K7" s="386" t="e">
        <f>IF(H7&lt;0,H7/#REF!*100,H7/$E$182*100)</f>
        <v>#DIV/0!</v>
      </c>
      <c r="L7" s="41">
        <f>'MASTER CHART'!$AL$7</f>
        <v>0.25</v>
      </c>
      <c r="M7" s="560">
        <f t="shared" si="4"/>
        <v>3.7500000000000027</v>
      </c>
      <c r="N7" s="381"/>
      <c r="O7" s="1045" t="s">
        <v>377</v>
      </c>
      <c r="P7" s="1044">
        <v>84</v>
      </c>
    </row>
    <row r="8" spans="1:19" ht="15.6" x14ac:dyDescent="0.3">
      <c r="A8" s="344" t="s">
        <v>129</v>
      </c>
      <c r="B8" s="641"/>
      <c r="C8" s="1038" t="s">
        <v>129</v>
      </c>
      <c r="D8" s="1039" t="s">
        <v>289</v>
      </c>
      <c r="E8" s="638" t="str">
        <f t="shared" si="5"/>
        <v>B</v>
      </c>
      <c r="F8" s="565">
        <f t="shared" si="0"/>
        <v>18</v>
      </c>
      <c r="G8" s="567">
        <f t="shared" si="6"/>
        <v>0.3</v>
      </c>
      <c r="H8" s="385">
        <f t="shared" si="1"/>
        <v>-0.7</v>
      </c>
      <c r="I8" s="385">
        <f t="shared" si="2"/>
        <v>-0.7</v>
      </c>
      <c r="J8" s="557">
        <f t="shared" si="3"/>
        <v>-80.769230769230759</v>
      </c>
      <c r="K8" s="386" t="e">
        <f>IF(H8&lt;0,H8/#REF!*100,H8/$E$182*100)</f>
        <v>#REF!</v>
      </c>
      <c r="L8" s="41">
        <f>'MASTER CHART'!$AL$7</f>
        <v>0.25</v>
      </c>
      <c r="M8" s="560">
        <f t="shared" si="4"/>
        <v>-20.19230769230769</v>
      </c>
      <c r="N8" s="381"/>
      <c r="O8" s="1045" t="s">
        <v>380</v>
      </c>
      <c r="P8" s="1044">
        <v>78</v>
      </c>
    </row>
    <row r="9" spans="1:19" ht="15.6" x14ac:dyDescent="0.3">
      <c r="A9" s="344" t="s">
        <v>110</v>
      </c>
      <c r="B9" s="641"/>
      <c r="E9" s="638" t="str">
        <f t="shared" si="5"/>
        <v>-</v>
      </c>
      <c r="F9" s="565" t="str">
        <f t="shared" si="0"/>
        <v>use median</v>
      </c>
      <c r="G9" s="567">
        <f t="shared" si="6"/>
        <v>1</v>
      </c>
      <c r="H9" s="385">
        <f t="shared" si="1"/>
        <v>0</v>
      </c>
      <c r="I9" s="385">
        <f t="shared" si="2"/>
        <v>0</v>
      </c>
      <c r="J9" s="557">
        <f t="shared" si="3"/>
        <v>0</v>
      </c>
      <c r="K9" s="386" t="e">
        <f>IF(H9&lt;0,H9/#REF!*100,H9/$E$182*100)</f>
        <v>#DIV/0!</v>
      </c>
      <c r="L9" s="41">
        <f>'MASTER CHART'!$AL$7</f>
        <v>0.25</v>
      </c>
      <c r="M9" s="560">
        <f t="shared" si="4"/>
        <v>0</v>
      </c>
      <c r="N9" s="381"/>
      <c r="O9" s="1043" t="s">
        <v>295</v>
      </c>
      <c r="P9" s="1044">
        <v>72</v>
      </c>
    </row>
    <row r="10" spans="1:19" ht="15.6" x14ac:dyDescent="0.3">
      <c r="A10" s="344" t="s">
        <v>38</v>
      </c>
      <c r="B10" s="641"/>
      <c r="C10" s="1038" t="s">
        <v>38</v>
      </c>
      <c r="D10" s="1039" t="s">
        <v>289</v>
      </c>
      <c r="E10" s="638" t="str">
        <f t="shared" si="5"/>
        <v>B</v>
      </c>
      <c r="F10" s="565">
        <f t="shared" si="0"/>
        <v>18</v>
      </c>
      <c r="G10" s="567">
        <f t="shared" si="6"/>
        <v>0.3</v>
      </c>
      <c r="H10" s="385">
        <f t="shared" si="1"/>
        <v>-0.7</v>
      </c>
      <c r="I10" s="385">
        <f t="shared" si="2"/>
        <v>-0.7</v>
      </c>
      <c r="J10" s="557">
        <f t="shared" si="3"/>
        <v>-80.769230769230759</v>
      </c>
      <c r="K10" s="386" t="e">
        <f>IF(H10&lt;0,H10/#REF!*100,H10/$E$182*100)</f>
        <v>#REF!</v>
      </c>
      <c r="L10" s="41">
        <f>'MASTER CHART'!$AL$7</f>
        <v>0.25</v>
      </c>
      <c r="M10" s="560">
        <f t="shared" si="4"/>
        <v>-20.19230769230769</v>
      </c>
      <c r="N10" s="381"/>
      <c r="O10" s="1045" t="s">
        <v>372</v>
      </c>
      <c r="P10" s="1044">
        <v>66</v>
      </c>
    </row>
    <row r="11" spans="1:19" ht="15.6" x14ac:dyDescent="0.3">
      <c r="A11" s="344" t="s">
        <v>130</v>
      </c>
      <c r="B11" s="641"/>
      <c r="C11" s="1038" t="s">
        <v>130</v>
      </c>
      <c r="D11" s="1039" t="s">
        <v>376</v>
      </c>
      <c r="E11" s="638" t="str">
        <f t="shared" si="5"/>
        <v>BB-</v>
      </c>
      <c r="F11" s="565">
        <f t="shared" si="0"/>
        <v>30</v>
      </c>
      <c r="G11" s="567">
        <f t="shared" si="6"/>
        <v>0.5</v>
      </c>
      <c r="H11" s="385">
        <f t="shared" si="1"/>
        <v>-0.5</v>
      </c>
      <c r="I11" s="385">
        <f t="shared" si="2"/>
        <v>-0.5</v>
      </c>
      <c r="J11" s="557">
        <f t="shared" si="3"/>
        <v>-57.692307692307686</v>
      </c>
      <c r="K11" s="386" t="e">
        <f>IF(H11&lt;0,H11/#REF!*100,H11/$E$182*100)</f>
        <v>#REF!</v>
      </c>
      <c r="L11" s="41">
        <f>'MASTER CHART'!$AL$7</f>
        <v>0.25</v>
      </c>
      <c r="M11" s="560">
        <f t="shared" si="4"/>
        <v>-14.423076923076922</v>
      </c>
      <c r="N11" s="381"/>
      <c r="O11" s="1045" t="s">
        <v>378</v>
      </c>
      <c r="P11" s="1044">
        <v>60</v>
      </c>
    </row>
    <row r="12" spans="1:19" s="370" customFormat="1" ht="15.6" x14ac:dyDescent="0.3">
      <c r="A12" s="344" t="s">
        <v>131</v>
      </c>
      <c r="B12" s="641"/>
      <c r="C12" s="1038" t="s">
        <v>131</v>
      </c>
      <c r="D12" s="1039" t="s">
        <v>297</v>
      </c>
      <c r="E12" s="638" t="str">
        <f t="shared" si="5"/>
        <v>BBB</v>
      </c>
      <c r="F12" s="565">
        <f t="shared" si="0"/>
        <v>54</v>
      </c>
      <c r="G12" s="567">
        <f t="shared" si="6"/>
        <v>0.9</v>
      </c>
      <c r="H12" s="385">
        <f t="shared" si="1"/>
        <v>-9.9999999999999978E-2</v>
      </c>
      <c r="I12" s="385">
        <f t="shared" si="2"/>
        <v>-9.9999999999999978E-2</v>
      </c>
      <c r="J12" s="557">
        <f t="shared" si="3"/>
        <v>-11.538461538461535</v>
      </c>
      <c r="K12" s="386" t="e">
        <f>IF(H12&lt;0,H12/#REF!*100,H12/$E$182*100)</f>
        <v>#REF!</v>
      </c>
      <c r="L12" s="41">
        <f>'MASTER CHART'!$AL$7</f>
        <v>0.25</v>
      </c>
      <c r="M12" s="560">
        <f t="shared" si="4"/>
        <v>-2.8846153846153837</v>
      </c>
      <c r="N12" s="381"/>
      <c r="O12" s="1043" t="s">
        <v>297</v>
      </c>
      <c r="P12" s="1044">
        <v>54</v>
      </c>
      <c r="Q12" s="144"/>
      <c r="R12" s="144"/>
      <c r="S12" s="144"/>
    </row>
    <row r="13" spans="1:19" ht="15.6" x14ac:dyDescent="0.3">
      <c r="A13" s="344" t="s">
        <v>39</v>
      </c>
      <c r="B13" s="641"/>
      <c r="C13" s="1038" t="s">
        <v>39</v>
      </c>
      <c r="D13" s="1039" t="s">
        <v>294</v>
      </c>
      <c r="E13" s="638" t="str">
        <f t="shared" si="5"/>
        <v>AAA</v>
      </c>
      <c r="F13" s="565">
        <f t="shared" si="0"/>
        <v>100</v>
      </c>
      <c r="G13" s="567">
        <f t="shared" si="6"/>
        <v>1.6666666666666667</v>
      </c>
      <c r="H13" s="385">
        <f t="shared" si="1"/>
        <v>0.66666666666666674</v>
      </c>
      <c r="I13" s="385">
        <f t="shared" si="2"/>
        <v>0.66666666666666674</v>
      </c>
      <c r="J13" s="557">
        <f t="shared" si="3"/>
        <v>100</v>
      </c>
      <c r="K13" s="386" t="e">
        <f>IF(H13&lt;0,H13/#REF!*100,H13/$E$182*100)</f>
        <v>#DIV/0!</v>
      </c>
      <c r="L13" s="41">
        <f>'MASTER CHART'!$AL$7</f>
        <v>0.25</v>
      </c>
      <c r="M13" s="560">
        <f t="shared" si="4"/>
        <v>25</v>
      </c>
      <c r="N13" s="381"/>
      <c r="O13" s="1045" t="s">
        <v>374</v>
      </c>
      <c r="P13" s="1044">
        <v>48</v>
      </c>
    </row>
    <row r="14" spans="1:19" ht="15.6" x14ac:dyDescent="0.3">
      <c r="A14" s="344" t="s">
        <v>40</v>
      </c>
      <c r="B14" s="641"/>
      <c r="C14" s="1038" t="s">
        <v>40</v>
      </c>
      <c r="D14" s="1039" t="s">
        <v>294</v>
      </c>
      <c r="E14" s="638" t="str">
        <f t="shared" si="5"/>
        <v>AAA</v>
      </c>
      <c r="F14" s="565">
        <f t="shared" si="0"/>
        <v>100</v>
      </c>
      <c r="G14" s="567">
        <f t="shared" si="6"/>
        <v>1.6666666666666667</v>
      </c>
      <c r="H14" s="385">
        <f t="shared" si="1"/>
        <v>0.66666666666666674</v>
      </c>
      <c r="I14" s="385">
        <f t="shared" si="2"/>
        <v>0.66666666666666674</v>
      </c>
      <c r="J14" s="557">
        <f t="shared" si="3"/>
        <v>100</v>
      </c>
      <c r="K14" s="386" t="e">
        <f>IF(H14&lt;0,H14/#REF!*100,H14/$E$182*100)</f>
        <v>#DIV/0!</v>
      </c>
      <c r="L14" s="41">
        <f>'MASTER CHART'!$AL$7</f>
        <v>0.25</v>
      </c>
      <c r="M14" s="560">
        <f t="shared" si="4"/>
        <v>25</v>
      </c>
      <c r="N14" s="381"/>
      <c r="O14" s="1046" t="s">
        <v>373</v>
      </c>
      <c r="P14" s="1047">
        <v>42</v>
      </c>
    </row>
    <row r="15" spans="1:19" ht="15.75" customHeight="1" x14ac:dyDescent="0.3">
      <c r="A15" s="344" t="s">
        <v>41</v>
      </c>
      <c r="B15" s="641"/>
      <c r="C15" s="1038" t="s">
        <v>41</v>
      </c>
      <c r="D15" s="1039" t="s">
        <v>373</v>
      </c>
      <c r="E15" s="638" t="str">
        <f t="shared" si="5"/>
        <v>BB+</v>
      </c>
      <c r="F15" s="565">
        <f t="shared" si="0"/>
        <v>42</v>
      </c>
      <c r="G15" s="567">
        <f t="shared" si="6"/>
        <v>0.7</v>
      </c>
      <c r="H15" s="385">
        <f t="shared" si="1"/>
        <v>-0.30000000000000004</v>
      </c>
      <c r="I15" s="385">
        <f t="shared" si="2"/>
        <v>-0.30000000000000004</v>
      </c>
      <c r="J15" s="557">
        <f t="shared" si="3"/>
        <v>-34.61538461538462</v>
      </c>
      <c r="K15" s="386" t="e">
        <f>IF(H15&lt;0,H15/#REF!*100,H15/$E$182*100)</f>
        <v>#REF!</v>
      </c>
      <c r="L15" s="41">
        <f>'MASTER CHART'!$AL$7</f>
        <v>0.25</v>
      </c>
      <c r="M15" s="560">
        <f t="shared" si="4"/>
        <v>-8.6538461538461551</v>
      </c>
      <c r="N15" s="380"/>
      <c r="O15" s="1043" t="s">
        <v>299</v>
      </c>
      <c r="P15" s="1044">
        <v>36</v>
      </c>
    </row>
    <row r="16" spans="1:19" ht="23.25" customHeight="1" x14ac:dyDescent="0.3">
      <c r="A16" s="344" t="s">
        <v>132</v>
      </c>
      <c r="B16" s="641"/>
      <c r="E16" s="638" t="str">
        <f t="shared" si="5"/>
        <v>-</v>
      </c>
      <c r="F16" s="565" t="str">
        <f t="shared" si="0"/>
        <v>use median</v>
      </c>
      <c r="G16" s="567">
        <f t="shared" si="6"/>
        <v>1</v>
      </c>
      <c r="H16" s="385">
        <f t="shared" si="1"/>
        <v>0</v>
      </c>
      <c r="I16" s="385">
        <f t="shared" si="2"/>
        <v>0</v>
      </c>
      <c r="J16" s="557">
        <f t="shared" si="3"/>
        <v>0</v>
      </c>
      <c r="K16" s="386" t="e">
        <f>IF(H16&lt;0,H16/#REF!*100,H16/$E$182*100)</f>
        <v>#DIV/0!</v>
      </c>
      <c r="L16" s="41">
        <f>'MASTER CHART'!$AL$7</f>
        <v>0.25</v>
      </c>
      <c r="M16" s="560">
        <f t="shared" si="4"/>
        <v>0</v>
      </c>
      <c r="N16" s="380"/>
      <c r="O16" s="1045" t="s">
        <v>376</v>
      </c>
      <c r="P16" s="1044">
        <v>30</v>
      </c>
    </row>
    <row r="17" spans="1:37" ht="19.5" customHeight="1" x14ac:dyDescent="0.3">
      <c r="A17" s="344" t="s">
        <v>42</v>
      </c>
      <c r="B17" s="641"/>
      <c r="C17" s="1038" t="s">
        <v>42</v>
      </c>
      <c r="D17" s="1039" t="s">
        <v>378</v>
      </c>
      <c r="E17" s="638" t="str">
        <f t="shared" si="5"/>
        <v>BBB+</v>
      </c>
      <c r="F17" s="565">
        <f t="shared" si="0"/>
        <v>60</v>
      </c>
      <c r="G17" s="567">
        <f t="shared" si="6"/>
        <v>1</v>
      </c>
      <c r="H17" s="385">
        <f t="shared" si="1"/>
        <v>0</v>
      </c>
      <c r="I17" s="385">
        <f t="shared" si="2"/>
        <v>0</v>
      </c>
      <c r="J17" s="557">
        <f t="shared" si="3"/>
        <v>0</v>
      </c>
      <c r="K17" s="386" t="e">
        <f>IF(H17&lt;0,H17/#REF!*100,H17/$E$182*100)</f>
        <v>#DIV/0!</v>
      </c>
      <c r="L17" s="41">
        <f>'MASTER CHART'!$AL$7</f>
        <v>0.25</v>
      </c>
      <c r="M17" s="560">
        <f t="shared" si="4"/>
        <v>0</v>
      </c>
      <c r="N17" s="380"/>
      <c r="O17" s="1045" t="s">
        <v>371</v>
      </c>
      <c r="P17" s="1044">
        <v>24</v>
      </c>
      <c r="Q17" s="4"/>
    </row>
    <row r="18" spans="1:37" ht="15.6" x14ac:dyDescent="0.3">
      <c r="A18" s="344" t="s">
        <v>43</v>
      </c>
      <c r="B18" s="641"/>
      <c r="C18" s="1038" t="s">
        <v>43</v>
      </c>
      <c r="D18" s="1039" t="s">
        <v>376</v>
      </c>
      <c r="E18" s="638" t="str">
        <f t="shared" si="5"/>
        <v>BB-</v>
      </c>
      <c r="F18" s="565">
        <f t="shared" si="0"/>
        <v>30</v>
      </c>
      <c r="G18" s="567">
        <f t="shared" si="6"/>
        <v>0.5</v>
      </c>
      <c r="H18" s="385">
        <f t="shared" si="1"/>
        <v>-0.5</v>
      </c>
      <c r="I18" s="385">
        <f t="shared" si="2"/>
        <v>-0.5</v>
      </c>
      <c r="J18" s="557">
        <f t="shared" si="3"/>
        <v>-57.692307692307686</v>
      </c>
      <c r="K18" s="386" t="e">
        <f>IF(H18&lt;0,H18/#REF!*100,H18/$E$182*100)</f>
        <v>#REF!</v>
      </c>
      <c r="L18" s="41">
        <f>'MASTER CHART'!$AL$7</f>
        <v>0.25</v>
      </c>
      <c r="M18" s="560">
        <f t="shared" si="4"/>
        <v>-14.423076923076922</v>
      </c>
      <c r="N18" s="380"/>
      <c r="O18" s="1043" t="s">
        <v>289</v>
      </c>
      <c r="P18" s="1044">
        <v>18</v>
      </c>
      <c r="Q18" s="4"/>
    </row>
    <row r="19" spans="1:37" ht="15.6" x14ac:dyDescent="0.3">
      <c r="A19" s="344" t="s">
        <v>112</v>
      </c>
      <c r="B19" s="641"/>
      <c r="E19" s="638" t="str">
        <f t="shared" si="5"/>
        <v>-</v>
      </c>
      <c r="F19" s="565" t="str">
        <f t="shared" si="0"/>
        <v>use median</v>
      </c>
      <c r="G19" s="567">
        <f t="shared" si="6"/>
        <v>1</v>
      </c>
      <c r="H19" s="385">
        <f t="shared" si="1"/>
        <v>0</v>
      </c>
      <c r="I19" s="385">
        <f t="shared" si="2"/>
        <v>0</v>
      </c>
      <c r="J19" s="557">
        <f t="shared" si="3"/>
        <v>0</v>
      </c>
      <c r="K19" s="386" t="e">
        <f>IF(H19&lt;0,H19/#REF!*100,H19/$E$182*100)</f>
        <v>#DIV/0!</v>
      </c>
      <c r="L19" s="41">
        <f>'MASTER CHART'!$AL$7</f>
        <v>0.25</v>
      </c>
      <c r="M19" s="560">
        <f t="shared" si="4"/>
        <v>0</v>
      </c>
      <c r="N19" s="381"/>
      <c r="O19" s="1045" t="s">
        <v>617</v>
      </c>
      <c r="P19" s="1044">
        <v>12</v>
      </c>
    </row>
    <row r="20" spans="1:37" ht="15.6" x14ac:dyDescent="0.3">
      <c r="A20" s="344" t="s">
        <v>133</v>
      </c>
      <c r="B20" s="641"/>
      <c r="C20" s="1038" t="s">
        <v>133</v>
      </c>
      <c r="D20" s="1039" t="s">
        <v>617</v>
      </c>
      <c r="E20" s="638" t="str">
        <f t="shared" si="5"/>
        <v>B-</v>
      </c>
      <c r="F20" s="565">
        <f t="shared" si="0"/>
        <v>12</v>
      </c>
      <c r="G20" s="567">
        <f t="shared" si="6"/>
        <v>0.2</v>
      </c>
      <c r="H20" s="385">
        <f t="shared" si="1"/>
        <v>-0.8</v>
      </c>
      <c r="I20" s="385">
        <f t="shared" si="2"/>
        <v>-0.8</v>
      </c>
      <c r="J20" s="557">
        <f t="shared" si="3"/>
        <v>-92.307692307692307</v>
      </c>
      <c r="K20" s="386" t="e">
        <f>IF(H20&lt;0,H20/#REF!*100,H20/$E$182*100)</f>
        <v>#REF!</v>
      </c>
      <c r="L20" s="41">
        <f>'MASTER CHART'!$AL$7</f>
        <v>0.25</v>
      </c>
      <c r="M20" s="560">
        <f t="shared" si="4"/>
        <v>-23.076923076923077</v>
      </c>
      <c r="N20" s="381"/>
      <c r="O20" s="1043" t="s">
        <v>298</v>
      </c>
      <c r="P20" s="1044">
        <v>8</v>
      </c>
    </row>
    <row r="21" spans="1:37" ht="15.6" x14ac:dyDescent="0.3">
      <c r="A21" s="344" t="s">
        <v>134</v>
      </c>
      <c r="B21" s="641"/>
      <c r="C21" s="1038" t="s">
        <v>134</v>
      </c>
      <c r="D21" s="1039" t="s">
        <v>294</v>
      </c>
      <c r="E21" s="638" t="str">
        <f t="shared" si="5"/>
        <v>AAA</v>
      </c>
      <c r="F21" s="565">
        <f t="shared" si="0"/>
        <v>100</v>
      </c>
      <c r="G21" s="567">
        <f t="shared" si="6"/>
        <v>1.6666666666666667</v>
      </c>
      <c r="H21" s="385">
        <f t="shared" si="1"/>
        <v>0.66666666666666674</v>
      </c>
      <c r="I21" s="385">
        <f t="shared" si="2"/>
        <v>0.66666666666666674</v>
      </c>
      <c r="J21" s="557">
        <f t="shared" si="3"/>
        <v>100</v>
      </c>
      <c r="K21" s="386" t="e">
        <f>IF(H21&lt;0,H21/#REF!*100,H21/$E$182*100)</f>
        <v>#DIV/0!</v>
      </c>
      <c r="L21" s="41">
        <f>'MASTER CHART'!$AL$7</f>
        <v>0.25</v>
      </c>
      <c r="M21" s="560">
        <f t="shared" si="4"/>
        <v>25</v>
      </c>
      <c r="N21" s="381"/>
      <c r="O21" s="1046" t="s">
        <v>300</v>
      </c>
      <c r="P21" s="1048">
        <v>4</v>
      </c>
    </row>
    <row r="22" spans="1:37" ht="15.6" x14ac:dyDescent="0.3">
      <c r="A22" s="344" t="s">
        <v>135</v>
      </c>
      <c r="B22" s="641"/>
      <c r="E22" s="638" t="str">
        <f t="shared" si="5"/>
        <v>-</v>
      </c>
      <c r="F22" s="565" t="str">
        <f t="shared" si="0"/>
        <v>use median</v>
      </c>
      <c r="G22" s="567">
        <f t="shared" si="6"/>
        <v>1</v>
      </c>
      <c r="H22" s="385">
        <f t="shared" si="1"/>
        <v>0</v>
      </c>
      <c r="I22" s="385">
        <f t="shared" si="2"/>
        <v>0</v>
      </c>
      <c r="J22" s="557">
        <f t="shared" si="3"/>
        <v>0</v>
      </c>
      <c r="K22" s="386" t="e">
        <f>IF(H22&lt;0,H22/#REF!*100,H22/$E$182*100)</f>
        <v>#DIV/0!</v>
      </c>
      <c r="L22" s="41">
        <f>'MASTER CHART'!$AL$7</f>
        <v>0.25</v>
      </c>
      <c r="M22" s="560">
        <f t="shared" si="4"/>
        <v>0</v>
      </c>
      <c r="N22" s="381"/>
      <c r="O22" s="1043" t="s">
        <v>290</v>
      </c>
      <c r="P22" s="1044">
        <v>0</v>
      </c>
      <c r="Q22" s="633"/>
      <c r="R22" s="633"/>
      <c r="S22" s="633"/>
      <c r="T22" s="633"/>
      <c r="U22" s="633"/>
      <c r="V22" s="633"/>
    </row>
    <row r="23" spans="1:37" ht="18" customHeight="1" thickBot="1" x14ac:dyDescent="0.35">
      <c r="A23" s="344" t="s">
        <v>136</v>
      </c>
      <c r="B23" s="641"/>
      <c r="E23" s="638" t="str">
        <f t="shared" si="5"/>
        <v>-</v>
      </c>
      <c r="F23" s="565" t="str">
        <f t="shared" si="0"/>
        <v>use median</v>
      </c>
      <c r="G23" s="567">
        <f t="shared" si="6"/>
        <v>1</v>
      </c>
      <c r="H23" s="385">
        <f t="shared" si="1"/>
        <v>0</v>
      </c>
      <c r="I23" s="385">
        <f t="shared" si="2"/>
        <v>0</v>
      </c>
      <c r="J23" s="557">
        <f t="shared" si="3"/>
        <v>0</v>
      </c>
      <c r="K23" s="386" t="e">
        <f>IF(H23&lt;0,H23/#REF!*100,H23/$E$182*100)</f>
        <v>#DIV/0!</v>
      </c>
      <c r="L23" s="41">
        <f>'MASTER CHART'!$AL$7</f>
        <v>0.25</v>
      </c>
      <c r="M23" s="560">
        <f t="shared" si="4"/>
        <v>0</v>
      </c>
      <c r="N23" s="376"/>
      <c r="O23" s="1049" t="s">
        <v>301</v>
      </c>
      <c r="P23" s="1050" t="s">
        <v>351</v>
      </c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3"/>
      <c r="AB23" s="373"/>
      <c r="AC23" s="373"/>
      <c r="AD23" s="373"/>
      <c r="AE23" s="373"/>
      <c r="AF23" s="373"/>
      <c r="AG23" s="373"/>
      <c r="AH23" s="373"/>
      <c r="AI23" s="373"/>
      <c r="AJ23" s="373"/>
      <c r="AK23" s="373"/>
    </row>
    <row r="24" spans="1:37" ht="15.6" x14ac:dyDescent="0.3">
      <c r="A24" s="344" t="s">
        <v>137</v>
      </c>
      <c r="B24" s="641"/>
      <c r="E24" s="638" t="str">
        <f t="shared" si="5"/>
        <v>-</v>
      </c>
      <c r="F24" s="565" t="str">
        <f t="shared" si="0"/>
        <v>use median</v>
      </c>
      <c r="G24" s="567">
        <f t="shared" si="6"/>
        <v>1</v>
      </c>
      <c r="H24" s="385">
        <f t="shared" si="1"/>
        <v>0</v>
      </c>
      <c r="I24" s="385">
        <f t="shared" si="2"/>
        <v>0</v>
      </c>
      <c r="J24" s="557">
        <f t="shared" si="3"/>
        <v>0</v>
      </c>
      <c r="K24" s="386" t="e">
        <f>IF(H24&lt;0,H24/#REF!*100,H24/$E$182*100)</f>
        <v>#DIV/0!</v>
      </c>
      <c r="L24" s="41">
        <f>'MASTER CHART'!$AL$7</f>
        <v>0.25</v>
      </c>
      <c r="M24" s="560">
        <f t="shared" si="4"/>
        <v>0</v>
      </c>
      <c r="N24" s="376"/>
      <c r="O24" s="645"/>
      <c r="P24" s="645"/>
      <c r="Q24" s="373"/>
      <c r="R24" s="373"/>
      <c r="S24" s="373"/>
      <c r="T24" s="373"/>
      <c r="U24" s="373"/>
      <c r="V24" s="373"/>
      <c r="W24" s="373"/>
      <c r="X24" s="373"/>
      <c r="Y24" s="373"/>
      <c r="Z24" s="373"/>
      <c r="AA24" s="373"/>
      <c r="AB24" s="373"/>
      <c r="AC24" s="373"/>
      <c r="AD24" s="373"/>
      <c r="AE24" s="373"/>
      <c r="AF24" s="373"/>
      <c r="AG24" s="373"/>
      <c r="AH24" s="373"/>
      <c r="AI24" s="373"/>
      <c r="AJ24" s="373"/>
      <c r="AK24" s="373"/>
    </row>
    <row r="25" spans="1:37" ht="15.6" x14ac:dyDescent="0.3">
      <c r="A25" s="344" t="s">
        <v>34</v>
      </c>
      <c r="B25" s="641"/>
      <c r="C25" s="1038" t="s">
        <v>34</v>
      </c>
      <c r="D25" s="1039" t="s">
        <v>376</v>
      </c>
      <c r="E25" s="638" t="str">
        <f t="shared" si="5"/>
        <v>BB-</v>
      </c>
      <c r="F25" s="565">
        <f t="shared" si="0"/>
        <v>30</v>
      </c>
      <c r="G25" s="567">
        <f t="shared" si="6"/>
        <v>0.5</v>
      </c>
      <c r="H25" s="385">
        <f t="shared" si="1"/>
        <v>-0.5</v>
      </c>
      <c r="I25" s="385">
        <f t="shared" si="2"/>
        <v>-0.5</v>
      </c>
      <c r="J25" s="557">
        <f t="shared" si="3"/>
        <v>-57.692307692307686</v>
      </c>
      <c r="K25" s="386" t="e">
        <f>IF(H25&lt;0,H25/#REF!*100,H25/$E$182*100)</f>
        <v>#REF!</v>
      </c>
      <c r="L25" s="41">
        <f>'MASTER CHART'!$AL$7</f>
        <v>0.25</v>
      </c>
      <c r="M25" s="560">
        <f t="shared" si="4"/>
        <v>-14.423076923076922</v>
      </c>
      <c r="N25" s="376"/>
      <c r="O25" s="645"/>
      <c r="P25" s="645"/>
      <c r="Q25" s="624"/>
      <c r="R25" s="624"/>
      <c r="S25" s="624"/>
      <c r="T25" s="624"/>
      <c r="U25" s="624"/>
      <c r="V25" s="624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3"/>
      <c r="AH25" s="373"/>
      <c r="AI25" s="373"/>
      <c r="AJ25" s="373"/>
      <c r="AK25" s="373"/>
    </row>
    <row r="26" spans="1:37" ht="15.6" x14ac:dyDescent="0.3">
      <c r="A26" s="344" t="s">
        <v>229</v>
      </c>
      <c r="B26" s="641"/>
      <c r="E26" s="638" t="str">
        <f t="shared" si="5"/>
        <v>-</v>
      </c>
      <c r="F26" s="565" t="str">
        <f t="shared" si="0"/>
        <v>use median</v>
      </c>
      <c r="G26" s="567">
        <f t="shared" si="6"/>
        <v>1</v>
      </c>
      <c r="H26" s="385">
        <f t="shared" si="1"/>
        <v>0</v>
      </c>
      <c r="I26" s="385">
        <f t="shared" si="2"/>
        <v>0</v>
      </c>
      <c r="J26" s="557">
        <f t="shared" si="3"/>
        <v>0</v>
      </c>
      <c r="K26" s="386" t="e">
        <f>IF(H26&lt;0,H26/#REF!*100,H26/$E$182*100)</f>
        <v>#DIV/0!</v>
      </c>
      <c r="L26" s="41">
        <f>'MASTER CHART'!$AL$7</f>
        <v>0.25</v>
      </c>
      <c r="M26" s="560">
        <f t="shared" si="4"/>
        <v>0</v>
      </c>
      <c r="N26" s="376"/>
      <c r="O26" s="645"/>
      <c r="P26" s="645"/>
      <c r="Q26" s="624"/>
      <c r="R26" s="624"/>
      <c r="S26" s="624"/>
      <c r="T26" s="624"/>
      <c r="U26" s="624"/>
      <c r="V26" s="624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3"/>
      <c r="AH26" s="373"/>
      <c r="AI26" s="373"/>
      <c r="AJ26" s="373"/>
      <c r="AK26" s="373"/>
    </row>
    <row r="27" spans="1:37" ht="15.6" x14ac:dyDescent="0.3">
      <c r="A27" s="344" t="s">
        <v>139</v>
      </c>
      <c r="B27" s="641"/>
      <c r="E27" s="638" t="str">
        <f t="shared" si="5"/>
        <v>-</v>
      </c>
      <c r="F27" s="565" t="str">
        <f t="shared" si="0"/>
        <v>use median</v>
      </c>
      <c r="G27" s="567">
        <f t="shared" si="6"/>
        <v>1</v>
      </c>
      <c r="H27" s="385">
        <f t="shared" si="1"/>
        <v>0</v>
      </c>
      <c r="I27" s="385">
        <f t="shared" si="2"/>
        <v>0</v>
      </c>
      <c r="J27" s="557">
        <f t="shared" si="3"/>
        <v>0</v>
      </c>
      <c r="K27" s="386" t="e">
        <f>IF(H27&lt;0,H27/#REF!*100,H27/$E$182*100)</f>
        <v>#DIV/0!</v>
      </c>
      <c r="L27" s="41">
        <f>'MASTER CHART'!$AL$7</f>
        <v>0.25</v>
      </c>
      <c r="M27" s="560">
        <f t="shared" si="4"/>
        <v>0</v>
      </c>
      <c r="N27" s="376"/>
      <c r="O27" s="241"/>
      <c r="P27" s="241"/>
      <c r="Q27" s="373"/>
      <c r="R27" s="373"/>
      <c r="S27" s="373"/>
      <c r="T27" s="373"/>
      <c r="U27" s="373"/>
      <c r="V27" s="373"/>
      <c r="W27" s="373"/>
      <c r="X27" s="373"/>
      <c r="Y27" s="373"/>
      <c r="Z27" s="373"/>
      <c r="AA27" s="373"/>
      <c r="AB27" s="373"/>
      <c r="AC27" s="373"/>
      <c r="AD27" s="373"/>
      <c r="AE27" s="373"/>
      <c r="AF27" s="373"/>
      <c r="AG27" s="373"/>
      <c r="AH27" s="373"/>
      <c r="AI27" s="373"/>
      <c r="AJ27" s="373"/>
      <c r="AK27" s="373"/>
    </row>
    <row r="28" spans="1:37" ht="15.6" x14ac:dyDescent="0.3">
      <c r="A28" s="344" t="s">
        <v>44</v>
      </c>
      <c r="B28" s="641"/>
      <c r="C28" s="1038" t="s">
        <v>44</v>
      </c>
      <c r="D28" s="1039" t="s">
        <v>373</v>
      </c>
      <c r="E28" s="638" t="str">
        <f t="shared" si="5"/>
        <v>BB+</v>
      </c>
      <c r="F28" s="565">
        <f t="shared" si="0"/>
        <v>42</v>
      </c>
      <c r="G28" s="567">
        <f t="shared" si="6"/>
        <v>0.7</v>
      </c>
      <c r="H28" s="385">
        <f t="shared" si="1"/>
        <v>-0.30000000000000004</v>
      </c>
      <c r="I28" s="385">
        <f t="shared" si="2"/>
        <v>-0.30000000000000004</v>
      </c>
      <c r="J28" s="557">
        <f t="shared" si="3"/>
        <v>-34.61538461538462</v>
      </c>
      <c r="K28" s="386" t="e">
        <f>IF(H28&lt;0,H28/#REF!*100,H28/$E$182*100)</f>
        <v>#REF!</v>
      </c>
      <c r="L28" s="41">
        <f>'MASTER CHART'!$AL$7</f>
        <v>0.25</v>
      </c>
      <c r="M28" s="560">
        <f t="shared" si="4"/>
        <v>-8.6538461538461551</v>
      </c>
      <c r="N28" s="376"/>
      <c r="O28" s="241"/>
      <c r="P28" s="241"/>
      <c r="Q28" s="623"/>
      <c r="R28" s="623"/>
      <c r="S28" s="623"/>
      <c r="T28" s="623"/>
      <c r="U28" s="623"/>
      <c r="V28" s="623"/>
      <c r="W28" s="373"/>
      <c r="X28" s="373"/>
      <c r="Y28" s="373"/>
      <c r="Z28" s="373"/>
      <c r="AA28" s="373"/>
      <c r="AB28" s="373"/>
      <c r="AC28" s="373"/>
      <c r="AD28" s="373"/>
      <c r="AE28" s="373"/>
      <c r="AF28" s="373"/>
      <c r="AG28" s="373"/>
      <c r="AH28" s="373"/>
      <c r="AI28" s="373"/>
      <c r="AJ28" s="373"/>
      <c r="AK28" s="373"/>
    </row>
    <row r="29" spans="1:37" ht="15.6" x14ac:dyDescent="0.3">
      <c r="A29" s="344" t="s">
        <v>140</v>
      </c>
      <c r="B29" s="641"/>
      <c r="C29" s="639" t="s">
        <v>622</v>
      </c>
      <c r="D29" s="1001" t="s">
        <v>294</v>
      </c>
      <c r="E29" s="638" t="str">
        <f t="shared" si="5"/>
        <v>AAA</v>
      </c>
      <c r="F29" s="565">
        <f t="shared" si="0"/>
        <v>100</v>
      </c>
      <c r="G29" s="567">
        <f t="shared" si="6"/>
        <v>1.6666666666666667</v>
      </c>
      <c r="H29" s="385">
        <f t="shared" si="1"/>
        <v>0.66666666666666674</v>
      </c>
      <c r="I29" s="385">
        <f t="shared" si="2"/>
        <v>0.66666666666666674</v>
      </c>
      <c r="J29" s="557">
        <f t="shared" si="3"/>
        <v>100</v>
      </c>
      <c r="K29" s="386" t="e">
        <f>IF(H29&lt;0,H29/#REF!*100,H29/$E$182*100)</f>
        <v>#DIV/0!</v>
      </c>
      <c r="L29" s="41">
        <f>'MASTER CHART'!$AL$7</f>
        <v>0.25</v>
      </c>
      <c r="M29" s="560">
        <f t="shared" si="4"/>
        <v>25</v>
      </c>
      <c r="N29" s="376"/>
      <c r="O29" s="345"/>
      <c r="P29" s="623"/>
      <c r="Q29" s="623"/>
      <c r="R29" s="623"/>
      <c r="S29" s="623"/>
      <c r="T29" s="623"/>
      <c r="U29" s="623"/>
      <c r="V29" s="623"/>
      <c r="W29" s="373"/>
      <c r="X29" s="373"/>
      <c r="Y29" s="373"/>
      <c r="Z29" s="373"/>
      <c r="AA29" s="373"/>
      <c r="AB29" s="373"/>
      <c r="AC29" s="373"/>
      <c r="AD29" s="373"/>
      <c r="AE29" s="373"/>
      <c r="AF29" s="373"/>
      <c r="AG29" s="373"/>
      <c r="AH29" s="373"/>
      <c r="AI29" s="373"/>
      <c r="AJ29" s="373"/>
      <c r="AK29" s="373"/>
    </row>
    <row r="30" spans="1:37" ht="15.6" x14ac:dyDescent="0.3">
      <c r="A30" s="344" t="s">
        <v>141</v>
      </c>
      <c r="B30" s="641"/>
      <c r="E30" s="638" t="str">
        <f t="shared" si="5"/>
        <v>-</v>
      </c>
      <c r="F30" s="565" t="str">
        <f t="shared" si="0"/>
        <v>use median</v>
      </c>
      <c r="G30" s="567">
        <f t="shared" si="6"/>
        <v>1</v>
      </c>
      <c r="H30" s="385">
        <f t="shared" si="1"/>
        <v>0</v>
      </c>
      <c r="I30" s="385">
        <f t="shared" si="2"/>
        <v>0</v>
      </c>
      <c r="J30" s="557">
        <f t="shared" si="3"/>
        <v>0</v>
      </c>
      <c r="K30" s="386" t="e">
        <f>IF(H30&lt;0,H30/#REF!*100,H30/$E$182*100)</f>
        <v>#DIV/0!</v>
      </c>
      <c r="L30" s="41">
        <f>'MASTER CHART'!$AL$7</f>
        <v>0.25</v>
      </c>
      <c r="M30" s="560">
        <f t="shared" si="4"/>
        <v>0</v>
      </c>
      <c r="N30" s="376"/>
      <c r="O30" s="345"/>
      <c r="P30" s="369"/>
      <c r="Q30" s="369"/>
      <c r="R30" s="369"/>
      <c r="S30" s="369"/>
      <c r="T30" s="369"/>
      <c r="U30" s="369"/>
      <c r="V30" s="369"/>
      <c r="W30" s="373"/>
      <c r="X30" s="373"/>
      <c r="Y30" s="373"/>
      <c r="Z30" s="373"/>
      <c r="AA30" s="373"/>
      <c r="AB30" s="373"/>
      <c r="AC30" s="373"/>
      <c r="AD30" s="373"/>
      <c r="AE30" s="373"/>
      <c r="AF30" s="373"/>
      <c r="AG30" s="373"/>
      <c r="AH30" s="373"/>
      <c r="AI30" s="373"/>
      <c r="AJ30" s="373"/>
      <c r="AK30" s="373"/>
    </row>
    <row r="31" spans="1:37" ht="15.6" x14ac:dyDescent="0.3">
      <c r="A31" s="344" t="s">
        <v>45</v>
      </c>
      <c r="B31" s="641"/>
      <c r="C31" s="1038" t="s">
        <v>45</v>
      </c>
      <c r="D31" s="1039" t="s">
        <v>378</v>
      </c>
      <c r="E31" s="638" t="str">
        <f t="shared" si="5"/>
        <v>BBB+</v>
      </c>
      <c r="F31" s="565">
        <f t="shared" si="0"/>
        <v>60</v>
      </c>
      <c r="G31" s="567">
        <f t="shared" si="6"/>
        <v>1</v>
      </c>
      <c r="H31" s="385">
        <f t="shared" si="1"/>
        <v>0</v>
      </c>
      <c r="I31" s="385">
        <f t="shared" si="2"/>
        <v>0</v>
      </c>
      <c r="J31" s="557">
        <f t="shared" si="3"/>
        <v>0</v>
      </c>
      <c r="K31" s="386" t="e">
        <f>IF(H31&lt;0,H31/#REF!*100,H31/$E$182*100)</f>
        <v>#DIV/0!</v>
      </c>
      <c r="L31" s="41">
        <f>'MASTER CHART'!$AL$7</f>
        <v>0.25</v>
      </c>
      <c r="M31" s="560">
        <f t="shared" si="4"/>
        <v>0</v>
      </c>
      <c r="N31" s="376"/>
      <c r="O31" s="345"/>
      <c r="P31" s="369"/>
      <c r="Q31" s="369"/>
      <c r="R31" s="369"/>
      <c r="S31" s="369"/>
      <c r="T31" s="369"/>
      <c r="U31" s="369"/>
      <c r="V31" s="369"/>
      <c r="W31" s="373"/>
      <c r="X31" s="373"/>
      <c r="Y31" s="373"/>
      <c r="Z31" s="373"/>
      <c r="AA31" s="373"/>
      <c r="AB31" s="373"/>
      <c r="AC31" s="373"/>
      <c r="AD31" s="373"/>
      <c r="AE31" s="373"/>
      <c r="AF31" s="373"/>
      <c r="AG31" s="373"/>
      <c r="AH31" s="373"/>
      <c r="AI31" s="373"/>
      <c r="AJ31" s="373"/>
      <c r="AK31" s="373"/>
    </row>
    <row r="32" spans="1:37" ht="15.6" x14ac:dyDescent="0.3">
      <c r="A32" s="344" t="s">
        <v>142</v>
      </c>
      <c r="B32" s="641"/>
      <c r="E32" s="638" t="str">
        <f t="shared" si="5"/>
        <v>-</v>
      </c>
      <c r="F32" s="565" t="str">
        <f t="shared" si="0"/>
        <v>use median</v>
      </c>
      <c r="G32" s="567">
        <f t="shared" si="6"/>
        <v>1</v>
      </c>
      <c r="H32" s="385">
        <f t="shared" si="1"/>
        <v>0</v>
      </c>
      <c r="I32" s="385">
        <f t="shared" si="2"/>
        <v>0</v>
      </c>
      <c r="J32" s="557">
        <f t="shared" si="3"/>
        <v>0</v>
      </c>
      <c r="K32" s="386" t="e">
        <f>IF(H32&lt;0,H32/#REF!*100,H32/$E$182*100)</f>
        <v>#DIV/0!</v>
      </c>
      <c r="L32" s="41">
        <f>'MASTER CHART'!$AL$7</f>
        <v>0.25</v>
      </c>
      <c r="M32" s="560">
        <f t="shared" si="4"/>
        <v>0</v>
      </c>
      <c r="N32" s="376"/>
      <c r="O32" s="345"/>
      <c r="P32" s="369"/>
      <c r="Q32" s="369"/>
      <c r="R32" s="369"/>
      <c r="S32" s="369"/>
      <c r="T32" s="369"/>
      <c r="U32" s="369"/>
      <c r="V32" s="369"/>
      <c r="W32" s="373"/>
      <c r="X32" s="373"/>
      <c r="Y32" s="373"/>
      <c r="Z32" s="373"/>
      <c r="AA32" s="373"/>
      <c r="AB32" s="373"/>
      <c r="AC32" s="373"/>
      <c r="AD32" s="373"/>
      <c r="AE32" s="373"/>
      <c r="AF32" s="373"/>
      <c r="AG32" s="373"/>
      <c r="AH32" s="373"/>
      <c r="AI32" s="373"/>
      <c r="AJ32" s="373"/>
      <c r="AK32" s="373"/>
    </row>
    <row r="33" spans="1:37" ht="15.6" x14ac:dyDescent="0.3">
      <c r="A33" s="344" t="s">
        <v>143</v>
      </c>
      <c r="B33" s="641"/>
      <c r="E33" s="638" t="str">
        <f t="shared" si="5"/>
        <v>-</v>
      </c>
      <c r="F33" s="565" t="str">
        <f t="shared" si="0"/>
        <v>use median</v>
      </c>
      <c r="G33" s="567">
        <f t="shared" si="6"/>
        <v>1</v>
      </c>
      <c r="H33" s="385">
        <f t="shared" si="1"/>
        <v>0</v>
      </c>
      <c r="I33" s="385">
        <f t="shared" si="2"/>
        <v>0</v>
      </c>
      <c r="J33" s="557">
        <f t="shared" si="3"/>
        <v>0</v>
      </c>
      <c r="K33" s="386" t="e">
        <f>IF(H33&lt;0,H33/#REF!*100,H33/$E$182*100)</f>
        <v>#DIV/0!</v>
      </c>
      <c r="L33" s="41">
        <f>'MASTER CHART'!$AL$7</f>
        <v>0.25</v>
      </c>
      <c r="M33" s="560">
        <f t="shared" si="4"/>
        <v>0</v>
      </c>
      <c r="N33" s="376"/>
      <c r="O33" s="345"/>
      <c r="P33" s="369"/>
      <c r="Q33" s="369"/>
      <c r="R33" s="369"/>
      <c r="S33" s="369"/>
      <c r="T33" s="369"/>
      <c r="U33" s="369"/>
      <c r="V33" s="369"/>
      <c r="W33" s="373"/>
      <c r="X33" s="373"/>
      <c r="Y33" s="373"/>
      <c r="Z33" s="373"/>
      <c r="AA33" s="373"/>
      <c r="AB33" s="373"/>
      <c r="AC33" s="373"/>
      <c r="AD33" s="373"/>
      <c r="AE33" s="373"/>
      <c r="AF33" s="373"/>
      <c r="AG33" s="373"/>
      <c r="AH33" s="373"/>
      <c r="AI33" s="373"/>
      <c r="AJ33" s="373"/>
      <c r="AK33" s="373"/>
    </row>
    <row r="34" spans="1:37" ht="15.6" x14ac:dyDescent="0.3">
      <c r="A34" s="344" t="s">
        <v>144</v>
      </c>
      <c r="B34" s="641"/>
      <c r="C34" s="1038" t="s">
        <v>144</v>
      </c>
      <c r="D34" s="1039" t="s">
        <v>373</v>
      </c>
      <c r="E34" s="638" t="str">
        <f t="shared" si="5"/>
        <v>BB+</v>
      </c>
      <c r="F34" s="565">
        <f t="shared" si="0"/>
        <v>42</v>
      </c>
      <c r="G34" s="567">
        <f t="shared" si="6"/>
        <v>0.7</v>
      </c>
      <c r="H34" s="385">
        <f t="shared" si="1"/>
        <v>-0.30000000000000004</v>
      </c>
      <c r="I34" s="385">
        <f t="shared" si="2"/>
        <v>-0.30000000000000004</v>
      </c>
      <c r="J34" s="557">
        <f t="shared" si="3"/>
        <v>-34.61538461538462</v>
      </c>
      <c r="K34" s="386" t="e">
        <f>IF(H34&lt;0,H34/#REF!*100,H34/$E$182*100)</f>
        <v>#REF!</v>
      </c>
      <c r="L34" s="41">
        <f>'MASTER CHART'!$AL$7</f>
        <v>0.25</v>
      </c>
      <c r="M34" s="560">
        <f t="shared" si="4"/>
        <v>-8.6538461538461551</v>
      </c>
      <c r="N34" s="376"/>
      <c r="O34" s="345"/>
      <c r="P34" s="369"/>
      <c r="Q34" s="369"/>
      <c r="R34" s="369"/>
      <c r="S34" s="369"/>
      <c r="T34" s="369"/>
      <c r="U34" s="369"/>
      <c r="V34" s="369"/>
      <c r="W34" s="373"/>
      <c r="X34" s="373"/>
      <c r="Y34" s="373"/>
      <c r="Z34" s="373"/>
      <c r="AA34" s="373"/>
      <c r="AB34" s="373"/>
      <c r="AC34" s="373"/>
      <c r="AD34" s="373"/>
      <c r="AE34" s="373"/>
      <c r="AF34" s="373"/>
      <c r="AG34" s="373"/>
      <c r="AH34" s="373"/>
      <c r="AI34" s="373"/>
      <c r="AJ34" s="373"/>
      <c r="AK34" s="373"/>
    </row>
    <row r="35" spans="1:37" ht="15.6" x14ac:dyDescent="0.3">
      <c r="A35" s="344" t="s">
        <v>46</v>
      </c>
      <c r="B35" s="641"/>
      <c r="C35" s="1038" t="s">
        <v>46</v>
      </c>
      <c r="D35" s="1039" t="s">
        <v>294</v>
      </c>
      <c r="E35" s="638" t="str">
        <f t="shared" si="5"/>
        <v>AAA</v>
      </c>
      <c r="F35" s="565">
        <f t="shared" si="0"/>
        <v>100</v>
      </c>
      <c r="G35" s="567">
        <f t="shared" si="6"/>
        <v>1.6666666666666667</v>
      </c>
      <c r="H35" s="385">
        <f t="shared" si="1"/>
        <v>0.66666666666666674</v>
      </c>
      <c r="I35" s="385">
        <f t="shared" si="2"/>
        <v>0.66666666666666674</v>
      </c>
      <c r="J35" s="557">
        <f t="shared" si="3"/>
        <v>100</v>
      </c>
      <c r="K35" s="386" t="e">
        <f>IF(H35&lt;0,H35/#REF!*100,H35/$E$182*100)</f>
        <v>#DIV/0!</v>
      </c>
      <c r="L35" s="41">
        <f>'MASTER CHART'!$AL$7</f>
        <v>0.25</v>
      </c>
      <c r="M35" s="560">
        <f t="shared" si="4"/>
        <v>25</v>
      </c>
      <c r="N35" s="376"/>
      <c r="O35" s="345"/>
      <c r="P35" s="369"/>
      <c r="Q35" s="369"/>
      <c r="R35" s="369"/>
      <c r="S35" s="369"/>
      <c r="T35" s="369"/>
      <c r="U35" s="369"/>
      <c r="V35" s="369"/>
      <c r="W35" s="373"/>
      <c r="X35" s="373"/>
      <c r="Y35" s="373"/>
      <c r="Z35" s="373"/>
      <c r="AA35" s="373"/>
      <c r="AB35" s="373"/>
      <c r="AC35" s="373"/>
      <c r="AD35" s="373"/>
      <c r="AE35" s="373"/>
      <c r="AF35" s="373"/>
      <c r="AG35" s="373"/>
      <c r="AH35" s="373"/>
      <c r="AI35" s="373"/>
      <c r="AJ35" s="373"/>
      <c r="AK35" s="373"/>
    </row>
    <row r="36" spans="1:37" ht="15.6" x14ac:dyDescent="0.3">
      <c r="A36" s="344" t="s">
        <v>145</v>
      </c>
      <c r="B36" s="641"/>
      <c r="E36" s="638" t="str">
        <f t="shared" si="5"/>
        <v>-</v>
      </c>
      <c r="F36" s="565" t="str">
        <f t="shared" ref="F36:F67" si="7">IF(E36="-","use median",(VLOOKUP(E36,$O$4:$P$23,2,FALSE)))</f>
        <v>use median</v>
      </c>
      <c r="G36" s="567">
        <f t="shared" si="6"/>
        <v>1</v>
      </c>
      <c r="H36" s="385">
        <f t="shared" si="1"/>
        <v>0</v>
      </c>
      <c r="I36" s="385">
        <f t="shared" ref="I36:I67" si="8">(H36*1)</f>
        <v>0</v>
      </c>
      <c r="J36" s="557">
        <f t="shared" si="3"/>
        <v>0</v>
      </c>
      <c r="K36" s="386" t="e">
        <f>IF(H36&lt;0,H36/#REF!*100,H36/$E$182*100)</f>
        <v>#DIV/0!</v>
      </c>
      <c r="L36" s="41">
        <f>'MASTER CHART'!$AL$7</f>
        <v>0.25</v>
      </c>
      <c r="M36" s="560">
        <f t="shared" si="4"/>
        <v>0</v>
      </c>
      <c r="N36" s="376"/>
      <c r="O36" s="345"/>
      <c r="P36" s="369"/>
      <c r="Q36" s="369"/>
      <c r="R36" s="369"/>
      <c r="S36" s="369"/>
      <c r="T36" s="369"/>
      <c r="U36" s="369"/>
      <c r="V36" s="369"/>
      <c r="W36" s="373"/>
      <c r="X36" s="373"/>
      <c r="Y36" s="373"/>
      <c r="Z36" s="373"/>
      <c r="AA36" s="373"/>
      <c r="AB36" s="373"/>
      <c r="AC36" s="373"/>
      <c r="AD36" s="373"/>
      <c r="AE36" s="373"/>
      <c r="AF36" s="373"/>
      <c r="AG36" s="373"/>
      <c r="AH36" s="373"/>
      <c r="AI36" s="373"/>
      <c r="AJ36" s="373"/>
      <c r="AK36" s="373"/>
    </row>
    <row r="37" spans="1:37" ht="15.6" x14ac:dyDescent="0.3">
      <c r="A37" s="344" t="s">
        <v>47</v>
      </c>
      <c r="B37" s="641"/>
      <c r="C37" s="1038" t="s">
        <v>47</v>
      </c>
      <c r="D37" s="1039" t="s">
        <v>370</v>
      </c>
      <c r="E37" s="638" t="str">
        <f t="shared" si="5"/>
        <v>AA+</v>
      </c>
      <c r="F37" s="565">
        <f t="shared" si="7"/>
        <v>96</v>
      </c>
      <c r="G37" s="567">
        <f t="shared" si="6"/>
        <v>1.6</v>
      </c>
      <c r="H37" s="385">
        <f t="shared" si="1"/>
        <v>0.60000000000000009</v>
      </c>
      <c r="I37" s="385">
        <f t="shared" si="8"/>
        <v>0.60000000000000009</v>
      </c>
      <c r="J37" s="557">
        <f t="shared" si="3"/>
        <v>90</v>
      </c>
      <c r="K37" s="386" t="e">
        <f>IF(H37&lt;0,H37/#REF!*100,H37/$E$182*100)</f>
        <v>#DIV/0!</v>
      </c>
      <c r="L37" s="41">
        <f>'MASTER CHART'!$AL$7</f>
        <v>0.25</v>
      </c>
      <c r="M37" s="560">
        <f t="shared" si="4"/>
        <v>22.5</v>
      </c>
      <c r="N37" s="376"/>
      <c r="O37" s="345"/>
      <c r="P37" s="369"/>
      <c r="Q37" s="369"/>
      <c r="R37" s="369"/>
      <c r="S37" s="369"/>
      <c r="T37" s="369"/>
      <c r="U37" s="369"/>
      <c r="V37" s="369"/>
      <c r="W37" s="373"/>
      <c r="X37" s="373"/>
      <c r="Y37" s="373"/>
      <c r="Z37" s="373"/>
      <c r="AA37" s="373"/>
      <c r="AB37" s="373"/>
      <c r="AC37" s="373"/>
      <c r="AD37" s="373"/>
      <c r="AE37" s="373"/>
      <c r="AF37" s="373"/>
      <c r="AG37" s="373"/>
      <c r="AH37" s="373"/>
      <c r="AI37" s="373"/>
      <c r="AJ37" s="373"/>
      <c r="AK37" s="373"/>
    </row>
    <row r="38" spans="1:37" ht="15.6" x14ac:dyDescent="0.3">
      <c r="A38" s="344" t="s">
        <v>48</v>
      </c>
      <c r="B38" s="641"/>
      <c r="C38" s="1038" t="s">
        <v>48</v>
      </c>
      <c r="D38" s="1039" t="s">
        <v>380</v>
      </c>
      <c r="E38" s="638" t="str">
        <f t="shared" si="5"/>
        <v>A+</v>
      </c>
      <c r="F38" s="565">
        <f t="shared" si="7"/>
        <v>78</v>
      </c>
      <c r="G38" s="567">
        <f t="shared" si="6"/>
        <v>1.3</v>
      </c>
      <c r="H38" s="385">
        <f t="shared" si="1"/>
        <v>0.30000000000000004</v>
      </c>
      <c r="I38" s="385">
        <f t="shared" si="8"/>
        <v>0.30000000000000004</v>
      </c>
      <c r="J38" s="557">
        <f t="shared" si="3"/>
        <v>45</v>
      </c>
      <c r="K38" s="386" t="e">
        <f>IF(H38&lt;0,H38/#REF!*100,H38/$E$182*100)</f>
        <v>#DIV/0!</v>
      </c>
      <c r="L38" s="41">
        <f>'MASTER CHART'!$AL$7</f>
        <v>0.25</v>
      </c>
      <c r="M38" s="560">
        <f t="shared" si="4"/>
        <v>11.25</v>
      </c>
      <c r="N38" s="376"/>
      <c r="O38" s="345"/>
      <c r="P38" s="369"/>
      <c r="Q38" s="369"/>
      <c r="R38" s="369"/>
      <c r="S38" s="369"/>
      <c r="T38" s="369"/>
      <c r="U38" s="369"/>
      <c r="V38" s="369"/>
      <c r="W38" s="373"/>
      <c r="X38" s="373"/>
      <c r="Y38" s="373"/>
      <c r="Z38" s="373"/>
      <c r="AA38" s="373"/>
      <c r="AB38" s="373"/>
      <c r="AC38" s="373"/>
      <c r="AD38" s="373"/>
      <c r="AE38" s="373"/>
      <c r="AF38" s="373"/>
      <c r="AG38" s="373"/>
      <c r="AH38" s="373"/>
      <c r="AI38" s="373"/>
      <c r="AJ38" s="373"/>
      <c r="AK38" s="373"/>
    </row>
    <row r="39" spans="1:37" ht="15.6" x14ac:dyDescent="0.3">
      <c r="A39" s="344" t="s">
        <v>146</v>
      </c>
      <c r="B39" s="641"/>
      <c r="C39" s="1038" t="s">
        <v>227</v>
      </c>
      <c r="D39" s="1039" t="s">
        <v>370</v>
      </c>
      <c r="E39" s="638" t="str">
        <f t="shared" si="5"/>
        <v>AA+</v>
      </c>
      <c r="F39" s="565">
        <f t="shared" si="7"/>
        <v>96</v>
      </c>
      <c r="G39" s="567">
        <f t="shared" si="6"/>
        <v>1.6</v>
      </c>
      <c r="H39" s="385">
        <f t="shared" si="1"/>
        <v>0.60000000000000009</v>
      </c>
      <c r="I39" s="385">
        <f t="shared" si="8"/>
        <v>0.60000000000000009</v>
      </c>
      <c r="J39" s="557">
        <f t="shared" si="3"/>
        <v>90</v>
      </c>
      <c r="K39" s="386" t="e">
        <f>IF(H39&lt;0,H39/#REF!*100,H39/$E$182*100)</f>
        <v>#DIV/0!</v>
      </c>
      <c r="L39" s="41">
        <f>'MASTER CHART'!$AL$7</f>
        <v>0.25</v>
      </c>
      <c r="M39" s="560">
        <f t="shared" si="4"/>
        <v>22.5</v>
      </c>
      <c r="N39" s="376"/>
      <c r="O39" s="345"/>
      <c r="P39" s="369"/>
      <c r="Q39" s="369"/>
      <c r="R39" s="369"/>
      <c r="S39" s="369"/>
      <c r="T39" s="369"/>
      <c r="U39" s="369"/>
      <c r="V39" s="369"/>
      <c r="W39" s="373"/>
      <c r="X39" s="373"/>
      <c r="Y39" s="373"/>
      <c r="Z39" s="373"/>
      <c r="AA39" s="373"/>
      <c r="AB39" s="373"/>
      <c r="AC39" s="373"/>
      <c r="AD39" s="373"/>
      <c r="AE39" s="373"/>
      <c r="AF39" s="373"/>
      <c r="AG39" s="373"/>
      <c r="AH39" s="373"/>
      <c r="AI39" s="373"/>
      <c r="AJ39" s="373"/>
      <c r="AK39" s="373"/>
    </row>
    <row r="40" spans="1:37" ht="15.6" x14ac:dyDescent="0.3">
      <c r="A40" s="344" t="s">
        <v>49</v>
      </c>
      <c r="B40" s="641"/>
      <c r="C40" s="1038" t="s">
        <v>49</v>
      </c>
      <c r="D40" s="1039" t="s">
        <v>378</v>
      </c>
      <c r="E40" s="638" t="str">
        <f t="shared" si="5"/>
        <v>BBB+</v>
      </c>
      <c r="F40" s="565">
        <f t="shared" si="7"/>
        <v>60</v>
      </c>
      <c r="G40" s="567">
        <f t="shared" si="6"/>
        <v>1</v>
      </c>
      <c r="H40" s="385">
        <f t="shared" si="1"/>
        <v>0</v>
      </c>
      <c r="I40" s="385">
        <f t="shared" si="8"/>
        <v>0</v>
      </c>
      <c r="J40" s="557">
        <f t="shared" si="3"/>
        <v>0</v>
      </c>
      <c r="K40" s="386" t="e">
        <f>IF(H40&lt;0,H40/#REF!*100,H40/$E$182*100)</f>
        <v>#DIV/0!</v>
      </c>
      <c r="L40" s="41">
        <f>'MASTER CHART'!$AL$7</f>
        <v>0.25</v>
      </c>
      <c r="M40" s="560">
        <f t="shared" si="4"/>
        <v>0</v>
      </c>
      <c r="N40" s="376"/>
      <c r="O40" s="345"/>
      <c r="P40" s="369"/>
      <c r="Q40" s="369"/>
      <c r="R40" s="369"/>
      <c r="S40" s="369"/>
      <c r="T40" s="369"/>
      <c r="U40" s="369"/>
      <c r="V40" s="369"/>
      <c r="W40" s="373"/>
      <c r="X40" s="373"/>
      <c r="Y40" s="373"/>
      <c r="Z40" s="373"/>
      <c r="AA40" s="373"/>
      <c r="AB40" s="373"/>
      <c r="AC40" s="373"/>
      <c r="AD40" s="373"/>
      <c r="AE40" s="373"/>
      <c r="AF40" s="373"/>
      <c r="AG40" s="373"/>
      <c r="AH40" s="373"/>
      <c r="AI40" s="373"/>
      <c r="AJ40" s="373"/>
      <c r="AK40" s="373"/>
    </row>
    <row r="41" spans="1:37" ht="15.6" x14ac:dyDescent="0.3">
      <c r="A41" s="344" t="s">
        <v>147</v>
      </c>
      <c r="B41" s="641"/>
      <c r="C41" s="1038" t="s">
        <v>625</v>
      </c>
      <c r="D41" s="1039" t="s">
        <v>371</v>
      </c>
      <c r="E41" s="638" t="str">
        <f t="shared" si="5"/>
        <v>B+</v>
      </c>
      <c r="F41" s="565">
        <f t="shared" si="7"/>
        <v>24</v>
      </c>
      <c r="G41" s="567">
        <f t="shared" si="6"/>
        <v>0.4</v>
      </c>
      <c r="H41" s="385">
        <f t="shared" si="1"/>
        <v>-0.6</v>
      </c>
      <c r="I41" s="385">
        <f t="shared" si="8"/>
        <v>-0.6</v>
      </c>
      <c r="J41" s="557">
        <f t="shared" si="3"/>
        <v>-69.230769230769226</v>
      </c>
      <c r="K41" s="386" t="e">
        <f>IF(H41&lt;0,H41/#REF!*100,H41/$E$182*100)</f>
        <v>#REF!</v>
      </c>
      <c r="L41" s="41">
        <f>'MASTER CHART'!$AL$7</f>
        <v>0.25</v>
      </c>
      <c r="M41" s="560">
        <f t="shared" si="4"/>
        <v>-17.307692307692307</v>
      </c>
      <c r="N41" s="376"/>
      <c r="O41" s="345"/>
      <c r="P41" s="369"/>
      <c r="Q41" s="369"/>
      <c r="R41" s="369"/>
      <c r="S41" s="369"/>
      <c r="T41" s="369"/>
      <c r="U41" s="369"/>
      <c r="V41" s="369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3"/>
      <c r="AJ41" s="373"/>
      <c r="AK41" s="373"/>
    </row>
    <row r="42" spans="1:37" ht="15.6" x14ac:dyDescent="0.3">
      <c r="A42" s="344" t="s">
        <v>50</v>
      </c>
      <c r="B42" s="641"/>
      <c r="C42" s="1038" t="s">
        <v>50</v>
      </c>
      <c r="D42" s="1039" t="s">
        <v>373</v>
      </c>
      <c r="E42" s="638" t="str">
        <f t="shared" si="5"/>
        <v>BB+</v>
      </c>
      <c r="F42" s="565">
        <f t="shared" si="7"/>
        <v>42</v>
      </c>
      <c r="G42" s="567">
        <f t="shared" si="6"/>
        <v>0.7</v>
      </c>
      <c r="H42" s="385">
        <f t="shared" si="1"/>
        <v>-0.30000000000000004</v>
      </c>
      <c r="I42" s="385">
        <f t="shared" si="8"/>
        <v>-0.30000000000000004</v>
      </c>
      <c r="J42" s="557">
        <f t="shared" si="3"/>
        <v>-34.61538461538462</v>
      </c>
      <c r="K42" s="386" t="e">
        <f>IF(H42&lt;0,H42/#REF!*100,H42/$E$182*100)</f>
        <v>#REF!</v>
      </c>
      <c r="L42" s="41">
        <f>'MASTER CHART'!$AL$7</f>
        <v>0.25</v>
      </c>
      <c r="M42" s="560">
        <f t="shared" si="4"/>
        <v>-8.6538461538461551</v>
      </c>
      <c r="N42" s="376"/>
      <c r="O42" s="345"/>
      <c r="P42" s="369"/>
      <c r="Q42" s="369"/>
      <c r="R42" s="369"/>
      <c r="S42" s="369"/>
      <c r="T42" s="369"/>
      <c r="U42" s="369"/>
      <c r="V42" s="369"/>
      <c r="W42" s="373"/>
      <c r="X42" s="373"/>
      <c r="Y42" s="373"/>
      <c r="Z42" s="373"/>
      <c r="AA42" s="373"/>
      <c r="AB42" s="373"/>
      <c r="AC42" s="373"/>
      <c r="AD42" s="373"/>
      <c r="AE42" s="373"/>
      <c r="AF42" s="373"/>
      <c r="AG42" s="373"/>
      <c r="AH42" s="373"/>
      <c r="AI42" s="373"/>
      <c r="AJ42" s="373"/>
      <c r="AK42" s="373"/>
    </row>
    <row r="43" spans="1:37" ht="15.6" x14ac:dyDescent="0.3">
      <c r="A43" s="344" t="s">
        <v>148</v>
      </c>
      <c r="B43" s="641"/>
      <c r="C43" s="1038" t="s">
        <v>381</v>
      </c>
      <c r="D43" s="1039" t="s">
        <v>374</v>
      </c>
      <c r="E43" s="638" t="str">
        <f t="shared" si="5"/>
        <v>BBB-</v>
      </c>
      <c r="F43" s="565">
        <f t="shared" si="7"/>
        <v>48</v>
      </c>
      <c r="G43" s="567">
        <f t="shared" si="6"/>
        <v>0.8</v>
      </c>
      <c r="H43" s="385">
        <f t="shared" si="1"/>
        <v>-0.19999999999999996</v>
      </c>
      <c r="I43" s="385">
        <f t="shared" si="8"/>
        <v>-0.19999999999999996</v>
      </c>
      <c r="J43" s="557">
        <f t="shared" si="3"/>
        <v>-23.07692307692307</v>
      </c>
      <c r="K43" s="386" t="e">
        <f>IF(H43&lt;0,H43/#REF!*100,H43/$E$182*100)</f>
        <v>#REF!</v>
      </c>
      <c r="L43" s="41">
        <f>'MASTER CHART'!$AL$7</f>
        <v>0.25</v>
      </c>
      <c r="M43" s="560">
        <f t="shared" si="4"/>
        <v>-5.7692307692307674</v>
      </c>
      <c r="N43" s="376"/>
      <c r="O43" s="345"/>
      <c r="P43" s="369"/>
      <c r="Q43" s="369"/>
      <c r="R43" s="369"/>
      <c r="S43" s="369"/>
      <c r="T43" s="369"/>
      <c r="U43" s="369"/>
      <c r="V43" s="369"/>
      <c r="W43" s="373"/>
      <c r="X43" s="373"/>
      <c r="Y43" s="373"/>
      <c r="Z43" s="373"/>
      <c r="AA43" s="373"/>
      <c r="AB43" s="373"/>
      <c r="AC43" s="373"/>
      <c r="AD43" s="373"/>
      <c r="AE43" s="373"/>
      <c r="AF43" s="373"/>
      <c r="AG43" s="373"/>
      <c r="AH43" s="373"/>
      <c r="AI43" s="373"/>
      <c r="AJ43" s="373"/>
      <c r="AK43" s="373"/>
    </row>
    <row r="44" spans="1:37" ht="15.6" x14ac:dyDescent="0.3">
      <c r="A44" s="344" t="s">
        <v>149</v>
      </c>
      <c r="B44" s="641"/>
      <c r="C44" s="1038" t="s">
        <v>149</v>
      </c>
      <c r="D44" s="1039" t="s">
        <v>374</v>
      </c>
      <c r="E44" s="638" t="str">
        <f t="shared" si="5"/>
        <v>BBB-</v>
      </c>
      <c r="F44" s="565">
        <f t="shared" si="7"/>
        <v>48</v>
      </c>
      <c r="G44" s="567">
        <f t="shared" si="6"/>
        <v>0.8</v>
      </c>
      <c r="H44" s="385">
        <f t="shared" si="1"/>
        <v>-0.19999999999999996</v>
      </c>
      <c r="I44" s="385">
        <f t="shared" si="8"/>
        <v>-0.19999999999999996</v>
      </c>
      <c r="J44" s="557">
        <f t="shared" si="3"/>
        <v>-23.07692307692307</v>
      </c>
      <c r="K44" s="386" t="e">
        <f>IF(H44&lt;0,H44/#REF!*100,H44/$E$182*100)</f>
        <v>#REF!</v>
      </c>
      <c r="L44" s="41">
        <f>'MASTER CHART'!$AL$7</f>
        <v>0.25</v>
      </c>
      <c r="M44" s="560">
        <f t="shared" si="4"/>
        <v>-5.7692307692307674</v>
      </c>
      <c r="N44" s="376"/>
      <c r="O44" s="345"/>
      <c r="P44" s="369"/>
      <c r="Q44" s="369"/>
      <c r="R44" s="369"/>
      <c r="S44" s="369"/>
      <c r="T44" s="369"/>
      <c r="U44" s="369"/>
      <c r="V44" s="369"/>
      <c r="W44" s="373"/>
      <c r="X44" s="373"/>
      <c r="Y44" s="373"/>
      <c r="Z44" s="373"/>
      <c r="AA44" s="373"/>
      <c r="AB44" s="373"/>
      <c r="AC44" s="373"/>
      <c r="AD44" s="373"/>
      <c r="AE44" s="373"/>
      <c r="AF44" s="373"/>
      <c r="AG44" s="373"/>
      <c r="AH44" s="373"/>
      <c r="AI44" s="373"/>
      <c r="AJ44" s="373"/>
      <c r="AK44" s="373"/>
    </row>
    <row r="45" spans="1:37" ht="15.6" x14ac:dyDescent="0.3">
      <c r="A45" s="344" t="s">
        <v>150</v>
      </c>
      <c r="B45" s="641"/>
      <c r="C45" s="1038"/>
      <c r="D45" s="1039"/>
      <c r="E45" s="638" t="str">
        <f t="shared" si="5"/>
        <v>-</v>
      </c>
      <c r="F45" s="565" t="str">
        <f t="shared" si="7"/>
        <v>use median</v>
      </c>
      <c r="G45" s="567">
        <f t="shared" si="6"/>
        <v>1</v>
      </c>
      <c r="H45" s="385">
        <f t="shared" si="1"/>
        <v>0</v>
      </c>
      <c r="I45" s="385">
        <f t="shared" si="8"/>
        <v>0</v>
      </c>
      <c r="J45" s="557">
        <f t="shared" si="3"/>
        <v>0</v>
      </c>
      <c r="K45" s="386" t="e">
        <f>IF(H45&lt;0,H45/#REF!*100,H45/$E$182*100)</f>
        <v>#DIV/0!</v>
      </c>
      <c r="L45" s="41">
        <f>'MASTER CHART'!$AL$7</f>
        <v>0.25</v>
      </c>
      <c r="M45" s="560">
        <f t="shared" si="4"/>
        <v>0</v>
      </c>
      <c r="N45" s="376"/>
      <c r="O45" s="345"/>
      <c r="P45" s="369"/>
      <c r="Q45" s="369"/>
      <c r="R45" s="369"/>
      <c r="S45" s="369"/>
      <c r="T45" s="369"/>
      <c r="U45" s="369"/>
      <c r="V45" s="369"/>
      <c r="W45" s="373"/>
      <c r="X45" s="373"/>
      <c r="Y45" s="373"/>
      <c r="Z45" s="373"/>
      <c r="AA45" s="373"/>
      <c r="AB45" s="373"/>
      <c r="AC45" s="373"/>
      <c r="AD45" s="373"/>
      <c r="AE45" s="373"/>
      <c r="AF45" s="373"/>
      <c r="AG45" s="373"/>
      <c r="AH45" s="373"/>
      <c r="AI45" s="373"/>
      <c r="AJ45" s="373"/>
      <c r="AK45" s="373"/>
    </row>
    <row r="46" spans="1:37" ht="15.6" x14ac:dyDescent="0.3">
      <c r="A46" s="344" t="s">
        <v>51</v>
      </c>
      <c r="B46" s="641"/>
      <c r="E46" s="638" t="str">
        <f t="shared" si="5"/>
        <v>-</v>
      </c>
      <c r="F46" s="565" t="str">
        <f t="shared" si="7"/>
        <v>use median</v>
      </c>
      <c r="G46" s="567">
        <f t="shared" si="6"/>
        <v>1</v>
      </c>
      <c r="H46" s="385">
        <f t="shared" si="1"/>
        <v>0</v>
      </c>
      <c r="I46" s="385">
        <f t="shared" si="8"/>
        <v>0</v>
      </c>
      <c r="J46" s="557">
        <f t="shared" si="3"/>
        <v>0</v>
      </c>
      <c r="K46" s="386" t="e">
        <f>IF(H46&lt;0,H46/#REF!*100,H46/$E$182*100)</f>
        <v>#DIV/0!</v>
      </c>
      <c r="L46" s="41">
        <f>'MASTER CHART'!$AL$7</f>
        <v>0.25</v>
      </c>
      <c r="M46" s="560">
        <f t="shared" si="4"/>
        <v>0</v>
      </c>
      <c r="N46" s="376"/>
      <c r="O46" s="345"/>
      <c r="P46" s="369"/>
      <c r="Q46" s="369"/>
      <c r="R46" s="369"/>
      <c r="S46" s="369"/>
      <c r="T46" s="369"/>
      <c r="U46" s="369"/>
      <c r="V46" s="369"/>
      <c r="W46" s="373"/>
      <c r="X46" s="373"/>
      <c r="Y46" s="373"/>
      <c r="Z46" s="373"/>
      <c r="AA46" s="373"/>
      <c r="AB46" s="373"/>
      <c r="AC46" s="373"/>
      <c r="AD46" s="373"/>
      <c r="AE46" s="373"/>
      <c r="AF46" s="373"/>
      <c r="AG46" s="373"/>
      <c r="AH46" s="373"/>
      <c r="AI46" s="373"/>
      <c r="AJ46" s="373"/>
      <c r="AK46" s="373"/>
    </row>
    <row r="47" spans="1:37" ht="15.6" x14ac:dyDescent="0.3">
      <c r="A47" s="344" t="s">
        <v>52</v>
      </c>
      <c r="B47" s="641"/>
      <c r="C47" s="1038" t="s">
        <v>51</v>
      </c>
      <c r="D47" s="1039" t="s">
        <v>374</v>
      </c>
      <c r="E47" s="638" t="str">
        <f t="shared" si="5"/>
        <v>BBB-</v>
      </c>
      <c r="F47" s="565">
        <f t="shared" si="7"/>
        <v>48</v>
      </c>
      <c r="G47" s="567">
        <f t="shared" si="6"/>
        <v>0.8</v>
      </c>
      <c r="H47" s="385">
        <f t="shared" si="1"/>
        <v>-0.19999999999999996</v>
      </c>
      <c r="I47" s="385">
        <f t="shared" si="8"/>
        <v>-0.19999999999999996</v>
      </c>
      <c r="J47" s="557">
        <f t="shared" si="3"/>
        <v>-23.07692307692307</v>
      </c>
      <c r="K47" s="386" t="e">
        <f>IF(H47&lt;0,H47/#REF!*100,H47/$E$182*100)</f>
        <v>#REF!</v>
      </c>
      <c r="L47" s="41">
        <f>'MASTER CHART'!$AL$7</f>
        <v>0.25</v>
      </c>
      <c r="M47" s="560">
        <f t="shared" si="4"/>
        <v>-5.7692307692307674</v>
      </c>
      <c r="N47" s="376"/>
      <c r="O47" s="345"/>
      <c r="P47" s="369"/>
      <c r="Q47" s="369"/>
      <c r="R47" s="369"/>
      <c r="S47" s="369"/>
      <c r="T47" s="369"/>
      <c r="U47" s="369"/>
      <c r="V47" s="369"/>
      <c r="W47" s="373"/>
      <c r="X47" s="373"/>
      <c r="Y47" s="373"/>
      <c r="Z47" s="373"/>
      <c r="AA47" s="373"/>
      <c r="AB47" s="373"/>
      <c r="AC47" s="373"/>
      <c r="AD47" s="373"/>
      <c r="AE47" s="373"/>
      <c r="AF47" s="373"/>
      <c r="AG47" s="373"/>
      <c r="AH47" s="373"/>
      <c r="AI47" s="373"/>
      <c r="AJ47" s="373"/>
      <c r="AK47" s="373"/>
    </row>
    <row r="48" spans="1:37" ht="15.6" x14ac:dyDescent="0.3">
      <c r="A48" s="344" t="s">
        <v>230</v>
      </c>
      <c r="B48" s="641"/>
      <c r="C48" s="1038" t="s">
        <v>52</v>
      </c>
      <c r="D48" s="1039" t="s">
        <v>370</v>
      </c>
      <c r="E48" s="638" t="str">
        <f t="shared" si="5"/>
        <v>AA+</v>
      </c>
      <c r="F48" s="565">
        <f t="shared" si="7"/>
        <v>96</v>
      </c>
      <c r="G48" s="567">
        <f t="shared" si="6"/>
        <v>1.6</v>
      </c>
      <c r="H48" s="385">
        <f t="shared" si="1"/>
        <v>0.60000000000000009</v>
      </c>
      <c r="I48" s="385">
        <f t="shared" si="8"/>
        <v>0.60000000000000009</v>
      </c>
      <c r="J48" s="557">
        <f t="shared" si="3"/>
        <v>90</v>
      </c>
      <c r="K48" s="386" t="e">
        <f>IF(H48&lt;0,H48/#REF!*100,H48/$E$182*100)</f>
        <v>#DIV/0!</v>
      </c>
      <c r="L48" s="41">
        <f>'MASTER CHART'!$AL$7</f>
        <v>0.25</v>
      </c>
      <c r="M48" s="560">
        <f t="shared" si="4"/>
        <v>22.5</v>
      </c>
      <c r="N48" s="376"/>
      <c r="O48" s="345"/>
      <c r="P48" s="369"/>
      <c r="Q48" s="369"/>
      <c r="R48" s="369"/>
      <c r="S48" s="369"/>
      <c r="T48" s="369"/>
      <c r="U48" s="369"/>
      <c r="V48" s="369"/>
      <c r="W48" s="373"/>
      <c r="X48" s="373"/>
      <c r="Y48" s="373"/>
      <c r="Z48" s="373"/>
      <c r="AA48" s="373"/>
      <c r="AB48" s="373"/>
      <c r="AC48" s="373"/>
      <c r="AD48" s="373"/>
      <c r="AE48" s="373"/>
      <c r="AF48" s="373"/>
      <c r="AG48" s="373"/>
      <c r="AH48" s="373"/>
      <c r="AI48" s="373"/>
      <c r="AJ48" s="373"/>
      <c r="AK48" s="373"/>
    </row>
    <row r="49" spans="1:42" ht="15.6" x14ac:dyDescent="0.3">
      <c r="A49" s="344" t="s">
        <v>231</v>
      </c>
      <c r="B49" s="641"/>
      <c r="E49" s="638" t="str">
        <f t="shared" si="5"/>
        <v>-</v>
      </c>
      <c r="F49" s="565" t="str">
        <f t="shared" si="7"/>
        <v>use median</v>
      </c>
      <c r="G49" s="567">
        <f t="shared" si="6"/>
        <v>1</v>
      </c>
      <c r="H49" s="385">
        <f t="shared" si="1"/>
        <v>0</v>
      </c>
      <c r="I49" s="385">
        <f t="shared" si="8"/>
        <v>0</v>
      </c>
      <c r="J49" s="557">
        <f t="shared" si="3"/>
        <v>0</v>
      </c>
      <c r="K49" s="386" t="e">
        <f>IF(H49&lt;0,H49/#REF!*100,H49/$E$182*100)</f>
        <v>#DIV/0!</v>
      </c>
      <c r="L49" s="41">
        <f>'MASTER CHART'!$AL$7</f>
        <v>0.25</v>
      </c>
      <c r="M49" s="560">
        <f t="shared" si="4"/>
        <v>0</v>
      </c>
      <c r="N49" s="376"/>
      <c r="O49" s="345"/>
      <c r="P49" s="369"/>
      <c r="Q49" s="369"/>
      <c r="R49" s="369"/>
      <c r="S49" s="369"/>
      <c r="T49" s="369"/>
      <c r="U49" s="369"/>
      <c r="V49" s="369"/>
      <c r="W49" s="373"/>
      <c r="X49" s="373"/>
      <c r="Y49" s="373"/>
      <c r="Z49" s="373"/>
      <c r="AA49" s="373"/>
      <c r="AB49" s="373"/>
      <c r="AC49" s="373"/>
      <c r="AD49" s="373"/>
      <c r="AE49" s="373"/>
      <c r="AF49" s="373"/>
      <c r="AG49" s="373"/>
      <c r="AH49" s="373"/>
      <c r="AI49" s="373"/>
      <c r="AJ49" s="373"/>
      <c r="AK49" s="373"/>
    </row>
    <row r="50" spans="1:42" ht="15.6" x14ac:dyDescent="0.3">
      <c r="A50" s="344" t="s">
        <v>53</v>
      </c>
      <c r="B50" s="641"/>
      <c r="C50" s="1038" t="s">
        <v>53</v>
      </c>
      <c r="D50" s="1039" t="s">
        <v>294</v>
      </c>
      <c r="E50" s="638" t="str">
        <f t="shared" si="5"/>
        <v>AAA</v>
      </c>
      <c r="F50" s="565">
        <f t="shared" si="7"/>
        <v>100</v>
      </c>
      <c r="G50" s="567">
        <f t="shared" si="6"/>
        <v>1.6666666666666667</v>
      </c>
      <c r="H50" s="385">
        <f t="shared" si="1"/>
        <v>0.66666666666666674</v>
      </c>
      <c r="I50" s="385">
        <f t="shared" si="8"/>
        <v>0.66666666666666674</v>
      </c>
      <c r="J50" s="557">
        <f t="shared" si="3"/>
        <v>100</v>
      </c>
      <c r="K50" s="386" t="e">
        <f>IF(H50&lt;0,H50/#REF!*100,H50/$E$182*100)</f>
        <v>#DIV/0!</v>
      </c>
      <c r="L50" s="41">
        <f>'MASTER CHART'!$AL$7</f>
        <v>0.25</v>
      </c>
      <c r="M50" s="560">
        <f t="shared" si="4"/>
        <v>25</v>
      </c>
      <c r="N50" s="376"/>
      <c r="O50" s="345"/>
      <c r="P50" s="369"/>
      <c r="Q50" s="369"/>
      <c r="R50" s="369"/>
      <c r="S50" s="369"/>
      <c r="T50" s="369"/>
      <c r="U50" s="369"/>
      <c r="V50" s="369"/>
      <c r="W50" s="373"/>
      <c r="X50" s="373"/>
      <c r="Y50" s="373"/>
      <c r="Z50" s="373"/>
      <c r="AA50" s="373"/>
      <c r="AB50" s="373"/>
      <c r="AC50" s="373"/>
      <c r="AD50" s="373"/>
      <c r="AE50" s="373"/>
      <c r="AF50" s="373"/>
      <c r="AG50" s="373"/>
      <c r="AH50" s="373"/>
      <c r="AI50" s="373"/>
      <c r="AJ50" s="373"/>
      <c r="AK50" s="373"/>
    </row>
    <row r="51" spans="1:42" ht="15.6" x14ac:dyDescent="0.3">
      <c r="A51" s="344" t="s">
        <v>113</v>
      </c>
      <c r="B51" s="641"/>
      <c r="E51" s="638" t="str">
        <f t="shared" si="5"/>
        <v>-</v>
      </c>
      <c r="F51" s="565" t="str">
        <f t="shared" si="7"/>
        <v>use median</v>
      </c>
      <c r="G51" s="567">
        <f t="shared" si="6"/>
        <v>1</v>
      </c>
      <c r="H51" s="385">
        <f t="shared" si="1"/>
        <v>0</v>
      </c>
      <c r="I51" s="387">
        <f t="shared" si="8"/>
        <v>0</v>
      </c>
      <c r="J51" s="557">
        <f t="shared" si="3"/>
        <v>0</v>
      </c>
      <c r="K51" s="386" t="e">
        <f>IF(H51&lt;0,H51/#REF!*100,H51/$E$182*100)</f>
        <v>#DIV/0!</v>
      </c>
      <c r="L51" s="41">
        <f>'MASTER CHART'!$AL$7</f>
        <v>0.25</v>
      </c>
      <c r="M51" s="560">
        <f t="shared" si="4"/>
        <v>0</v>
      </c>
      <c r="N51" s="376"/>
      <c r="O51" s="345"/>
      <c r="P51" s="369"/>
      <c r="Q51" s="369"/>
      <c r="R51" s="369"/>
      <c r="S51" s="369"/>
      <c r="T51" s="369"/>
      <c r="U51" s="369"/>
      <c r="V51" s="369"/>
      <c r="W51" s="373"/>
      <c r="X51" s="373"/>
      <c r="Y51" s="373"/>
      <c r="Z51" s="373"/>
      <c r="AA51" s="373"/>
      <c r="AB51" s="373"/>
      <c r="AC51" s="373"/>
      <c r="AD51" s="373"/>
      <c r="AE51" s="373"/>
      <c r="AF51" s="373"/>
      <c r="AG51" s="373"/>
      <c r="AH51" s="373"/>
      <c r="AI51" s="373"/>
      <c r="AJ51" s="373"/>
      <c r="AK51" s="373"/>
    </row>
    <row r="52" spans="1:42" ht="15.6" x14ac:dyDescent="0.3">
      <c r="A52" s="344" t="s">
        <v>114</v>
      </c>
      <c r="B52" s="641"/>
      <c r="C52" s="1038" t="s">
        <v>114</v>
      </c>
      <c r="D52" s="1039" t="s">
        <v>376</v>
      </c>
      <c r="E52" s="638" t="str">
        <f t="shared" si="5"/>
        <v>BB-</v>
      </c>
      <c r="F52" s="565">
        <f t="shared" si="7"/>
        <v>30</v>
      </c>
      <c r="G52" s="567">
        <f t="shared" si="6"/>
        <v>0.5</v>
      </c>
      <c r="H52" s="385">
        <f t="shared" si="1"/>
        <v>-0.5</v>
      </c>
      <c r="I52" s="387">
        <f t="shared" si="8"/>
        <v>-0.5</v>
      </c>
      <c r="J52" s="557">
        <f t="shared" si="3"/>
        <v>-57.692307692307686</v>
      </c>
      <c r="K52" s="386" t="e">
        <f>IF(H52&lt;0,H52/#REF!*100,H52/$E$182*100)</f>
        <v>#REF!</v>
      </c>
      <c r="L52" s="41">
        <f>'MASTER CHART'!$AL$7</f>
        <v>0.25</v>
      </c>
      <c r="M52" s="560">
        <f t="shared" si="4"/>
        <v>-14.423076923076922</v>
      </c>
      <c r="N52" s="376"/>
      <c r="O52" s="345"/>
      <c r="P52" s="369"/>
      <c r="Q52" s="369"/>
      <c r="R52" s="369"/>
      <c r="S52" s="369"/>
      <c r="T52" s="369"/>
      <c r="U52" s="369"/>
      <c r="V52" s="369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3"/>
      <c r="AH52" s="373"/>
      <c r="AI52" s="373"/>
      <c r="AJ52" s="373"/>
      <c r="AK52" s="373"/>
    </row>
    <row r="53" spans="1:42" s="207" customFormat="1" ht="15.6" x14ac:dyDescent="0.3">
      <c r="A53" s="344" t="s">
        <v>54</v>
      </c>
      <c r="B53" s="641"/>
      <c r="C53" s="1038" t="s">
        <v>54</v>
      </c>
      <c r="D53" s="1039" t="s">
        <v>289</v>
      </c>
      <c r="E53" s="638" t="str">
        <f t="shared" si="5"/>
        <v>B</v>
      </c>
      <c r="F53" s="565">
        <f t="shared" si="7"/>
        <v>18</v>
      </c>
      <c r="G53" s="567">
        <f t="shared" si="6"/>
        <v>0.3</v>
      </c>
      <c r="H53" s="385">
        <f t="shared" si="1"/>
        <v>-0.7</v>
      </c>
      <c r="I53" s="387">
        <f t="shared" si="8"/>
        <v>-0.7</v>
      </c>
      <c r="J53" s="557">
        <f t="shared" si="3"/>
        <v>-80.769230769230759</v>
      </c>
      <c r="K53" s="386" t="e">
        <f>IF(H53&lt;0,H53/#REF!*100,H53/$E$182*100)</f>
        <v>#REF!</v>
      </c>
      <c r="L53" s="41">
        <f>'MASTER CHART'!$AL$7</f>
        <v>0.25</v>
      </c>
      <c r="M53" s="560">
        <f t="shared" si="4"/>
        <v>-20.19230769230769</v>
      </c>
      <c r="N53" s="376"/>
      <c r="O53" s="206"/>
      <c r="P53" s="369"/>
      <c r="Q53" s="369"/>
      <c r="R53" s="369"/>
      <c r="S53" s="369"/>
      <c r="T53" s="369"/>
      <c r="U53" s="369"/>
      <c r="V53" s="369"/>
      <c r="W53" s="372"/>
      <c r="X53" s="372"/>
      <c r="Y53" s="372"/>
      <c r="Z53" s="372"/>
      <c r="AA53" s="372"/>
      <c r="AB53" s="372"/>
      <c r="AC53" s="372"/>
      <c r="AD53" s="372"/>
      <c r="AE53" s="372"/>
      <c r="AF53" s="372"/>
      <c r="AG53" s="372"/>
      <c r="AH53" s="372"/>
      <c r="AI53" s="372"/>
      <c r="AJ53" s="372"/>
      <c r="AK53" s="372"/>
    </row>
    <row r="54" spans="1:42" ht="15.6" x14ac:dyDescent="0.3">
      <c r="A54" s="344" t="s">
        <v>55</v>
      </c>
      <c r="B54" s="641"/>
      <c r="C54" s="1038" t="s">
        <v>55</v>
      </c>
      <c r="D54" s="1039" t="s">
        <v>289</v>
      </c>
      <c r="E54" s="638" t="str">
        <f t="shared" si="5"/>
        <v>B</v>
      </c>
      <c r="F54" s="565">
        <f t="shared" si="7"/>
        <v>18</v>
      </c>
      <c r="G54" s="567">
        <f t="shared" si="6"/>
        <v>0.3</v>
      </c>
      <c r="H54" s="385">
        <f t="shared" si="1"/>
        <v>-0.7</v>
      </c>
      <c r="I54" s="387">
        <f t="shared" si="8"/>
        <v>-0.7</v>
      </c>
      <c r="J54" s="557">
        <f t="shared" si="3"/>
        <v>-80.769230769230759</v>
      </c>
      <c r="K54" s="386" t="e">
        <f>IF(H54&lt;0,H54/#REF!*100,H54/$E$182*100)</f>
        <v>#REF!</v>
      </c>
      <c r="L54" s="41">
        <f>'MASTER CHART'!$AL$7</f>
        <v>0.25</v>
      </c>
      <c r="M54" s="560">
        <f t="shared" si="4"/>
        <v>-20.19230769230769</v>
      </c>
      <c r="N54" s="376"/>
      <c r="O54" s="345"/>
      <c r="P54" s="369"/>
      <c r="Q54" s="369"/>
      <c r="R54" s="369"/>
      <c r="S54" s="369"/>
      <c r="T54" s="369"/>
      <c r="U54" s="369"/>
      <c r="V54" s="369"/>
      <c r="W54" s="373"/>
      <c r="X54" s="373"/>
      <c r="Y54" s="373"/>
      <c r="Z54" s="373"/>
      <c r="AA54" s="373"/>
      <c r="AB54" s="373"/>
      <c r="AC54" s="373"/>
      <c r="AD54" s="373"/>
      <c r="AE54" s="373"/>
      <c r="AF54" s="373"/>
      <c r="AG54" s="373"/>
      <c r="AH54" s="373"/>
      <c r="AI54" s="373"/>
      <c r="AJ54" s="373"/>
      <c r="AK54" s="373"/>
    </row>
    <row r="55" spans="1:42" s="143" customFormat="1" ht="15.6" x14ac:dyDescent="0.3">
      <c r="A55" s="344" t="s">
        <v>56</v>
      </c>
      <c r="B55" s="641"/>
      <c r="C55" s="1038" t="s">
        <v>56</v>
      </c>
      <c r="D55" s="1039" t="s">
        <v>617</v>
      </c>
      <c r="E55" s="638" t="str">
        <f t="shared" si="5"/>
        <v>B-</v>
      </c>
      <c r="F55" s="565">
        <f t="shared" si="7"/>
        <v>12</v>
      </c>
      <c r="G55" s="567">
        <f t="shared" si="6"/>
        <v>0.2</v>
      </c>
      <c r="H55" s="385">
        <f t="shared" si="1"/>
        <v>-0.8</v>
      </c>
      <c r="I55" s="387">
        <f t="shared" si="8"/>
        <v>-0.8</v>
      </c>
      <c r="J55" s="557">
        <f t="shared" si="3"/>
        <v>-92.307692307692307</v>
      </c>
      <c r="K55" s="386" t="e">
        <f>IF(H55&lt;0,H55/#REF!*100,H55/$E$182*100)</f>
        <v>#REF!</v>
      </c>
      <c r="L55" s="41">
        <f>'MASTER CHART'!$AL$7</f>
        <v>0.25</v>
      </c>
      <c r="M55" s="560">
        <f t="shared" si="4"/>
        <v>-23.076923076923077</v>
      </c>
      <c r="N55" s="376"/>
      <c r="O55" s="162"/>
      <c r="P55" s="369"/>
      <c r="Q55" s="369"/>
      <c r="R55" s="369"/>
      <c r="S55" s="369"/>
      <c r="T55" s="369"/>
      <c r="U55" s="369"/>
      <c r="V55" s="369"/>
      <c r="W55" s="169"/>
      <c r="X55" s="168"/>
      <c r="Y55" s="162"/>
      <c r="Z55" s="162"/>
      <c r="AA55" s="162"/>
      <c r="AB55" s="162"/>
      <c r="AC55" s="162"/>
      <c r="AD55" s="162"/>
      <c r="AE55" s="162"/>
      <c r="AF55" s="162"/>
      <c r="AG55" s="170"/>
      <c r="AH55" s="162"/>
      <c r="AI55" s="162"/>
      <c r="AJ55" s="162"/>
      <c r="AK55" s="162"/>
      <c r="AL55" s="383"/>
      <c r="AM55" s="139"/>
      <c r="AN55" s="140"/>
      <c r="AO55" s="141"/>
      <c r="AP55" s="142"/>
    </row>
    <row r="56" spans="1:42" ht="15.6" x14ac:dyDescent="0.3">
      <c r="A56" s="344" t="s">
        <v>151</v>
      </c>
      <c r="B56" s="641"/>
      <c r="E56" s="638" t="str">
        <f t="shared" si="5"/>
        <v>-</v>
      </c>
      <c r="F56" s="565" t="str">
        <f t="shared" si="7"/>
        <v>use median</v>
      </c>
      <c r="G56" s="567">
        <f t="shared" si="6"/>
        <v>1</v>
      </c>
      <c r="H56" s="385">
        <f t="shared" si="1"/>
        <v>0</v>
      </c>
      <c r="I56" s="387">
        <f t="shared" si="8"/>
        <v>0</v>
      </c>
      <c r="J56" s="557">
        <f t="shared" si="3"/>
        <v>0</v>
      </c>
      <c r="K56" s="386" t="e">
        <f>IF(H56&lt;0,H56/#REF!*100,H56/$E$182*100)</f>
        <v>#DIV/0!</v>
      </c>
      <c r="L56" s="41">
        <f>'MASTER CHART'!$AL$7</f>
        <v>0.25</v>
      </c>
      <c r="M56" s="560">
        <f t="shared" si="4"/>
        <v>0</v>
      </c>
      <c r="N56" s="376"/>
      <c r="O56" s="345"/>
      <c r="P56" s="369"/>
      <c r="Q56" s="369"/>
      <c r="R56" s="369"/>
      <c r="S56" s="369"/>
      <c r="T56" s="369"/>
      <c r="U56" s="369"/>
      <c r="V56" s="369"/>
      <c r="W56" s="373"/>
      <c r="X56" s="373"/>
      <c r="Y56" s="373"/>
      <c r="Z56" s="373"/>
      <c r="AA56" s="373"/>
      <c r="AB56" s="373"/>
      <c r="AC56" s="373"/>
      <c r="AD56" s="373"/>
      <c r="AE56" s="373"/>
      <c r="AF56" s="373"/>
      <c r="AG56" s="373"/>
      <c r="AH56" s="373"/>
      <c r="AI56" s="373"/>
      <c r="AJ56" s="373"/>
      <c r="AK56" s="373"/>
    </row>
    <row r="57" spans="1:42" ht="15.6" x14ac:dyDescent="0.3">
      <c r="A57" s="344" t="s">
        <v>152</v>
      </c>
      <c r="B57" s="641"/>
      <c r="C57" s="1038" t="s">
        <v>152</v>
      </c>
      <c r="D57" s="1039" t="s">
        <v>294</v>
      </c>
      <c r="E57" s="638" t="str">
        <f t="shared" si="5"/>
        <v>AAA</v>
      </c>
      <c r="F57" s="565">
        <f t="shared" si="7"/>
        <v>100</v>
      </c>
      <c r="G57" s="567">
        <f t="shared" si="6"/>
        <v>1.6666666666666667</v>
      </c>
      <c r="H57" s="385">
        <f t="shared" si="1"/>
        <v>0.66666666666666674</v>
      </c>
      <c r="I57" s="387">
        <f t="shared" si="8"/>
        <v>0.66666666666666674</v>
      </c>
      <c r="J57" s="557">
        <f t="shared" si="3"/>
        <v>100</v>
      </c>
      <c r="K57" s="386" t="e">
        <f>IF(H57&lt;0,H57/#REF!*100,H57/$E$182*100)</f>
        <v>#DIV/0!</v>
      </c>
      <c r="L57" s="41">
        <f>'MASTER CHART'!$AL$7</f>
        <v>0.25</v>
      </c>
      <c r="M57" s="560">
        <f t="shared" si="4"/>
        <v>25</v>
      </c>
      <c r="N57" s="376"/>
      <c r="O57" s="345"/>
      <c r="P57" s="369"/>
      <c r="Q57" s="369"/>
      <c r="R57" s="369"/>
      <c r="S57" s="369"/>
      <c r="T57" s="369"/>
      <c r="U57" s="369"/>
      <c r="V57" s="369"/>
      <c r="W57" s="373"/>
      <c r="X57" s="373"/>
      <c r="Y57" s="373"/>
      <c r="Z57" s="373"/>
      <c r="AA57" s="373"/>
      <c r="AB57" s="373"/>
      <c r="AC57" s="373"/>
      <c r="AD57" s="373"/>
      <c r="AE57" s="373"/>
      <c r="AF57" s="373"/>
      <c r="AG57" s="373"/>
      <c r="AH57" s="373"/>
      <c r="AI57" s="373"/>
      <c r="AJ57" s="373"/>
      <c r="AK57" s="373"/>
    </row>
    <row r="58" spans="1:42" ht="15.6" x14ac:dyDescent="0.3">
      <c r="A58" s="344" t="s">
        <v>153</v>
      </c>
      <c r="B58" s="641"/>
      <c r="C58" s="1038" t="s">
        <v>153</v>
      </c>
      <c r="D58" s="1039" t="s">
        <v>289</v>
      </c>
      <c r="E58" s="638" t="str">
        <f t="shared" si="5"/>
        <v>B</v>
      </c>
      <c r="F58" s="565">
        <f t="shared" si="7"/>
        <v>18</v>
      </c>
      <c r="G58" s="567">
        <f t="shared" si="6"/>
        <v>0.3</v>
      </c>
      <c r="H58" s="385">
        <f t="shared" si="1"/>
        <v>-0.7</v>
      </c>
      <c r="I58" s="387">
        <f t="shared" si="8"/>
        <v>-0.7</v>
      </c>
      <c r="J58" s="557">
        <f t="shared" si="3"/>
        <v>-80.769230769230759</v>
      </c>
      <c r="K58" s="386" t="e">
        <f>IF(H58&lt;0,H58/#REF!*100,H58/$E$182*100)</f>
        <v>#REF!</v>
      </c>
      <c r="L58" s="41">
        <f>'MASTER CHART'!$AL$7</f>
        <v>0.25</v>
      </c>
      <c r="M58" s="560">
        <f t="shared" si="4"/>
        <v>-20.19230769230769</v>
      </c>
      <c r="N58" s="376"/>
      <c r="O58" s="345"/>
      <c r="P58" s="369"/>
      <c r="Q58" s="369"/>
      <c r="R58" s="369"/>
      <c r="S58" s="369"/>
      <c r="T58" s="369"/>
      <c r="U58" s="369"/>
      <c r="V58" s="369"/>
      <c r="W58" s="373"/>
      <c r="X58" s="373"/>
      <c r="Y58" s="373"/>
      <c r="Z58" s="373"/>
      <c r="AA58" s="373"/>
      <c r="AB58" s="373"/>
      <c r="AC58" s="373"/>
      <c r="AD58" s="373"/>
      <c r="AE58" s="373"/>
      <c r="AF58" s="373"/>
      <c r="AG58" s="373"/>
      <c r="AH58" s="373"/>
      <c r="AI58" s="373"/>
      <c r="AJ58" s="373"/>
      <c r="AK58" s="373"/>
    </row>
    <row r="59" spans="1:42" ht="15.6" x14ac:dyDescent="0.3">
      <c r="A59" s="344" t="s">
        <v>154</v>
      </c>
      <c r="B59" s="641"/>
      <c r="E59" s="638" t="str">
        <f t="shared" si="5"/>
        <v>-</v>
      </c>
      <c r="F59" s="565" t="str">
        <f t="shared" si="7"/>
        <v>use median</v>
      </c>
      <c r="G59" s="567">
        <f t="shared" si="6"/>
        <v>1</v>
      </c>
      <c r="H59" s="385">
        <f t="shared" si="1"/>
        <v>0</v>
      </c>
      <c r="I59" s="387">
        <f t="shared" si="8"/>
        <v>0</v>
      </c>
      <c r="J59" s="557">
        <f t="shared" si="3"/>
        <v>0</v>
      </c>
      <c r="K59" s="386" t="e">
        <f>IF(H59&lt;0,H59/#REF!*100,H59/$E$182*100)</f>
        <v>#DIV/0!</v>
      </c>
      <c r="L59" s="41">
        <f>'MASTER CHART'!$AL$7</f>
        <v>0.25</v>
      </c>
      <c r="M59" s="560">
        <f t="shared" si="4"/>
        <v>0</v>
      </c>
      <c r="N59" s="376"/>
      <c r="O59" s="345"/>
      <c r="P59" s="373"/>
      <c r="Q59" s="373"/>
      <c r="R59" s="373"/>
      <c r="S59" s="373"/>
      <c r="T59" s="373"/>
      <c r="U59" s="373"/>
      <c r="V59" s="373"/>
      <c r="W59" s="373"/>
      <c r="X59" s="373"/>
      <c r="Y59" s="373"/>
      <c r="Z59" s="373"/>
      <c r="AA59" s="373"/>
      <c r="AB59" s="373"/>
      <c r="AC59" s="373"/>
      <c r="AD59" s="373"/>
      <c r="AE59" s="373"/>
      <c r="AF59" s="373"/>
      <c r="AG59" s="373"/>
      <c r="AH59" s="373"/>
      <c r="AI59" s="373"/>
      <c r="AJ59" s="373"/>
      <c r="AK59" s="373"/>
    </row>
    <row r="60" spans="1:42" ht="15.6" x14ac:dyDescent="0.3">
      <c r="A60" s="344" t="s">
        <v>155</v>
      </c>
      <c r="B60" s="641"/>
      <c r="C60" s="1038" t="s">
        <v>155</v>
      </c>
      <c r="D60" s="1039" t="s">
        <v>294</v>
      </c>
      <c r="E60" s="638" t="str">
        <f t="shared" si="5"/>
        <v>AAA</v>
      </c>
      <c r="F60" s="565">
        <f t="shared" si="7"/>
        <v>100</v>
      </c>
      <c r="G60" s="567">
        <f t="shared" si="6"/>
        <v>1.6666666666666667</v>
      </c>
      <c r="H60" s="385">
        <f t="shared" si="1"/>
        <v>0.66666666666666674</v>
      </c>
      <c r="I60" s="387">
        <f t="shared" si="8"/>
        <v>0.66666666666666674</v>
      </c>
      <c r="J60" s="557">
        <f t="shared" si="3"/>
        <v>100</v>
      </c>
      <c r="K60" s="386" t="e">
        <f>IF(H60&lt;0,H60/#REF!*100,H60/$E$182*100)</f>
        <v>#DIV/0!</v>
      </c>
      <c r="L60" s="41">
        <f>'MASTER CHART'!$AL$7</f>
        <v>0.25</v>
      </c>
      <c r="M60" s="560">
        <f t="shared" si="4"/>
        <v>25</v>
      </c>
      <c r="N60" s="376"/>
      <c r="O60" s="345"/>
      <c r="P60" s="374"/>
      <c r="Q60" s="373"/>
      <c r="R60" s="373"/>
      <c r="S60" s="373"/>
      <c r="T60" s="373"/>
      <c r="U60" s="373"/>
      <c r="V60" s="373"/>
      <c r="W60" s="373"/>
      <c r="X60" s="373"/>
      <c r="Y60" s="373"/>
      <c r="Z60" s="373"/>
      <c r="AA60" s="373"/>
      <c r="AB60" s="373"/>
      <c r="AC60" s="373"/>
      <c r="AD60" s="373"/>
      <c r="AE60" s="373"/>
      <c r="AF60" s="373"/>
      <c r="AG60" s="373"/>
      <c r="AH60" s="373"/>
      <c r="AI60" s="373"/>
      <c r="AJ60" s="373"/>
      <c r="AK60" s="373"/>
    </row>
    <row r="61" spans="1:42" ht="15.6" x14ac:dyDescent="0.3">
      <c r="A61" s="344" t="s">
        <v>57</v>
      </c>
      <c r="B61" s="641"/>
      <c r="C61" s="1038" t="s">
        <v>57</v>
      </c>
      <c r="D61" s="1039" t="s">
        <v>294</v>
      </c>
      <c r="E61" s="638" t="str">
        <f t="shared" si="5"/>
        <v>AAA</v>
      </c>
      <c r="F61" s="565">
        <f t="shared" si="7"/>
        <v>100</v>
      </c>
      <c r="G61" s="567">
        <f t="shared" si="6"/>
        <v>1.6666666666666667</v>
      </c>
      <c r="H61" s="385">
        <f t="shared" si="1"/>
        <v>0.66666666666666674</v>
      </c>
      <c r="I61" s="387">
        <f t="shared" si="8"/>
        <v>0.66666666666666674</v>
      </c>
      <c r="J61" s="557">
        <f t="shared" si="3"/>
        <v>100</v>
      </c>
      <c r="K61" s="386" t="e">
        <f>IF(H61&lt;0,H61/#REF!*100,H61/$E$182*100)</f>
        <v>#DIV/0!</v>
      </c>
      <c r="L61" s="41">
        <f>'MASTER CHART'!$AL$7</f>
        <v>0.25</v>
      </c>
      <c r="M61" s="560">
        <f t="shared" si="4"/>
        <v>25</v>
      </c>
      <c r="N61" s="376"/>
      <c r="O61" s="345"/>
      <c r="P61" s="373"/>
      <c r="Q61" s="373"/>
      <c r="R61" s="373"/>
      <c r="S61" s="373"/>
      <c r="T61" s="373"/>
      <c r="U61" s="373"/>
      <c r="V61" s="373"/>
      <c r="W61" s="373"/>
      <c r="X61" s="373"/>
      <c r="Y61" s="373"/>
      <c r="Z61" s="373"/>
      <c r="AA61" s="373"/>
      <c r="AB61" s="373"/>
      <c r="AC61" s="373"/>
      <c r="AD61" s="373"/>
      <c r="AE61" s="373"/>
      <c r="AF61" s="373"/>
      <c r="AG61" s="373"/>
      <c r="AH61" s="373"/>
      <c r="AI61" s="373"/>
      <c r="AJ61" s="373"/>
      <c r="AK61" s="373"/>
    </row>
    <row r="62" spans="1:42" s="178" customFormat="1" ht="15.6" x14ac:dyDescent="0.3">
      <c r="A62" s="344" t="s">
        <v>156</v>
      </c>
      <c r="B62" s="643"/>
      <c r="C62" s="1040"/>
      <c r="D62" s="1040"/>
      <c r="E62" s="638" t="str">
        <f t="shared" si="5"/>
        <v>-</v>
      </c>
      <c r="F62" s="565" t="str">
        <f t="shared" si="7"/>
        <v>use median</v>
      </c>
      <c r="G62" s="567">
        <f t="shared" si="6"/>
        <v>1</v>
      </c>
      <c r="H62" s="385">
        <f t="shared" si="1"/>
        <v>0</v>
      </c>
      <c r="I62" s="387">
        <f t="shared" si="8"/>
        <v>0</v>
      </c>
      <c r="J62" s="557">
        <f t="shared" si="3"/>
        <v>0</v>
      </c>
      <c r="K62" s="386" t="e">
        <f>IF(H62&lt;0,H62/#REF!*100,H62/$E$182*100)</f>
        <v>#DIV/0!</v>
      </c>
      <c r="L62" s="41">
        <f>'MASTER CHART'!$AL$7</f>
        <v>0.25</v>
      </c>
      <c r="M62" s="560">
        <f t="shared" si="4"/>
        <v>0</v>
      </c>
      <c r="N62" s="376"/>
      <c r="O62" s="346"/>
      <c r="P62" s="375"/>
      <c r="Q62" s="375"/>
      <c r="R62" s="375"/>
      <c r="S62" s="375"/>
      <c r="T62" s="375"/>
      <c r="U62" s="375"/>
      <c r="V62" s="375"/>
      <c r="W62" s="375"/>
      <c r="X62" s="375"/>
      <c r="Y62" s="375"/>
      <c r="Z62" s="375"/>
      <c r="AA62" s="375"/>
      <c r="AB62" s="375"/>
      <c r="AC62" s="375"/>
      <c r="AD62" s="375"/>
      <c r="AE62" s="375"/>
      <c r="AF62" s="375"/>
      <c r="AG62" s="375"/>
      <c r="AH62" s="375"/>
      <c r="AI62" s="375"/>
      <c r="AJ62" s="375"/>
      <c r="AK62" s="375"/>
    </row>
    <row r="63" spans="1:42" ht="15.6" x14ac:dyDescent="0.3">
      <c r="A63" s="344" t="s">
        <v>157</v>
      </c>
      <c r="B63" s="641"/>
      <c r="C63" s="1038" t="s">
        <v>157</v>
      </c>
      <c r="D63" s="1039" t="s">
        <v>374</v>
      </c>
      <c r="E63" s="638" t="str">
        <f t="shared" si="5"/>
        <v>BBB-</v>
      </c>
      <c r="F63" s="565">
        <f t="shared" si="7"/>
        <v>48</v>
      </c>
      <c r="G63" s="567">
        <f t="shared" si="6"/>
        <v>0.8</v>
      </c>
      <c r="H63" s="385">
        <f t="shared" si="1"/>
        <v>-0.19999999999999996</v>
      </c>
      <c r="I63" s="387">
        <f t="shared" si="8"/>
        <v>-0.19999999999999996</v>
      </c>
      <c r="J63" s="557">
        <f t="shared" si="3"/>
        <v>-23.07692307692307</v>
      </c>
      <c r="K63" s="386" t="e">
        <f>IF(H63&lt;0,H63/#REF!*100,H63/$E$182*100)</f>
        <v>#REF!</v>
      </c>
      <c r="L63" s="41">
        <f>'MASTER CHART'!$AL$7</f>
        <v>0.25</v>
      </c>
      <c r="M63" s="560">
        <f t="shared" si="4"/>
        <v>-5.7692307692307674</v>
      </c>
      <c r="N63" s="376"/>
      <c r="O63" s="345"/>
      <c r="P63" s="373"/>
      <c r="Q63" s="373"/>
      <c r="R63" s="373"/>
      <c r="S63" s="373"/>
      <c r="T63" s="373"/>
      <c r="U63" s="373"/>
      <c r="V63" s="373"/>
      <c r="W63" s="373"/>
      <c r="X63" s="373"/>
      <c r="Y63" s="373"/>
      <c r="Z63" s="373"/>
      <c r="AA63" s="373"/>
      <c r="AB63" s="373"/>
      <c r="AC63" s="373"/>
      <c r="AD63" s="373"/>
      <c r="AE63" s="373"/>
      <c r="AF63" s="373"/>
      <c r="AG63" s="373"/>
      <c r="AH63" s="373"/>
      <c r="AI63" s="373"/>
      <c r="AJ63" s="373"/>
      <c r="AK63" s="373"/>
    </row>
    <row r="64" spans="1:42" ht="15.6" x14ac:dyDescent="0.3">
      <c r="A64" s="344" t="s">
        <v>158</v>
      </c>
      <c r="B64" s="641"/>
      <c r="C64" s="1038" t="s">
        <v>158</v>
      </c>
      <c r="D64" s="1039" t="s">
        <v>299</v>
      </c>
      <c r="E64" s="638" t="str">
        <f t="shared" si="5"/>
        <v>BB</v>
      </c>
      <c r="F64" s="565">
        <f t="shared" si="7"/>
        <v>36</v>
      </c>
      <c r="G64" s="567">
        <f t="shared" si="6"/>
        <v>0.6</v>
      </c>
      <c r="H64" s="385">
        <f t="shared" si="1"/>
        <v>-0.4</v>
      </c>
      <c r="I64" s="387">
        <f t="shared" si="8"/>
        <v>-0.4</v>
      </c>
      <c r="J64" s="557">
        <f t="shared" si="3"/>
        <v>-46.153846153846153</v>
      </c>
      <c r="K64" s="386" t="e">
        <f>IF(H64&lt;0,H64/#REF!*100,H64/$E$182*100)</f>
        <v>#REF!</v>
      </c>
      <c r="L64" s="41">
        <f>'MASTER CHART'!$AL$7</f>
        <v>0.25</v>
      </c>
      <c r="M64" s="560">
        <f t="shared" si="4"/>
        <v>-11.538461538461538</v>
      </c>
      <c r="N64" s="376"/>
      <c r="O64" s="345"/>
      <c r="P64" s="373"/>
      <c r="Q64" s="373"/>
      <c r="R64" s="373"/>
      <c r="S64" s="373"/>
      <c r="T64" s="373"/>
      <c r="U64" s="373"/>
      <c r="V64" s="373"/>
      <c r="W64" s="373"/>
      <c r="X64" s="373"/>
      <c r="Y64" s="373"/>
      <c r="Z64" s="373"/>
      <c r="AA64" s="373"/>
      <c r="AB64" s="373"/>
      <c r="AC64" s="373"/>
      <c r="AD64" s="373"/>
      <c r="AE64" s="373"/>
      <c r="AF64" s="373"/>
      <c r="AG64" s="373"/>
      <c r="AH64" s="373"/>
      <c r="AI64" s="373"/>
      <c r="AJ64" s="373"/>
      <c r="AK64" s="373"/>
    </row>
    <row r="65" spans="1:37" ht="15.6" x14ac:dyDescent="0.3">
      <c r="A65" s="344" t="s">
        <v>58</v>
      </c>
      <c r="B65" s="641"/>
      <c r="C65" s="1038" t="s">
        <v>58</v>
      </c>
      <c r="D65" s="1039" t="s">
        <v>294</v>
      </c>
      <c r="E65" s="638" t="str">
        <f t="shared" si="5"/>
        <v>AAA</v>
      </c>
      <c r="F65" s="565">
        <f t="shared" si="7"/>
        <v>100</v>
      </c>
      <c r="G65" s="567">
        <f t="shared" si="6"/>
        <v>1.6666666666666667</v>
      </c>
      <c r="H65" s="385">
        <f t="shared" si="1"/>
        <v>0.66666666666666674</v>
      </c>
      <c r="I65" s="387">
        <f t="shared" si="8"/>
        <v>0.66666666666666674</v>
      </c>
      <c r="J65" s="557">
        <f t="shared" si="3"/>
        <v>100</v>
      </c>
      <c r="K65" s="386" t="e">
        <f>IF(H65&lt;0,H65/#REF!*100,H65/$E$182*100)</f>
        <v>#DIV/0!</v>
      </c>
      <c r="L65" s="41">
        <f>'MASTER CHART'!$AL$7</f>
        <v>0.25</v>
      </c>
      <c r="M65" s="560">
        <f t="shared" si="4"/>
        <v>25</v>
      </c>
      <c r="N65" s="376"/>
      <c r="O65" s="345"/>
      <c r="P65" s="373"/>
      <c r="Q65" s="373"/>
      <c r="R65" s="373"/>
      <c r="S65" s="373"/>
      <c r="T65" s="373"/>
      <c r="U65" s="373"/>
      <c r="V65" s="373"/>
      <c r="W65" s="373"/>
      <c r="X65" s="373"/>
      <c r="Y65" s="373"/>
      <c r="Z65" s="373"/>
      <c r="AA65" s="373"/>
      <c r="AB65" s="373"/>
      <c r="AC65" s="373"/>
      <c r="AD65" s="373"/>
      <c r="AE65" s="373"/>
      <c r="AF65" s="373"/>
      <c r="AG65" s="373"/>
      <c r="AH65" s="373"/>
      <c r="AI65" s="373"/>
      <c r="AJ65" s="373"/>
      <c r="AK65" s="373"/>
    </row>
    <row r="66" spans="1:37" ht="15.6" x14ac:dyDescent="0.3">
      <c r="A66" s="344" t="s">
        <v>159</v>
      </c>
      <c r="B66" s="641"/>
      <c r="C66" s="1038" t="s">
        <v>159</v>
      </c>
      <c r="D66" s="1039" t="s">
        <v>289</v>
      </c>
      <c r="E66" s="638" t="str">
        <f t="shared" si="5"/>
        <v>B</v>
      </c>
      <c r="F66" s="565">
        <f t="shared" si="7"/>
        <v>18</v>
      </c>
      <c r="G66" s="567">
        <f t="shared" si="6"/>
        <v>0.3</v>
      </c>
      <c r="H66" s="385">
        <f t="shared" si="1"/>
        <v>-0.7</v>
      </c>
      <c r="I66" s="387">
        <f t="shared" si="8"/>
        <v>-0.7</v>
      </c>
      <c r="J66" s="557">
        <f t="shared" si="3"/>
        <v>-80.769230769230759</v>
      </c>
      <c r="K66" s="386" t="e">
        <f>IF(H66&lt;0,H66/#REF!*100,H66/$E$182*100)</f>
        <v>#REF!</v>
      </c>
      <c r="L66" s="41">
        <f>'MASTER CHART'!$AL$7</f>
        <v>0.25</v>
      </c>
      <c r="M66" s="560">
        <f t="shared" si="4"/>
        <v>-20.19230769230769</v>
      </c>
      <c r="N66" s="376"/>
      <c r="O66" s="345"/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373"/>
      <c r="AC66" s="373"/>
      <c r="AD66" s="373"/>
      <c r="AE66" s="373"/>
      <c r="AF66" s="373"/>
      <c r="AG66" s="373"/>
      <c r="AH66" s="373"/>
      <c r="AI66" s="373"/>
      <c r="AJ66" s="373"/>
      <c r="AK66" s="373"/>
    </row>
    <row r="67" spans="1:37" ht="15.6" x14ac:dyDescent="0.3">
      <c r="A67" s="344" t="s">
        <v>160</v>
      </c>
      <c r="B67" s="641"/>
      <c r="E67" s="638" t="str">
        <f t="shared" si="5"/>
        <v>-</v>
      </c>
      <c r="F67" s="565" t="str">
        <f t="shared" si="7"/>
        <v>use median</v>
      </c>
      <c r="G67" s="567">
        <f t="shared" si="6"/>
        <v>1</v>
      </c>
      <c r="H67" s="385">
        <f t="shared" si="1"/>
        <v>0</v>
      </c>
      <c r="I67" s="387">
        <f t="shared" si="8"/>
        <v>0</v>
      </c>
      <c r="J67" s="557">
        <f t="shared" si="3"/>
        <v>0</v>
      </c>
      <c r="K67" s="386" t="e">
        <f>IF(H67&lt;0,H67/#REF!*100,H67/$E$182*100)</f>
        <v>#DIV/0!</v>
      </c>
      <c r="L67" s="41">
        <f>'MASTER CHART'!$AL$7</f>
        <v>0.25</v>
      </c>
      <c r="M67" s="560">
        <f t="shared" si="4"/>
        <v>0</v>
      </c>
      <c r="N67" s="376"/>
      <c r="O67" s="345"/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73"/>
      <c r="AA67" s="373"/>
      <c r="AB67" s="373"/>
      <c r="AC67" s="373"/>
      <c r="AD67" s="373"/>
      <c r="AE67" s="373"/>
      <c r="AF67" s="373"/>
      <c r="AG67" s="373"/>
      <c r="AH67" s="373"/>
      <c r="AI67" s="373"/>
      <c r="AJ67" s="373"/>
      <c r="AK67" s="373"/>
    </row>
    <row r="68" spans="1:37" ht="15.6" x14ac:dyDescent="0.3">
      <c r="A68" s="344" t="s">
        <v>59</v>
      </c>
      <c r="B68" s="641"/>
      <c r="C68" s="1038" t="s">
        <v>59</v>
      </c>
      <c r="D68" s="1039" t="s">
        <v>617</v>
      </c>
      <c r="E68" s="638" t="str">
        <f t="shared" si="5"/>
        <v>B-</v>
      </c>
      <c r="F68" s="565">
        <f t="shared" ref="F68:F99" si="9">IF(E68="-","use median",(VLOOKUP(E68,$O$4:$P$23,2,FALSE)))</f>
        <v>12</v>
      </c>
      <c r="G68" s="567">
        <f t="shared" si="6"/>
        <v>0.2</v>
      </c>
      <c r="H68" s="385">
        <f t="shared" ref="H68:H131" si="10">IF(E68=0,0,G68-1)</f>
        <v>-0.8</v>
      </c>
      <c r="I68" s="387">
        <f t="shared" ref="I68:I99" si="11">(H68*1)</f>
        <v>-0.8</v>
      </c>
      <c r="J68" s="557">
        <f t="shared" ref="J68:J131" si="12">(IF(H68&lt;0,H68/$H$182*-100,H68/$H$181*100))</f>
        <v>-92.307692307692307</v>
      </c>
      <c r="K68" s="386" t="e">
        <f>IF(H68&lt;0,H68/#REF!*100,H68/$E$182*100)</f>
        <v>#REF!</v>
      </c>
      <c r="L68" s="41">
        <f>'MASTER CHART'!$AL$7</f>
        <v>0.25</v>
      </c>
      <c r="M68" s="560">
        <f t="shared" ref="M68:M131" si="13">(J68*L68)</f>
        <v>-23.076923076923077</v>
      </c>
      <c r="N68" s="376"/>
      <c r="O68" s="345"/>
      <c r="P68" s="373"/>
      <c r="Q68" s="373"/>
      <c r="R68" s="373"/>
      <c r="S68" s="373"/>
      <c r="T68" s="373"/>
      <c r="U68" s="373"/>
      <c r="V68" s="373"/>
      <c r="W68" s="373"/>
      <c r="X68" s="373"/>
      <c r="Y68" s="373"/>
      <c r="Z68" s="373"/>
      <c r="AA68" s="373"/>
      <c r="AB68" s="373"/>
      <c r="AC68" s="373"/>
      <c r="AD68" s="373"/>
      <c r="AE68" s="373"/>
      <c r="AF68" s="373"/>
      <c r="AG68" s="373"/>
      <c r="AH68" s="373"/>
      <c r="AI68" s="373"/>
      <c r="AJ68" s="373"/>
      <c r="AK68" s="373"/>
    </row>
    <row r="69" spans="1:37" ht="15.6" x14ac:dyDescent="0.3">
      <c r="A69" s="344" t="s">
        <v>115</v>
      </c>
      <c r="B69" s="641"/>
      <c r="E69" s="638" t="str">
        <f t="shared" ref="E69:E132" si="14">IF(D69=0,"-",D69)</f>
        <v>-</v>
      </c>
      <c r="F69" s="565" t="str">
        <f t="shared" si="9"/>
        <v>use median</v>
      </c>
      <c r="G69" s="567">
        <f t="shared" ref="G69:G132" si="15">IF(F69="use median",1,(F69/$F$180))</f>
        <v>1</v>
      </c>
      <c r="H69" s="385">
        <f t="shared" si="10"/>
        <v>0</v>
      </c>
      <c r="I69" s="387">
        <f t="shared" si="11"/>
        <v>0</v>
      </c>
      <c r="J69" s="557">
        <f t="shared" si="12"/>
        <v>0</v>
      </c>
      <c r="K69" s="386" t="e">
        <f>IF(H69&lt;0,H69/#REF!*100,H69/$E$182*100)</f>
        <v>#DIV/0!</v>
      </c>
      <c r="L69" s="41">
        <f>'MASTER CHART'!$AL$7</f>
        <v>0.25</v>
      </c>
      <c r="M69" s="560">
        <f t="shared" si="13"/>
        <v>0</v>
      </c>
      <c r="N69" s="376"/>
      <c r="O69" s="345"/>
      <c r="P69" s="373"/>
      <c r="Q69" s="373"/>
      <c r="R69" s="373"/>
      <c r="S69" s="373"/>
      <c r="T69" s="373"/>
      <c r="U69" s="373"/>
      <c r="V69" s="373"/>
      <c r="W69" s="373"/>
      <c r="X69" s="373"/>
      <c r="Y69" s="373"/>
      <c r="Z69" s="373"/>
      <c r="AA69" s="373"/>
      <c r="AB69" s="373"/>
      <c r="AC69" s="373"/>
      <c r="AD69" s="373"/>
      <c r="AE69" s="373"/>
      <c r="AF69" s="373"/>
      <c r="AG69" s="373"/>
      <c r="AH69" s="373"/>
      <c r="AI69" s="373"/>
      <c r="AJ69" s="373"/>
      <c r="AK69" s="373"/>
    </row>
    <row r="70" spans="1:37" ht="15.6" x14ac:dyDescent="0.3">
      <c r="A70" s="344" t="s">
        <v>60</v>
      </c>
      <c r="B70" s="641"/>
      <c r="C70" s="1038" t="s">
        <v>60</v>
      </c>
      <c r="D70" s="1039" t="s">
        <v>373</v>
      </c>
      <c r="E70" s="638" t="str">
        <f t="shared" si="14"/>
        <v>BB+</v>
      </c>
      <c r="F70" s="565">
        <f t="shared" si="9"/>
        <v>42</v>
      </c>
      <c r="G70" s="567">
        <f t="shared" si="15"/>
        <v>0.7</v>
      </c>
      <c r="H70" s="385">
        <f t="shared" si="10"/>
        <v>-0.30000000000000004</v>
      </c>
      <c r="I70" s="387">
        <f t="shared" si="11"/>
        <v>-0.30000000000000004</v>
      </c>
      <c r="J70" s="557">
        <f t="shared" si="12"/>
        <v>-34.61538461538462</v>
      </c>
      <c r="K70" s="386" t="e">
        <f>IF(H70&lt;0,H70/#REF!*100,H70/$E$182*100)</f>
        <v>#REF!</v>
      </c>
      <c r="L70" s="41">
        <f>'MASTER CHART'!$AL$7</f>
        <v>0.25</v>
      </c>
      <c r="M70" s="560">
        <f t="shared" si="13"/>
        <v>-8.6538461538461551</v>
      </c>
      <c r="N70" s="376"/>
      <c r="O70" s="345"/>
      <c r="P70" s="373"/>
      <c r="Q70" s="373"/>
      <c r="R70" s="373"/>
      <c r="S70" s="373"/>
      <c r="T70" s="373"/>
      <c r="U70" s="373"/>
      <c r="V70" s="373"/>
      <c r="W70" s="373"/>
      <c r="X70" s="373"/>
      <c r="Y70" s="373"/>
      <c r="Z70" s="373"/>
      <c r="AA70" s="373"/>
      <c r="AB70" s="373"/>
      <c r="AC70" s="373"/>
      <c r="AD70" s="373"/>
      <c r="AE70" s="373"/>
      <c r="AF70" s="373"/>
      <c r="AG70" s="373"/>
      <c r="AH70" s="373"/>
      <c r="AI70" s="373"/>
      <c r="AJ70" s="373"/>
      <c r="AK70" s="373"/>
    </row>
    <row r="71" spans="1:37" ht="15.6" x14ac:dyDescent="0.3">
      <c r="A71" s="344" t="s">
        <v>161</v>
      </c>
      <c r="B71" s="641"/>
      <c r="E71" s="638" t="str">
        <f t="shared" si="14"/>
        <v>-</v>
      </c>
      <c r="F71" s="565" t="str">
        <f t="shared" si="9"/>
        <v>use median</v>
      </c>
      <c r="G71" s="567">
        <f t="shared" si="15"/>
        <v>1</v>
      </c>
      <c r="H71" s="385">
        <f t="shared" si="10"/>
        <v>0</v>
      </c>
      <c r="I71" s="387">
        <f t="shared" si="11"/>
        <v>0</v>
      </c>
      <c r="J71" s="557">
        <f t="shared" si="12"/>
        <v>0</v>
      </c>
      <c r="K71" s="386" t="e">
        <f>IF(H71&lt;0,H71/#REF!*100,H71/$E$182*100)</f>
        <v>#DIV/0!</v>
      </c>
      <c r="L71" s="41">
        <f>'MASTER CHART'!$AL$7</f>
        <v>0.25</v>
      </c>
      <c r="M71" s="560">
        <f t="shared" si="13"/>
        <v>0</v>
      </c>
      <c r="N71" s="376"/>
      <c r="O71" s="345"/>
      <c r="P71" s="373"/>
      <c r="Q71" s="373"/>
      <c r="R71" s="373"/>
      <c r="S71" s="373"/>
      <c r="T71" s="373"/>
      <c r="U71" s="373"/>
      <c r="V71" s="373"/>
      <c r="W71" s="373"/>
      <c r="X71" s="373"/>
      <c r="Y71" s="373"/>
      <c r="Z71" s="373"/>
      <c r="AA71" s="373"/>
      <c r="AB71" s="373"/>
      <c r="AC71" s="373"/>
      <c r="AD71" s="373"/>
      <c r="AE71" s="373"/>
      <c r="AF71" s="373"/>
      <c r="AG71" s="373"/>
      <c r="AH71" s="373"/>
      <c r="AI71" s="373"/>
      <c r="AJ71" s="373"/>
      <c r="AK71" s="373"/>
    </row>
    <row r="72" spans="1:37" ht="15.6" x14ac:dyDescent="0.3">
      <c r="A72" s="344" t="s">
        <v>162</v>
      </c>
      <c r="B72" s="641"/>
      <c r="E72" s="638" t="str">
        <f t="shared" si="14"/>
        <v>-</v>
      </c>
      <c r="F72" s="565" t="str">
        <f t="shared" si="9"/>
        <v>use median</v>
      </c>
      <c r="G72" s="567">
        <f t="shared" si="15"/>
        <v>1</v>
      </c>
      <c r="H72" s="385">
        <f t="shared" si="10"/>
        <v>0</v>
      </c>
      <c r="I72" s="387">
        <f t="shared" si="11"/>
        <v>0</v>
      </c>
      <c r="J72" s="557">
        <f t="shared" si="12"/>
        <v>0</v>
      </c>
      <c r="K72" s="386" t="e">
        <f>IF(H72&lt;0,H72/#REF!*100,H72/$E$182*100)</f>
        <v>#DIV/0!</v>
      </c>
      <c r="L72" s="41">
        <f>'MASTER CHART'!$AL$7</f>
        <v>0.25</v>
      </c>
      <c r="M72" s="560">
        <f t="shared" si="13"/>
        <v>0</v>
      </c>
      <c r="N72" s="376"/>
      <c r="O72" s="345"/>
      <c r="P72" s="373"/>
      <c r="Q72" s="373"/>
      <c r="R72" s="373"/>
      <c r="S72" s="373"/>
      <c r="T72" s="373"/>
      <c r="U72" s="373"/>
      <c r="V72" s="373"/>
      <c r="W72" s="373"/>
      <c r="X72" s="373"/>
      <c r="Y72" s="373"/>
      <c r="Z72" s="373"/>
      <c r="AA72" s="373"/>
      <c r="AB72" s="373"/>
      <c r="AC72" s="373"/>
      <c r="AD72" s="373"/>
      <c r="AE72" s="373"/>
      <c r="AF72" s="373"/>
      <c r="AG72" s="373"/>
      <c r="AH72" s="373"/>
      <c r="AI72" s="373"/>
      <c r="AJ72" s="373"/>
      <c r="AK72" s="373"/>
    </row>
    <row r="73" spans="1:37" ht="15.6" x14ac:dyDescent="0.3">
      <c r="A73" s="344" t="s">
        <v>116</v>
      </c>
      <c r="B73" s="641"/>
      <c r="E73" s="638" t="str">
        <f t="shared" si="14"/>
        <v>-</v>
      </c>
      <c r="F73" s="565" t="str">
        <f t="shared" si="9"/>
        <v>use median</v>
      </c>
      <c r="G73" s="567">
        <f t="shared" si="15"/>
        <v>1</v>
      </c>
      <c r="H73" s="385">
        <f t="shared" si="10"/>
        <v>0</v>
      </c>
      <c r="I73" s="387">
        <f t="shared" si="11"/>
        <v>0</v>
      </c>
      <c r="J73" s="557">
        <f t="shared" si="12"/>
        <v>0</v>
      </c>
      <c r="K73" s="386" t="e">
        <f>IF(H73&lt;0,H73/#REF!*100,H73/$E$182*100)</f>
        <v>#DIV/0!</v>
      </c>
      <c r="L73" s="41">
        <f>'MASTER CHART'!$AL$7</f>
        <v>0.25</v>
      </c>
      <c r="M73" s="560">
        <f t="shared" si="13"/>
        <v>0</v>
      </c>
      <c r="N73" s="376"/>
      <c r="O73" s="345"/>
      <c r="P73" s="373"/>
      <c r="Q73" s="373"/>
      <c r="R73" s="373"/>
      <c r="S73" s="373"/>
      <c r="T73" s="373"/>
      <c r="U73" s="373"/>
      <c r="V73" s="373"/>
      <c r="W73" s="373"/>
      <c r="X73" s="373"/>
      <c r="Y73" s="373"/>
      <c r="Z73" s="373"/>
      <c r="AA73" s="373"/>
      <c r="AB73" s="373"/>
      <c r="AC73" s="373"/>
      <c r="AD73" s="373"/>
      <c r="AE73" s="373"/>
      <c r="AF73" s="373"/>
      <c r="AG73" s="373"/>
      <c r="AH73" s="373"/>
      <c r="AI73" s="373"/>
      <c r="AJ73" s="373"/>
      <c r="AK73" s="373"/>
    </row>
    <row r="74" spans="1:37" ht="15.6" x14ac:dyDescent="0.3">
      <c r="A74" s="344" t="s">
        <v>61</v>
      </c>
      <c r="B74" s="641"/>
      <c r="E74" s="638" t="str">
        <f t="shared" si="14"/>
        <v>-</v>
      </c>
      <c r="F74" s="565" t="str">
        <f t="shared" si="9"/>
        <v>use median</v>
      </c>
      <c r="G74" s="567">
        <f t="shared" si="15"/>
        <v>1</v>
      </c>
      <c r="H74" s="385">
        <f t="shared" si="10"/>
        <v>0</v>
      </c>
      <c r="I74" s="387">
        <f t="shared" si="11"/>
        <v>0</v>
      </c>
      <c r="J74" s="557">
        <f t="shared" si="12"/>
        <v>0</v>
      </c>
      <c r="K74" s="386" t="e">
        <f>IF(H74&lt;0,H74/#REF!*100,H74/$E$182*100)</f>
        <v>#DIV/0!</v>
      </c>
      <c r="L74" s="41">
        <f>'MASTER CHART'!$AL$7</f>
        <v>0.25</v>
      </c>
      <c r="M74" s="560">
        <f t="shared" si="13"/>
        <v>0</v>
      </c>
      <c r="N74" s="376"/>
      <c r="O74" s="345"/>
      <c r="P74" s="373"/>
      <c r="Q74" s="373"/>
      <c r="R74" s="373"/>
      <c r="S74" s="373"/>
      <c r="T74" s="373"/>
      <c r="U74" s="373"/>
      <c r="V74" s="373"/>
      <c r="W74" s="373"/>
      <c r="X74" s="373"/>
      <c r="Y74" s="373"/>
      <c r="Z74" s="373"/>
      <c r="AA74" s="373"/>
      <c r="AB74" s="373"/>
      <c r="AC74" s="373"/>
      <c r="AD74" s="373"/>
      <c r="AE74" s="373"/>
      <c r="AF74" s="373"/>
      <c r="AG74" s="373"/>
      <c r="AH74" s="373"/>
      <c r="AI74" s="373"/>
      <c r="AJ74" s="373"/>
      <c r="AK74" s="373"/>
    </row>
    <row r="75" spans="1:37" ht="15.6" x14ac:dyDescent="0.3">
      <c r="A75" s="344" t="s">
        <v>163</v>
      </c>
      <c r="B75" s="641"/>
      <c r="C75" s="1038" t="s">
        <v>62</v>
      </c>
      <c r="D75" s="1039" t="s">
        <v>294</v>
      </c>
      <c r="E75" s="638" t="str">
        <f t="shared" si="14"/>
        <v>AAA</v>
      </c>
      <c r="F75" s="565">
        <f t="shared" si="9"/>
        <v>100</v>
      </c>
      <c r="G75" s="567">
        <f t="shared" si="15"/>
        <v>1.6666666666666667</v>
      </c>
      <c r="H75" s="385">
        <f t="shared" si="10"/>
        <v>0.66666666666666674</v>
      </c>
      <c r="I75" s="387">
        <f t="shared" si="11"/>
        <v>0.66666666666666674</v>
      </c>
      <c r="J75" s="557">
        <f t="shared" si="12"/>
        <v>100</v>
      </c>
      <c r="K75" s="386" t="e">
        <f>IF(H75&lt;0,H75/#REF!*100,H75/$E$182*100)</f>
        <v>#DIV/0!</v>
      </c>
      <c r="L75" s="41">
        <f>'MASTER CHART'!$AL$7</f>
        <v>0.25</v>
      </c>
      <c r="M75" s="560">
        <f t="shared" si="13"/>
        <v>25</v>
      </c>
      <c r="N75" s="376"/>
      <c r="O75" s="345"/>
      <c r="P75" s="373"/>
      <c r="Q75" s="373"/>
      <c r="R75" s="373"/>
      <c r="S75" s="373"/>
      <c r="T75" s="373"/>
      <c r="U75" s="373"/>
      <c r="V75" s="373"/>
      <c r="W75" s="373"/>
      <c r="X75" s="373"/>
      <c r="Y75" s="373"/>
      <c r="Z75" s="373"/>
      <c r="AA75" s="373"/>
      <c r="AB75" s="373"/>
      <c r="AC75" s="373"/>
      <c r="AD75" s="373"/>
      <c r="AE75" s="373"/>
      <c r="AF75" s="373"/>
      <c r="AG75" s="373"/>
      <c r="AH75" s="373"/>
      <c r="AI75" s="373"/>
      <c r="AJ75" s="373"/>
      <c r="AK75" s="373"/>
    </row>
    <row r="76" spans="1:37" ht="15.6" x14ac:dyDescent="0.3">
      <c r="A76" s="344" t="s">
        <v>63</v>
      </c>
      <c r="B76" s="641"/>
      <c r="C76" s="1038" t="s">
        <v>63</v>
      </c>
      <c r="D76" s="1039" t="s">
        <v>372</v>
      </c>
      <c r="E76" s="638" t="str">
        <f t="shared" si="14"/>
        <v>A-</v>
      </c>
      <c r="F76" s="565">
        <f t="shared" si="9"/>
        <v>66</v>
      </c>
      <c r="G76" s="567">
        <f t="shared" si="15"/>
        <v>1.1000000000000001</v>
      </c>
      <c r="H76" s="385">
        <f t="shared" si="10"/>
        <v>0.10000000000000009</v>
      </c>
      <c r="I76" s="387">
        <f t="shared" si="11"/>
        <v>0.10000000000000009</v>
      </c>
      <c r="J76" s="557">
        <f t="shared" si="12"/>
        <v>15.000000000000011</v>
      </c>
      <c r="K76" s="386" t="e">
        <f>IF(H76&lt;0,H76/#REF!*100,H76/$E$182*100)</f>
        <v>#DIV/0!</v>
      </c>
      <c r="L76" s="41">
        <f>'MASTER CHART'!$AL$7</f>
        <v>0.25</v>
      </c>
      <c r="M76" s="560">
        <f t="shared" si="13"/>
        <v>3.7500000000000027</v>
      </c>
      <c r="N76" s="376"/>
      <c r="O76" s="345"/>
      <c r="P76" s="373"/>
      <c r="Q76" s="373"/>
      <c r="R76" s="373"/>
      <c r="S76" s="373"/>
      <c r="T76" s="373"/>
      <c r="U76" s="373"/>
      <c r="V76" s="373"/>
      <c r="W76" s="373"/>
      <c r="X76" s="373"/>
      <c r="Y76" s="373"/>
      <c r="Z76" s="373"/>
      <c r="AA76" s="373"/>
      <c r="AB76" s="373"/>
      <c r="AC76" s="373"/>
      <c r="AD76" s="373"/>
      <c r="AE76" s="373"/>
      <c r="AF76" s="373"/>
      <c r="AG76" s="373"/>
      <c r="AH76" s="373"/>
      <c r="AI76" s="373"/>
      <c r="AJ76" s="373"/>
      <c r="AK76" s="373"/>
    </row>
    <row r="77" spans="1:37" ht="15.6" x14ac:dyDescent="0.3">
      <c r="A77" s="344" t="s">
        <v>164</v>
      </c>
      <c r="B77" s="641"/>
      <c r="C77" s="1038" t="s">
        <v>164</v>
      </c>
      <c r="D77" s="1039" t="s">
        <v>378</v>
      </c>
      <c r="E77" s="638" t="str">
        <f t="shared" si="14"/>
        <v>BBB+</v>
      </c>
      <c r="F77" s="565">
        <f t="shared" si="9"/>
        <v>60</v>
      </c>
      <c r="G77" s="567">
        <f t="shared" si="15"/>
        <v>1</v>
      </c>
      <c r="H77" s="385">
        <f t="shared" si="10"/>
        <v>0</v>
      </c>
      <c r="I77" s="387">
        <f t="shared" si="11"/>
        <v>0</v>
      </c>
      <c r="J77" s="557">
        <f t="shared" si="12"/>
        <v>0</v>
      </c>
      <c r="K77" s="386" t="e">
        <f>IF(H77&lt;0,H77/#REF!*100,H77/$E$182*100)</f>
        <v>#DIV/0!</v>
      </c>
      <c r="L77" s="41">
        <f>'MASTER CHART'!$AL$7</f>
        <v>0.25</v>
      </c>
      <c r="M77" s="560">
        <f t="shared" si="13"/>
        <v>0</v>
      </c>
      <c r="N77" s="376"/>
      <c r="O77" s="345"/>
      <c r="P77" s="373"/>
      <c r="Q77" s="373"/>
      <c r="R77" s="373"/>
      <c r="S77" s="373"/>
      <c r="T77" s="373"/>
      <c r="U77" s="373"/>
      <c r="V77" s="373"/>
      <c r="W77" s="373"/>
      <c r="X77" s="373"/>
      <c r="Y77" s="373"/>
      <c r="Z77" s="373"/>
      <c r="AA77" s="373"/>
      <c r="AB77" s="373"/>
      <c r="AC77" s="373"/>
      <c r="AD77" s="373"/>
      <c r="AE77" s="373"/>
      <c r="AF77" s="373"/>
      <c r="AG77" s="373"/>
      <c r="AH77" s="373"/>
      <c r="AI77" s="373"/>
      <c r="AJ77" s="373"/>
      <c r="AK77" s="373"/>
    </row>
    <row r="78" spans="1:37" ht="15.6" x14ac:dyDescent="0.3">
      <c r="A78" s="344" t="s">
        <v>64</v>
      </c>
      <c r="B78" s="641"/>
      <c r="C78" s="1038" t="s">
        <v>64</v>
      </c>
      <c r="D78" s="1039" t="s">
        <v>374</v>
      </c>
      <c r="E78" s="638" t="str">
        <f t="shared" si="14"/>
        <v>BBB-</v>
      </c>
      <c r="F78" s="565">
        <f t="shared" si="9"/>
        <v>48</v>
      </c>
      <c r="G78" s="567">
        <f t="shared" si="15"/>
        <v>0.8</v>
      </c>
      <c r="H78" s="385">
        <f t="shared" si="10"/>
        <v>-0.19999999999999996</v>
      </c>
      <c r="I78" s="387">
        <f t="shared" si="11"/>
        <v>-0.19999999999999996</v>
      </c>
      <c r="J78" s="557">
        <f t="shared" si="12"/>
        <v>-23.07692307692307</v>
      </c>
      <c r="K78" s="386" t="e">
        <f>IF(H78&lt;0,H78/#REF!*100,H78/$E$182*100)</f>
        <v>#REF!</v>
      </c>
      <c r="L78" s="41">
        <f>'MASTER CHART'!$AL$7</f>
        <v>0.25</v>
      </c>
      <c r="M78" s="560">
        <f t="shared" si="13"/>
        <v>-5.7692307692307674</v>
      </c>
      <c r="N78" s="376"/>
      <c r="O78" s="345"/>
      <c r="P78" s="373"/>
      <c r="Q78" s="373"/>
      <c r="R78" s="373"/>
      <c r="S78" s="373"/>
      <c r="T78" s="373"/>
      <c r="U78" s="373"/>
      <c r="V78" s="373"/>
      <c r="W78" s="373"/>
      <c r="X78" s="373"/>
      <c r="Y78" s="373"/>
      <c r="Z78" s="373"/>
      <c r="AA78" s="373"/>
      <c r="AB78" s="373"/>
      <c r="AC78" s="373"/>
      <c r="AD78" s="373"/>
      <c r="AE78" s="373"/>
      <c r="AF78" s="373"/>
      <c r="AG78" s="373"/>
      <c r="AH78" s="373"/>
      <c r="AI78" s="373"/>
      <c r="AJ78" s="373"/>
      <c r="AK78" s="373"/>
    </row>
    <row r="79" spans="1:37" ht="15.6" x14ac:dyDescent="0.3">
      <c r="A79" s="344" t="s">
        <v>65</v>
      </c>
      <c r="B79" s="641"/>
      <c r="C79" s="1038" t="s">
        <v>65</v>
      </c>
      <c r="D79" s="1039" t="s">
        <v>297</v>
      </c>
      <c r="E79" s="638" t="str">
        <f t="shared" si="14"/>
        <v>BBB</v>
      </c>
      <c r="F79" s="565">
        <f t="shared" si="9"/>
        <v>54</v>
      </c>
      <c r="G79" s="567">
        <f t="shared" si="15"/>
        <v>0.9</v>
      </c>
      <c r="H79" s="385">
        <f t="shared" si="10"/>
        <v>-9.9999999999999978E-2</v>
      </c>
      <c r="I79" s="387">
        <f t="shared" si="11"/>
        <v>-9.9999999999999978E-2</v>
      </c>
      <c r="J79" s="557">
        <f t="shared" si="12"/>
        <v>-11.538461538461535</v>
      </c>
      <c r="K79" s="386" t="e">
        <f>IF(H79&lt;0,H79/#REF!*100,H79/$E$182*100)</f>
        <v>#REF!</v>
      </c>
      <c r="L79" s="41">
        <f>'MASTER CHART'!$AL$7</f>
        <v>0.25</v>
      </c>
      <c r="M79" s="560">
        <f t="shared" si="13"/>
        <v>-2.8846153846153837</v>
      </c>
      <c r="N79" s="376"/>
      <c r="O79" s="345"/>
      <c r="P79" s="373"/>
      <c r="Q79" s="373"/>
      <c r="R79" s="373"/>
      <c r="S79" s="373"/>
      <c r="T79" s="373"/>
      <c r="U79" s="373"/>
      <c r="V79" s="373"/>
      <c r="W79" s="373"/>
      <c r="X79" s="373"/>
      <c r="Y79" s="373"/>
      <c r="Z79" s="373"/>
      <c r="AA79" s="373"/>
      <c r="AB79" s="373"/>
      <c r="AC79" s="373"/>
      <c r="AD79" s="373"/>
      <c r="AE79" s="373"/>
      <c r="AF79" s="373"/>
      <c r="AG79" s="373"/>
      <c r="AH79" s="373"/>
      <c r="AI79" s="373"/>
      <c r="AJ79" s="373"/>
      <c r="AK79" s="373"/>
    </row>
    <row r="80" spans="1:37" ht="15.6" x14ac:dyDescent="0.3">
      <c r="A80" s="344" t="s">
        <v>232</v>
      </c>
      <c r="B80" s="641"/>
      <c r="C80" s="1038"/>
      <c r="D80" s="1039"/>
      <c r="E80" s="638" t="str">
        <f t="shared" si="14"/>
        <v>-</v>
      </c>
      <c r="F80" s="565" t="str">
        <f t="shared" si="9"/>
        <v>use median</v>
      </c>
      <c r="G80" s="567">
        <f t="shared" si="15"/>
        <v>1</v>
      </c>
      <c r="H80" s="385">
        <f t="shared" si="10"/>
        <v>0</v>
      </c>
      <c r="I80" s="387">
        <f t="shared" si="11"/>
        <v>0</v>
      </c>
      <c r="J80" s="557">
        <f t="shared" si="12"/>
        <v>0</v>
      </c>
      <c r="K80" s="386" t="e">
        <f>IF(H80&lt;0,H80/#REF!*100,H80/$E$182*100)</f>
        <v>#DIV/0!</v>
      </c>
      <c r="L80" s="41">
        <f>'MASTER CHART'!$AL$7</f>
        <v>0.25</v>
      </c>
      <c r="M80" s="560">
        <f t="shared" si="13"/>
        <v>0</v>
      </c>
      <c r="N80" s="376"/>
      <c r="O80" s="345"/>
      <c r="P80" s="373"/>
      <c r="Q80" s="373"/>
      <c r="R80" s="373"/>
      <c r="S80" s="373"/>
      <c r="T80" s="373"/>
      <c r="U80" s="373"/>
      <c r="V80" s="373"/>
      <c r="W80" s="373"/>
      <c r="X80" s="373"/>
      <c r="Y80" s="373"/>
      <c r="Z80" s="373"/>
      <c r="AA80" s="373"/>
      <c r="AB80" s="373"/>
      <c r="AC80" s="373"/>
      <c r="AD80" s="373"/>
      <c r="AE80" s="373"/>
      <c r="AF80" s="373"/>
      <c r="AG80" s="373"/>
      <c r="AH80" s="373"/>
      <c r="AI80" s="373"/>
      <c r="AJ80" s="373"/>
      <c r="AK80" s="373"/>
    </row>
    <row r="81" spans="1:37" ht="15.6" x14ac:dyDescent="0.3">
      <c r="A81" s="344" t="s">
        <v>165</v>
      </c>
      <c r="C81" s="1038" t="s">
        <v>165</v>
      </c>
      <c r="D81" s="1039" t="s">
        <v>617</v>
      </c>
      <c r="E81" s="638" t="str">
        <f t="shared" si="14"/>
        <v>B-</v>
      </c>
      <c r="F81" s="565">
        <f t="shared" si="9"/>
        <v>12</v>
      </c>
      <c r="G81" s="567">
        <f t="shared" si="15"/>
        <v>0.2</v>
      </c>
      <c r="H81" s="385">
        <f t="shared" si="10"/>
        <v>-0.8</v>
      </c>
      <c r="I81" s="387">
        <f t="shared" si="11"/>
        <v>-0.8</v>
      </c>
      <c r="J81" s="557">
        <f t="shared" si="12"/>
        <v>-92.307692307692307</v>
      </c>
      <c r="K81" s="386" t="e">
        <f>IF(H81&lt;0,H81/#REF!*100,H81/$E$182*100)</f>
        <v>#REF!</v>
      </c>
      <c r="L81" s="41">
        <f>'MASTER CHART'!$AL$7</f>
        <v>0.25</v>
      </c>
      <c r="M81" s="560">
        <f t="shared" si="13"/>
        <v>-23.076923076923077</v>
      </c>
      <c r="N81" s="376"/>
      <c r="O81" s="345"/>
      <c r="P81" s="373"/>
      <c r="Q81" s="373"/>
      <c r="R81" s="373"/>
      <c r="S81" s="373"/>
      <c r="T81" s="373"/>
      <c r="U81" s="373"/>
      <c r="V81" s="373"/>
      <c r="W81" s="373"/>
      <c r="X81" s="373"/>
      <c r="Y81" s="373"/>
      <c r="Z81" s="373"/>
      <c r="AA81" s="373"/>
      <c r="AB81" s="373"/>
      <c r="AC81" s="373"/>
      <c r="AD81" s="373"/>
      <c r="AE81" s="373"/>
      <c r="AF81" s="373"/>
      <c r="AG81" s="373"/>
      <c r="AH81" s="373"/>
      <c r="AI81" s="373"/>
      <c r="AJ81" s="373"/>
      <c r="AK81" s="373"/>
    </row>
    <row r="82" spans="1:37" ht="15.6" x14ac:dyDescent="0.3">
      <c r="A82" s="344" t="s">
        <v>66</v>
      </c>
      <c r="B82" s="641"/>
      <c r="C82" s="1038" t="s">
        <v>66</v>
      </c>
      <c r="D82" s="1039" t="s">
        <v>294</v>
      </c>
      <c r="E82" s="638" t="str">
        <f t="shared" si="14"/>
        <v>AAA</v>
      </c>
      <c r="F82" s="565">
        <f t="shared" si="9"/>
        <v>100</v>
      </c>
      <c r="G82" s="567">
        <f t="shared" si="15"/>
        <v>1.6666666666666667</v>
      </c>
      <c r="H82" s="385">
        <f t="shared" si="10"/>
        <v>0.66666666666666674</v>
      </c>
      <c r="I82" s="387">
        <f t="shared" si="11"/>
        <v>0.66666666666666674</v>
      </c>
      <c r="J82" s="557">
        <f t="shared" si="12"/>
        <v>100</v>
      </c>
      <c r="K82" s="386" t="e">
        <f>IF(H82&lt;0,H82/#REF!*100,H82/$E$182*100)</f>
        <v>#DIV/0!</v>
      </c>
      <c r="L82" s="41">
        <f>'MASTER CHART'!$AL$7</f>
        <v>0.25</v>
      </c>
      <c r="M82" s="560">
        <f t="shared" si="13"/>
        <v>25</v>
      </c>
      <c r="N82" s="376"/>
      <c r="O82" s="345"/>
      <c r="P82" s="373"/>
      <c r="Q82" s="373"/>
      <c r="R82" s="373"/>
      <c r="S82" s="373"/>
      <c r="T82" s="373"/>
      <c r="U82" s="373"/>
      <c r="V82" s="373"/>
      <c r="W82" s="373"/>
      <c r="X82" s="373"/>
      <c r="Y82" s="373"/>
      <c r="Z82" s="373"/>
      <c r="AA82" s="373"/>
      <c r="AB82" s="373"/>
      <c r="AC82" s="373"/>
      <c r="AD82" s="373"/>
      <c r="AE82" s="373"/>
      <c r="AF82" s="373"/>
      <c r="AG82" s="373"/>
      <c r="AH82" s="373"/>
      <c r="AI82" s="373"/>
      <c r="AJ82" s="373"/>
      <c r="AK82" s="373"/>
    </row>
    <row r="83" spans="1:37" ht="15.6" x14ac:dyDescent="0.3">
      <c r="A83" s="344" t="s">
        <v>67</v>
      </c>
      <c r="B83" s="641"/>
      <c r="C83" s="1038" t="s">
        <v>67</v>
      </c>
      <c r="D83" s="1039" t="s">
        <v>296</v>
      </c>
      <c r="E83" s="638" t="str">
        <f t="shared" si="14"/>
        <v>AA</v>
      </c>
      <c r="F83" s="565">
        <f t="shared" si="9"/>
        <v>90</v>
      </c>
      <c r="G83" s="567">
        <f t="shared" si="15"/>
        <v>1.5</v>
      </c>
      <c r="H83" s="385">
        <f t="shared" si="10"/>
        <v>0.5</v>
      </c>
      <c r="I83" s="387">
        <f t="shared" si="11"/>
        <v>0.5</v>
      </c>
      <c r="J83" s="557">
        <f t="shared" si="12"/>
        <v>74.999999999999986</v>
      </c>
      <c r="K83" s="386" t="e">
        <f>IF(H83&lt;0,H83/#REF!*100,H83/$E$182*100)</f>
        <v>#DIV/0!</v>
      </c>
      <c r="L83" s="41">
        <f>'MASTER CHART'!$AL$7</f>
        <v>0.25</v>
      </c>
      <c r="M83" s="560">
        <f t="shared" si="13"/>
        <v>18.749999999999996</v>
      </c>
      <c r="N83" s="376"/>
      <c r="O83" s="345"/>
      <c r="P83" s="373"/>
      <c r="Q83" s="373"/>
      <c r="R83" s="373"/>
      <c r="S83" s="373"/>
      <c r="T83" s="373"/>
      <c r="U83" s="373"/>
      <c r="V83" s="373"/>
      <c r="W83" s="373"/>
      <c r="X83" s="373"/>
      <c r="Y83" s="373"/>
      <c r="Z83" s="373"/>
      <c r="AA83" s="373"/>
      <c r="AB83" s="373"/>
      <c r="AC83" s="373"/>
      <c r="AD83" s="373"/>
      <c r="AE83" s="373"/>
      <c r="AF83" s="373"/>
      <c r="AG83" s="373"/>
      <c r="AH83" s="373"/>
      <c r="AI83" s="373"/>
      <c r="AJ83" s="373"/>
      <c r="AK83" s="373"/>
    </row>
    <row r="84" spans="1:37" s="110" customFormat="1" ht="15.6" x14ac:dyDescent="0.3">
      <c r="A84" s="344" t="s">
        <v>68</v>
      </c>
      <c r="B84" s="641"/>
      <c r="C84" s="1038" t="s">
        <v>68</v>
      </c>
      <c r="D84" s="1039" t="s">
        <v>296</v>
      </c>
      <c r="E84" s="638" t="str">
        <f t="shared" si="14"/>
        <v>AA</v>
      </c>
      <c r="F84" s="565">
        <f t="shared" si="9"/>
        <v>90</v>
      </c>
      <c r="G84" s="567">
        <f t="shared" si="15"/>
        <v>1.5</v>
      </c>
      <c r="H84" s="385">
        <f t="shared" si="10"/>
        <v>0.5</v>
      </c>
      <c r="I84" s="387">
        <f t="shared" si="11"/>
        <v>0.5</v>
      </c>
      <c r="J84" s="557">
        <f t="shared" si="12"/>
        <v>74.999999999999986</v>
      </c>
      <c r="K84" s="386" t="e">
        <f>IF(H84&lt;0,H84/#REF!*100,H84/$E$182*100)</f>
        <v>#DIV/0!</v>
      </c>
      <c r="L84" s="41">
        <f>'MASTER CHART'!$AL$7</f>
        <v>0.25</v>
      </c>
      <c r="M84" s="560">
        <f t="shared" si="13"/>
        <v>18.749999999999996</v>
      </c>
      <c r="N84" s="376"/>
      <c r="O84" s="345"/>
      <c r="P84" s="373"/>
      <c r="Q84" s="373"/>
      <c r="R84" s="373"/>
      <c r="S84" s="373"/>
      <c r="T84" s="373"/>
      <c r="U84" s="373"/>
      <c r="V84" s="373"/>
      <c r="W84" s="373"/>
      <c r="X84" s="373"/>
      <c r="Y84" s="373"/>
      <c r="Z84" s="373"/>
      <c r="AA84" s="373"/>
      <c r="AB84" s="373"/>
      <c r="AC84" s="373"/>
      <c r="AD84" s="373"/>
      <c r="AE84" s="373"/>
      <c r="AF84" s="373"/>
      <c r="AG84" s="373"/>
      <c r="AH84" s="373"/>
      <c r="AI84" s="373"/>
      <c r="AJ84" s="373"/>
      <c r="AK84" s="373"/>
    </row>
    <row r="85" spans="1:37" ht="15.6" x14ac:dyDescent="0.3">
      <c r="A85" s="344" t="s">
        <v>69</v>
      </c>
      <c r="B85" s="641"/>
      <c r="C85" s="1038" t="s">
        <v>69</v>
      </c>
      <c r="D85" s="1039" t="s">
        <v>289</v>
      </c>
      <c r="E85" s="638" t="str">
        <f t="shared" si="14"/>
        <v>B</v>
      </c>
      <c r="F85" s="565">
        <f t="shared" si="9"/>
        <v>18</v>
      </c>
      <c r="G85" s="567">
        <f t="shared" si="15"/>
        <v>0.3</v>
      </c>
      <c r="H85" s="385">
        <f t="shared" si="10"/>
        <v>-0.7</v>
      </c>
      <c r="I85" s="387">
        <f t="shared" si="11"/>
        <v>-0.7</v>
      </c>
      <c r="J85" s="557">
        <f t="shared" si="12"/>
        <v>-80.769230769230759</v>
      </c>
      <c r="K85" s="386" t="e">
        <f>IF(H85&lt;0,H85/#REF!*100,H85/$E$182*100)</f>
        <v>#REF!</v>
      </c>
      <c r="L85" s="41">
        <f>'MASTER CHART'!$AL$7</f>
        <v>0.25</v>
      </c>
      <c r="M85" s="560">
        <f t="shared" si="13"/>
        <v>-20.19230769230769</v>
      </c>
      <c r="N85" s="376"/>
      <c r="O85" s="345"/>
      <c r="P85" s="373"/>
      <c r="Q85" s="373"/>
      <c r="R85" s="373"/>
      <c r="S85" s="373"/>
      <c r="T85" s="373"/>
      <c r="U85" s="373"/>
      <c r="V85" s="373"/>
      <c r="W85" s="373"/>
      <c r="X85" s="373"/>
      <c r="Y85" s="373"/>
      <c r="Z85" s="373"/>
      <c r="AA85" s="373"/>
      <c r="AB85" s="373"/>
      <c r="AC85" s="373"/>
      <c r="AD85" s="373"/>
      <c r="AE85" s="373"/>
      <c r="AF85" s="373"/>
      <c r="AG85" s="373"/>
      <c r="AH85" s="373"/>
      <c r="AI85" s="373"/>
      <c r="AJ85" s="373"/>
      <c r="AK85" s="373"/>
    </row>
    <row r="86" spans="1:37" ht="15.6" x14ac:dyDescent="0.3">
      <c r="A86" s="344" t="s">
        <v>70</v>
      </c>
      <c r="B86" s="641"/>
      <c r="C86" s="1038" t="s">
        <v>70</v>
      </c>
      <c r="D86" s="1039" t="s">
        <v>296</v>
      </c>
      <c r="E86" s="638" t="str">
        <f t="shared" si="14"/>
        <v>AA</v>
      </c>
      <c r="F86" s="565">
        <f t="shared" si="9"/>
        <v>90</v>
      </c>
      <c r="G86" s="567">
        <f t="shared" si="15"/>
        <v>1.5</v>
      </c>
      <c r="H86" s="385">
        <f t="shared" si="10"/>
        <v>0.5</v>
      </c>
      <c r="I86" s="387">
        <f t="shared" si="11"/>
        <v>0.5</v>
      </c>
      <c r="J86" s="557">
        <f t="shared" si="12"/>
        <v>74.999999999999986</v>
      </c>
      <c r="K86" s="386" t="e">
        <f>IF(H86&lt;0,H86/#REF!*100,H86/$E$182*100)</f>
        <v>#DIV/0!</v>
      </c>
      <c r="L86" s="41">
        <f>'MASTER CHART'!$AL$7</f>
        <v>0.25</v>
      </c>
      <c r="M86" s="560">
        <f t="shared" si="13"/>
        <v>18.749999999999996</v>
      </c>
      <c r="N86" s="376"/>
      <c r="O86" s="345"/>
      <c r="P86" s="373"/>
      <c r="Q86" s="373"/>
      <c r="R86" s="373"/>
      <c r="S86" s="373"/>
      <c r="T86" s="373"/>
      <c r="U86" s="373"/>
      <c r="V86" s="373"/>
      <c r="W86" s="373"/>
      <c r="X86" s="373"/>
      <c r="Y86" s="373"/>
      <c r="Z86" s="373"/>
      <c r="AA86" s="373"/>
      <c r="AB86" s="373"/>
      <c r="AC86" s="373"/>
      <c r="AD86" s="373"/>
      <c r="AE86" s="373"/>
      <c r="AF86" s="373"/>
      <c r="AG86" s="373"/>
      <c r="AH86" s="373"/>
      <c r="AI86" s="373"/>
      <c r="AJ86" s="373"/>
      <c r="AK86" s="373"/>
    </row>
    <row r="87" spans="1:37" ht="15.6" x14ac:dyDescent="0.3">
      <c r="A87" s="344" t="s">
        <v>71</v>
      </c>
      <c r="B87" s="641"/>
      <c r="E87" s="638" t="str">
        <f t="shared" si="14"/>
        <v>-</v>
      </c>
      <c r="F87" s="565" t="str">
        <f t="shared" si="9"/>
        <v>use median</v>
      </c>
      <c r="G87" s="567">
        <f t="shared" si="15"/>
        <v>1</v>
      </c>
      <c r="H87" s="385">
        <f t="shared" si="10"/>
        <v>0</v>
      </c>
      <c r="I87" s="387">
        <f t="shared" si="11"/>
        <v>0</v>
      </c>
      <c r="J87" s="557">
        <f t="shared" si="12"/>
        <v>0</v>
      </c>
      <c r="K87" s="386" t="e">
        <f>IF(H87&lt;0,H87/#REF!*100,H87/$E$182*100)</f>
        <v>#DIV/0!</v>
      </c>
      <c r="L87" s="41">
        <f>'MASTER CHART'!$AL$7</f>
        <v>0.25</v>
      </c>
      <c r="M87" s="560">
        <f t="shared" si="13"/>
        <v>0</v>
      </c>
      <c r="N87" s="376"/>
      <c r="O87" s="345"/>
      <c r="P87" s="373"/>
      <c r="Q87" s="373"/>
      <c r="R87" s="373"/>
      <c r="S87" s="373"/>
      <c r="T87" s="373"/>
      <c r="U87" s="373"/>
      <c r="V87" s="373"/>
      <c r="W87" s="373"/>
      <c r="X87" s="373"/>
      <c r="Y87" s="373"/>
      <c r="Z87" s="373"/>
      <c r="AA87" s="373"/>
      <c r="AB87" s="373"/>
      <c r="AC87" s="373"/>
      <c r="AD87" s="373"/>
      <c r="AE87" s="373"/>
      <c r="AF87" s="373"/>
      <c r="AG87" s="373"/>
      <c r="AH87" s="373"/>
      <c r="AI87" s="373"/>
      <c r="AJ87" s="373"/>
      <c r="AK87" s="373"/>
    </row>
    <row r="88" spans="1:37" ht="15.6" x14ac:dyDescent="0.3">
      <c r="A88" s="344" t="s">
        <v>166</v>
      </c>
      <c r="B88" s="641"/>
      <c r="C88" s="1038" t="s">
        <v>166</v>
      </c>
      <c r="D88" s="1039" t="s">
        <v>378</v>
      </c>
      <c r="E88" s="638" t="str">
        <f t="shared" si="14"/>
        <v>BBB+</v>
      </c>
      <c r="F88" s="565">
        <f t="shared" si="9"/>
        <v>60</v>
      </c>
      <c r="G88" s="567">
        <f t="shared" si="15"/>
        <v>1</v>
      </c>
      <c r="H88" s="385">
        <f t="shared" si="10"/>
        <v>0</v>
      </c>
      <c r="I88" s="387">
        <f t="shared" si="11"/>
        <v>0</v>
      </c>
      <c r="J88" s="557">
        <f t="shared" si="12"/>
        <v>0</v>
      </c>
      <c r="K88" s="386" t="e">
        <f>IF(H88&lt;0,H88/#REF!*100,H88/$E$182*100)</f>
        <v>#DIV/0!</v>
      </c>
      <c r="L88" s="41">
        <f>'MASTER CHART'!$AL$7</f>
        <v>0.25</v>
      </c>
      <c r="M88" s="560">
        <f t="shared" si="13"/>
        <v>0</v>
      </c>
      <c r="N88" s="376"/>
      <c r="O88" s="345"/>
      <c r="P88" s="373"/>
      <c r="Q88" s="373"/>
      <c r="R88" s="373"/>
      <c r="S88" s="373"/>
      <c r="T88" s="373"/>
      <c r="U88" s="373"/>
      <c r="V88" s="373"/>
      <c r="W88" s="373"/>
      <c r="X88" s="373"/>
      <c r="Y88" s="373"/>
      <c r="Z88" s="373"/>
      <c r="AA88" s="373"/>
      <c r="AB88" s="373"/>
      <c r="AC88" s="373"/>
      <c r="AD88" s="373"/>
      <c r="AE88" s="373"/>
      <c r="AF88" s="373"/>
      <c r="AG88" s="373"/>
      <c r="AH88" s="373"/>
      <c r="AI88" s="373"/>
      <c r="AJ88" s="373"/>
      <c r="AK88" s="373"/>
    </row>
    <row r="89" spans="1:37" ht="15.6" x14ac:dyDescent="0.3">
      <c r="A89" s="344" t="s">
        <v>167</v>
      </c>
      <c r="B89" s="641"/>
      <c r="C89" s="1038" t="s">
        <v>167</v>
      </c>
      <c r="D89" s="1039" t="s">
        <v>376</v>
      </c>
      <c r="E89" s="638" t="str">
        <f t="shared" si="14"/>
        <v>BB-</v>
      </c>
      <c r="F89" s="565">
        <f t="shared" si="9"/>
        <v>30</v>
      </c>
      <c r="G89" s="567">
        <f t="shared" si="15"/>
        <v>0.5</v>
      </c>
      <c r="H89" s="385">
        <f t="shared" si="10"/>
        <v>-0.5</v>
      </c>
      <c r="I89" s="387">
        <f t="shared" si="11"/>
        <v>-0.5</v>
      </c>
      <c r="J89" s="557">
        <f t="shared" si="12"/>
        <v>-57.692307692307686</v>
      </c>
      <c r="K89" s="386" t="e">
        <f>IF(H89&lt;0,H89/#REF!*100,H89/$E$182*100)</f>
        <v>#REF!</v>
      </c>
      <c r="L89" s="41">
        <f>'MASTER CHART'!$AL$7</f>
        <v>0.25</v>
      </c>
      <c r="M89" s="560">
        <f t="shared" si="13"/>
        <v>-14.423076923076922</v>
      </c>
      <c r="N89" s="376"/>
      <c r="O89" s="345"/>
      <c r="P89" s="373"/>
      <c r="Q89" s="373"/>
      <c r="R89" s="373"/>
      <c r="S89" s="373"/>
      <c r="T89" s="373"/>
      <c r="U89" s="373"/>
      <c r="V89" s="373"/>
      <c r="W89" s="373"/>
      <c r="X89" s="373"/>
      <c r="Y89" s="373"/>
      <c r="Z89" s="373"/>
      <c r="AA89" s="373"/>
      <c r="AB89" s="373"/>
      <c r="AC89" s="373"/>
      <c r="AD89" s="373"/>
      <c r="AE89" s="373"/>
      <c r="AF89" s="373"/>
      <c r="AG89" s="373"/>
      <c r="AH89" s="373"/>
      <c r="AI89" s="373"/>
      <c r="AJ89" s="373"/>
      <c r="AK89" s="373"/>
    </row>
    <row r="90" spans="1:37" ht="15.6" x14ac:dyDescent="0.3">
      <c r="A90" s="344" t="s">
        <v>72</v>
      </c>
      <c r="B90" s="641"/>
      <c r="C90" s="1038" t="s">
        <v>72</v>
      </c>
      <c r="D90" s="1039" t="s">
        <v>370</v>
      </c>
      <c r="E90" s="638" t="str">
        <f t="shared" si="14"/>
        <v>AA+</v>
      </c>
      <c r="F90" s="565">
        <f t="shared" si="9"/>
        <v>96</v>
      </c>
      <c r="G90" s="567">
        <f t="shared" si="15"/>
        <v>1.6</v>
      </c>
      <c r="H90" s="385">
        <f t="shared" si="10"/>
        <v>0.60000000000000009</v>
      </c>
      <c r="I90" s="387">
        <f t="shared" si="11"/>
        <v>0.60000000000000009</v>
      </c>
      <c r="J90" s="557">
        <f t="shared" si="12"/>
        <v>90</v>
      </c>
      <c r="K90" s="386" t="e">
        <f>IF(H90&lt;0,H90/#REF!*100,H90/$E$182*100)</f>
        <v>#DIV/0!</v>
      </c>
      <c r="L90" s="41">
        <f>'MASTER CHART'!$AL$7</f>
        <v>0.25</v>
      </c>
      <c r="M90" s="560">
        <f t="shared" si="13"/>
        <v>22.5</v>
      </c>
      <c r="N90" s="376"/>
      <c r="O90" s="345"/>
      <c r="P90" s="373"/>
      <c r="Q90" s="373"/>
      <c r="R90" s="373"/>
      <c r="S90" s="373"/>
      <c r="T90" s="373"/>
      <c r="U90" s="373"/>
      <c r="V90" s="373"/>
      <c r="W90" s="373"/>
      <c r="X90" s="373"/>
      <c r="Y90" s="373"/>
      <c r="Z90" s="373"/>
      <c r="AA90" s="373"/>
      <c r="AB90" s="373"/>
      <c r="AC90" s="373"/>
      <c r="AD90" s="373"/>
      <c r="AE90" s="373"/>
      <c r="AF90" s="373"/>
      <c r="AG90" s="373"/>
      <c r="AH90" s="373"/>
      <c r="AI90" s="373"/>
      <c r="AJ90" s="373"/>
      <c r="AK90" s="373"/>
    </row>
    <row r="91" spans="1:37" ht="15.6" x14ac:dyDescent="0.3">
      <c r="A91" s="344" t="s">
        <v>168</v>
      </c>
      <c r="B91" s="641"/>
      <c r="E91" s="638" t="str">
        <f t="shared" si="14"/>
        <v>-</v>
      </c>
      <c r="F91" s="565" t="str">
        <f t="shared" si="9"/>
        <v>use median</v>
      </c>
      <c r="G91" s="567">
        <f t="shared" si="15"/>
        <v>1</v>
      </c>
      <c r="H91" s="385">
        <f t="shared" si="10"/>
        <v>0</v>
      </c>
      <c r="I91" s="387">
        <f t="shared" si="11"/>
        <v>0</v>
      </c>
      <c r="J91" s="557">
        <f t="shared" si="12"/>
        <v>0</v>
      </c>
      <c r="K91" s="386" t="e">
        <f>IF(H91&lt;0,H91/#REF!*100,H91/$E$182*100)</f>
        <v>#DIV/0!</v>
      </c>
      <c r="L91" s="41">
        <f>'MASTER CHART'!$AL$7</f>
        <v>0.25</v>
      </c>
      <c r="M91" s="560">
        <f t="shared" si="13"/>
        <v>0</v>
      </c>
      <c r="N91" s="376"/>
      <c r="O91" s="345"/>
      <c r="P91" s="373"/>
      <c r="Q91" s="373"/>
      <c r="R91" s="373"/>
      <c r="S91" s="373"/>
      <c r="T91" s="373"/>
      <c r="U91" s="373"/>
      <c r="V91" s="373"/>
      <c r="W91" s="373"/>
      <c r="X91" s="373"/>
      <c r="Y91" s="373"/>
      <c r="Z91" s="373"/>
      <c r="AA91" s="373"/>
      <c r="AB91" s="373"/>
      <c r="AC91" s="373"/>
      <c r="AD91" s="373"/>
      <c r="AE91" s="373"/>
      <c r="AF91" s="373"/>
      <c r="AG91" s="373"/>
      <c r="AH91" s="373"/>
      <c r="AI91" s="373"/>
      <c r="AJ91" s="373"/>
      <c r="AK91" s="373"/>
    </row>
    <row r="92" spans="1:37" ht="15.6" x14ac:dyDescent="0.3">
      <c r="A92" s="344" t="s">
        <v>223</v>
      </c>
      <c r="B92" s="641"/>
      <c r="E92" s="638" t="str">
        <f t="shared" si="14"/>
        <v>-</v>
      </c>
      <c r="F92" s="565" t="str">
        <f t="shared" si="9"/>
        <v>use median</v>
      </c>
      <c r="G92" s="567">
        <f t="shared" si="15"/>
        <v>1</v>
      </c>
      <c r="H92" s="385">
        <f t="shared" si="10"/>
        <v>0</v>
      </c>
      <c r="I92" s="387">
        <f t="shared" si="11"/>
        <v>0</v>
      </c>
      <c r="J92" s="557">
        <f t="shared" si="12"/>
        <v>0</v>
      </c>
      <c r="K92" s="386" t="e">
        <f>IF(H92&lt;0,H92/#REF!*100,H92/$E$182*100)</f>
        <v>#DIV/0!</v>
      </c>
      <c r="L92" s="41">
        <f>'MASTER CHART'!$AL$7</f>
        <v>0.25</v>
      </c>
      <c r="M92" s="560">
        <f t="shared" si="13"/>
        <v>0</v>
      </c>
      <c r="N92" s="376"/>
      <c r="O92" s="345"/>
      <c r="P92" s="373"/>
      <c r="Q92" s="373"/>
      <c r="R92" s="373"/>
      <c r="S92" s="373"/>
      <c r="T92" s="373"/>
      <c r="U92" s="373"/>
      <c r="V92" s="373"/>
      <c r="W92" s="373"/>
      <c r="X92" s="373"/>
      <c r="Y92" s="373"/>
      <c r="Z92" s="373"/>
      <c r="AA92" s="373"/>
      <c r="AB92" s="373"/>
      <c r="AC92" s="373"/>
      <c r="AD92" s="373"/>
      <c r="AE92" s="373"/>
      <c r="AF92" s="373"/>
      <c r="AG92" s="373"/>
      <c r="AH92" s="373"/>
      <c r="AI92" s="373"/>
      <c r="AJ92" s="373"/>
      <c r="AK92" s="373"/>
    </row>
    <row r="93" spans="1:37" ht="15.6" x14ac:dyDescent="0.3">
      <c r="A93" s="344" t="s">
        <v>169</v>
      </c>
      <c r="B93" s="641"/>
      <c r="C93" s="1038" t="s">
        <v>169</v>
      </c>
      <c r="D93" s="1039" t="s">
        <v>294</v>
      </c>
      <c r="E93" s="638" t="str">
        <f t="shared" si="14"/>
        <v>AAA</v>
      </c>
      <c r="F93" s="565">
        <f t="shared" si="9"/>
        <v>100</v>
      </c>
      <c r="G93" s="567">
        <f t="shared" si="15"/>
        <v>1.6666666666666667</v>
      </c>
      <c r="H93" s="385">
        <f t="shared" si="10"/>
        <v>0.66666666666666674</v>
      </c>
      <c r="I93" s="387">
        <f t="shared" si="11"/>
        <v>0.66666666666666674</v>
      </c>
      <c r="J93" s="557">
        <f t="shared" si="12"/>
        <v>100</v>
      </c>
      <c r="K93" s="386" t="e">
        <f>IF(H93&lt;0,H93/#REF!*100,H93/$E$182*100)</f>
        <v>#DIV/0!</v>
      </c>
      <c r="L93" s="41">
        <f>'MASTER CHART'!$AL$7</f>
        <v>0.25</v>
      </c>
      <c r="M93" s="560">
        <f t="shared" si="13"/>
        <v>25</v>
      </c>
      <c r="N93" s="376"/>
      <c r="O93" s="345"/>
      <c r="P93" s="373"/>
      <c r="Q93" s="373"/>
      <c r="R93" s="373"/>
      <c r="S93" s="373"/>
      <c r="T93" s="373"/>
      <c r="U93" s="373"/>
      <c r="V93" s="373"/>
      <c r="W93" s="373"/>
      <c r="X93" s="373"/>
      <c r="Y93" s="373"/>
      <c r="Z93" s="373"/>
      <c r="AA93" s="373"/>
      <c r="AB93" s="373"/>
      <c r="AC93" s="373"/>
      <c r="AD93" s="373"/>
      <c r="AE93" s="373"/>
      <c r="AF93" s="373"/>
      <c r="AG93" s="373"/>
      <c r="AH93" s="373"/>
      <c r="AI93" s="373"/>
      <c r="AJ93" s="373"/>
      <c r="AK93" s="373"/>
    </row>
    <row r="94" spans="1:37" ht="15.6" x14ac:dyDescent="0.3">
      <c r="A94" s="344" t="s">
        <v>73</v>
      </c>
      <c r="B94" s="641"/>
      <c r="C94" s="1038" t="s">
        <v>73</v>
      </c>
      <c r="D94" s="1039" t="s">
        <v>617</v>
      </c>
      <c r="E94" s="638" t="str">
        <f t="shared" si="14"/>
        <v>B-</v>
      </c>
      <c r="F94" s="565">
        <f t="shared" si="9"/>
        <v>12</v>
      </c>
      <c r="G94" s="567">
        <f t="shared" si="15"/>
        <v>0.2</v>
      </c>
      <c r="H94" s="385">
        <f t="shared" si="10"/>
        <v>-0.8</v>
      </c>
      <c r="I94" s="387">
        <f t="shared" si="11"/>
        <v>-0.8</v>
      </c>
      <c r="J94" s="557">
        <f t="shared" si="12"/>
        <v>-92.307692307692307</v>
      </c>
      <c r="K94" s="386" t="e">
        <f>IF(H94&lt;0,H94/#REF!*100,H94/$E$182*100)</f>
        <v>#REF!</v>
      </c>
      <c r="L94" s="41">
        <f>'MASTER CHART'!$AL$7</f>
        <v>0.25</v>
      </c>
      <c r="M94" s="560">
        <f t="shared" si="13"/>
        <v>-23.076923076923077</v>
      </c>
      <c r="N94" s="376"/>
      <c r="O94" s="345"/>
      <c r="P94" s="373"/>
      <c r="Q94" s="373"/>
      <c r="R94" s="373"/>
      <c r="S94" s="373"/>
      <c r="T94" s="373"/>
      <c r="U94" s="373"/>
      <c r="V94" s="373"/>
      <c r="W94" s="373"/>
      <c r="X94" s="373"/>
      <c r="Y94" s="373"/>
      <c r="Z94" s="373"/>
      <c r="AA94" s="373"/>
      <c r="AB94" s="373"/>
      <c r="AC94" s="373"/>
      <c r="AD94" s="373"/>
      <c r="AE94" s="373"/>
      <c r="AF94" s="373"/>
      <c r="AG94" s="373"/>
      <c r="AH94" s="373"/>
      <c r="AI94" s="373"/>
      <c r="AJ94" s="373"/>
      <c r="AK94" s="373"/>
    </row>
    <row r="95" spans="1:37" ht="15.6" x14ac:dyDescent="0.3">
      <c r="A95" s="344" t="s">
        <v>170</v>
      </c>
      <c r="B95" s="641"/>
      <c r="E95" s="638" t="str">
        <f t="shared" si="14"/>
        <v>-</v>
      </c>
      <c r="F95" s="565" t="str">
        <f t="shared" si="9"/>
        <v>use median</v>
      </c>
      <c r="G95" s="567">
        <f t="shared" si="15"/>
        <v>1</v>
      </c>
      <c r="H95" s="385">
        <f t="shared" si="10"/>
        <v>0</v>
      </c>
      <c r="I95" s="387">
        <f t="shared" si="11"/>
        <v>0</v>
      </c>
      <c r="J95" s="557">
        <f t="shared" si="12"/>
        <v>0</v>
      </c>
      <c r="K95" s="386" t="e">
        <f>IF(H95&lt;0,H95/#REF!*100,H95/$E$182*100)</f>
        <v>#DIV/0!</v>
      </c>
      <c r="L95" s="41">
        <f>'MASTER CHART'!$AL$7</f>
        <v>0.25</v>
      </c>
      <c r="M95" s="560">
        <f t="shared" si="13"/>
        <v>0</v>
      </c>
      <c r="N95" s="376"/>
      <c r="O95" s="345"/>
      <c r="P95" s="373"/>
      <c r="Q95" s="373"/>
      <c r="R95" s="373"/>
      <c r="S95" s="373"/>
      <c r="T95" s="373"/>
      <c r="U95" s="373"/>
      <c r="V95" s="373"/>
      <c r="W95" s="373"/>
      <c r="X95" s="373"/>
      <c r="Y95" s="373"/>
      <c r="Z95" s="373"/>
      <c r="AA95" s="373"/>
      <c r="AB95" s="373"/>
      <c r="AC95" s="373"/>
      <c r="AD95" s="373"/>
      <c r="AE95" s="373"/>
      <c r="AF95" s="373"/>
      <c r="AG95" s="373"/>
      <c r="AH95" s="373"/>
      <c r="AI95" s="373"/>
      <c r="AJ95" s="373"/>
      <c r="AK95" s="373"/>
    </row>
    <row r="96" spans="1:37" ht="15.6" x14ac:dyDescent="0.3">
      <c r="A96" s="344" t="s">
        <v>74</v>
      </c>
      <c r="B96" s="641"/>
      <c r="E96" s="638" t="str">
        <f t="shared" si="14"/>
        <v>-</v>
      </c>
      <c r="F96" s="565" t="str">
        <f t="shared" si="9"/>
        <v>use median</v>
      </c>
      <c r="G96" s="567">
        <f t="shared" si="15"/>
        <v>1</v>
      </c>
      <c r="H96" s="385">
        <f t="shared" si="10"/>
        <v>0</v>
      </c>
      <c r="I96" s="387">
        <f t="shared" si="11"/>
        <v>0</v>
      </c>
      <c r="J96" s="557">
        <f t="shared" si="12"/>
        <v>0</v>
      </c>
      <c r="K96" s="386" t="e">
        <f>IF(H96&lt;0,H96/#REF!*100,H96/$E$182*100)</f>
        <v>#DIV/0!</v>
      </c>
      <c r="L96" s="41">
        <f>'MASTER CHART'!$AL$7</f>
        <v>0.25</v>
      </c>
      <c r="M96" s="560">
        <f t="shared" si="13"/>
        <v>0</v>
      </c>
      <c r="N96" s="376"/>
      <c r="O96" s="345"/>
      <c r="P96" s="373"/>
      <c r="Q96" s="373"/>
      <c r="R96" s="373"/>
      <c r="S96" s="373"/>
      <c r="T96" s="373"/>
      <c r="U96" s="373"/>
      <c r="V96" s="373"/>
      <c r="W96" s="373"/>
      <c r="X96" s="373"/>
      <c r="Y96" s="373"/>
      <c r="Z96" s="373"/>
      <c r="AA96" s="373"/>
      <c r="AB96" s="373"/>
      <c r="AC96" s="373"/>
      <c r="AD96" s="373"/>
      <c r="AE96" s="373"/>
      <c r="AF96" s="373"/>
      <c r="AG96" s="373"/>
      <c r="AH96" s="373"/>
      <c r="AI96" s="373"/>
      <c r="AJ96" s="373"/>
      <c r="AK96" s="373"/>
    </row>
    <row r="97" spans="1:37" ht="15.6" x14ac:dyDescent="0.3">
      <c r="A97" s="344" t="s">
        <v>171</v>
      </c>
      <c r="B97" s="641"/>
      <c r="C97" s="1038" t="s">
        <v>171</v>
      </c>
      <c r="D97" s="1039" t="s">
        <v>294</v>
      </c>
      <c r="E97" s="638" t="str">
        <f t="shared" si="14"/>
        <v>AAA</v>
      </c>
      <c r="F97" s="565">
        <f t="shared" si="9"/>
        <v>100</v>
      </c>
      <c r="G97" s="567">
        <f t="shared" si="15"/>
        <v>1.6666666666666667</v>
      </c>
      <c r="H97" s="385">
        <f t="shared" si="10"/>
        <v>0.66666666666666674</v>
      </c>
      <c r="I97" s="387">
        <f t="shared" si="11"/>
        <v>0.66666666666666674</v>
      </c>
      <c r="J97" s="557">
        <f t="shared" si="12"/>
        <v>100</v>
      </c>
      <c r="K97" s="386" t="e">
        <f>IF(H97&lt;0,H97/#REF!*100,H97/$E$182*100)</f>
        <v>#DIV/0!</v>
      </c>
      <c r="L97" s="41">
        <f>'MASTER CHART'!$AL$7</f>
        <v>0.25</v>
      </c>
      <c r="M97" s="560">
        <f t="shared" si="13"/>
        <v>25</v>
      </c>
      <c r="N97" s="376"/>
      <c r="O97" s="345"/>
      <c r="P97" s="373"/>
      <c r="Q97" s="373"/>
      <c r="R97" s="373"/>
      <c r="S97" s="373"/>
      <c r="T97" s="373"/>
      <c r="U97" s="373"/>
      <c r="V97" s="373"/>
      <c r="W97" s="373"/>
      <c r="X97" s="373"/>
      <c r="Y97" s="373"/>
      <c r="Z97" s="373"/>
      <c r="AA97" s="373"/>
      <c r="AB97" s="373"/>
      <c r="AC97" s="373"/>
      <c r="AD97" s="373"/>
      <c r="AE97" s="373"/>
      <c r="AF97" s="373"/>
      <c r="AG97" s="373"/>
      <c r="AH97" s="373"/>
      <c r="AI97" s="373"/>
      <c r="AJ97" s="373"/>
      <c r="AK97" s="373"/>
    </row>
    <row r="98" spans="1:37" ht="15.6" x14ac:dyDescent="0.3">
      <c r="A98" s="344" t="s">
        <v>172</v>
      </c>
      <c r="B98" s="641"/>
      <c r="C98" s="1038" t="s">
        <v>172</v>
      </c>
      <c r="D98" s="1039" t="s">
        <v>294</v>
      </c>
      <c r="E98" s="638" t="str">
        <f t="shared" si="14"/>
        <v>AAA</v>
      </c>
      <c r="F98" s="565">
        <f t="shared" si="9"/>
        <v>100</v>
      </c>
      <c r="G98" s="567">
        <f t="shared" si="15"/>
        <v>1.6666666666666667</v>
      </c>
      <c r="H98" s="385">
        <f t="shared" si="10"/>
        <v>0.66666666666666674</v>
      </c>
      <c r="I98" s="387">
        <f t="shared" si="11"/>
        <v>0.66666666666666674</v>
      </c>
      <c r="J98" s="557">
        <f t="shared" si="12"/>
        <v>100</v>
      </c>
      <c r="K98" s="386" t="e">
        <f>IF(H98&lt;0,H98/#REF!*100,H98/$E$182*100)</f>
        <v>#DIV/0!</v>
      </c>
      <c r="L98" s="41">
        <f>'MASTER CHART'!$AL$7</f>
        <v>0.25</v>
      </c>
      <c r="M98" s="560">
        <f t="shared" si="13"/>
        <v>25</v>
      </c>
      <c r="N98" s="376"/>
      <c r="O98" s="345"/>
      <c r="P98" s="373"/>
      <c r="Q98" s="373"/>
      <c r="R98" s="373"/>
      <c r="S98" s="373"/>
      <c r="T98" s="373"/>
      <c r="U98" s="373"/>
      <c r="V98" s="373"/>
      <c r="W98" s="373"/>
      <c r="X98" s="373"/>
      <c r="Y98" s="373"/>
      <c r="Z98" s="373"/>
      <c r="AA98" s="373"/>
      <c r="AB98" s="373"/>
      <c r="AC98" s="373"/>
      <c r="AD98" s="373"/>
      <c r="AE98" s="373"/>
      <c r="AF98" s="373"/>
      <c r="AG98" s="373"/>
      <c r="AH98" s="373"/>
      <c r="AI98" s="373"/>
      <c r="AJ98" s="373"/>
      <c r="AK98" s="373"/>
    </row>
    <row r="99" spans="1:37" ht="15.6" x14ac:dyDescent="0.3">
      <c r="A99" s="344" t="s">
        <v>173</v>
      </c>
      <c r="B99" s="641"/>
      <c r="C99" s="1038" t="s">
        <v>385</v>
      </c>
      <c r="D99" s="1039" t="s">
        <v>370</v>
      </c>
      <c r="E99" s="638" t="str">
        <f t="shared" si="14"/>
        <v>AA+</v>
      </c>
      <c r="F99" s="565">
        <f t="shared" si="9"/>
        <v>96</v>
      </c>
      <c r="G99" s="567">
        <f t="shared" si="15"/>
        <v>1.6</v>
      </c>
      <c r="H99" s="385">
        <f t="shared" si="10"/>
        <v>0.60000000000000009</v>
      </c>
      <c r="I99" s="387">
        <f t="shared" si="11"/>
        <v>0.60000000000000009</v>
      </c>
      <c r="J99" s="557">
        <f t="shared" si="12"/>
        <v>90</v>
      </c>
      <c r="K99" s="386" t="e">
        <f>IF(H99&lt;0,H99/#REF!*100,H99/$E$182*100)</f>
        <v>#DIV/0!</v>
      </c>
      <c r="L99" s="41">
        <f>'MASTER CHART'!$AL$7</f>
        <v>0.25</v>
      </c>
      <c r="M99" s="560">
        <f t="shared" si="13"/>
        <v>22.5</v>
      </c>
      <c r="N99" s="376"/>
      <c r="O99" s="345"/>
      <c r="P99" s="373"/>
      <c r="Q99" s="373"/>
      <c r="R99" s="373"/>
      <c r="S99" s="373"/>
      <c r="T99" s="373"/>
      <c r="U99" s="373"/>
      <c r="V99" s="373"/>
      <c r="W99" s="373"/>
      <c r="X99" s="373"/>
      <c r="Y99" s="373"/>
      <c r="Z99" s="373"/>
      <c r="AA99" s="373"/>
      <c r="AB99" s="373"/>
      <c r="AC99" s="373"/>
      <c r="AD99" s="373"/>
      <c r="AE99" s="373"/>
      <c r="AF99" s="373"/>
      <c r="AG99" s="373"/>
      <c r="AH99" s="373"/>
      <c r="AI99" s="373"/>
      <c r="AJ99" s="373"/>
      <c r="AK99" s="373"/>
    </row>
    <row r="100" spans="1:37" ht="15.6" x14ac:dyDescent="0.3">
      <c r="A100" s="344" t="s">
        <v>174</v>
      </c>
      <c r="B100" s="641"/>
      <c r="E100" s="638" t="str">
        <f t="shared" si="14"/>
        <v>-</v>
      </c>
      <c r="F100" s="565" t="str">
        <f t="shared" ref="F100:F131" si="16">IF(E100="-","use median",(VLOOKUP(E100,$O$4:$P$23,2,FALSE)))</f>
        <v>use median</v>
      </c>
      <c r="G100" s="567">
        <f t="shared" si="15"/>
        <v>1</v>
      </c>
      <c r="H100" s="385">
        <f t="shared" si="10"/>
        <v>0</v>
      </c>
      <c r="I100" s="387">
        <f t="shared" ref="I100:I131" si="17">(H100*1)</f>
        <v>0</v>
      </c>
      <c r="J100" s="557">
        <f t="shared" si="12"/>
        <v>0</v>
      </c>
      <c r="K100" s="386" t="e">
        <f>IF(H100&lt;0,H100/#REF!*100,H100/$E$182*100)</f>
        <v>#DIV/0!</v>
      </c>
      <c r="L100" s="41">
        <f>'MASTER CHART'!$AL$7</f>
        <v>0.25</v>
      </c>
      <c r="M100" s="560">
        <f t="shared" si="13"/>
        <v>0</v>
      </c>
      <c r="N100" s="376"/>
      <c r="O100" s="345"/>
      <c r="P100" s="373"/>
      <c r="Q100" s="373"/>
      <c r="R100" s="373"/>
      <c r="S100" s="373"/>
      <c r="T100" s="373"/>
      <c r="U100" s="373"/>
      <c r="V100" s="373"/>
      <c r="W100" s="373"/>
      <c r="X100" s="373"/>
      <c r="Y100" s="373"/>
      <c r="Z100" s="373"/>
      <c r="AA100" s="373"/>
      <c r="AB100" s="373"/>
      <c r="AC100" s="373"/>
      <c r="AD100" s="373"/>
      <c r="AE100" s="373"/>
      <c r="AF100" s="373"/>
      <c r="AG100" s="373"/>
      <c r="AH100" s="373"/>
      <c r="AI100" s="373"/>
      <c r="AJ100" s="373"/>
      <c r="AK100" s="373"/>
    </row>
    <row r="101" spans="1:37" ht="15.6" x14ac:dyDescent="0.3">
      <c r="A101" s="344" t="s">
        <v>175</v>
      </c>
      <c r="B101" s="641"/>
      <c r="E101" s="638" t="str">
        <f t="shared" si="14"/>
        <v>-</v>
      </c>
      <c r="F101" s="565" t="str">
        <f t="shared" si="16"/>
        <v>use median</v>
      </c>
      <c r="G101" s="567">
        <f t="shared" si="15"/>
        <v>1</v>
      </c>
      <c r="H101" s="385">
        <f t="shared" si="10"/>
        <v>0</v>
      </c>
      <c r="I101" s="387">
        <f t="shared" si="17"/>
        <v>0</v>
      </c>
      <c r="J101" s="557">
        <f t="shared" si="12"/>
        <v>0</v>
      </c>
      <c r="K101" s="386" t="e">
        <f>IF(H101&lt;0,H101/#REF!*100,H101/$E$182*100)</f>
        <v>#DIV/0!</v>
      </c>
      <c r="L101" s="41">
        <f>'MASTER CHART'!$AL$7</f>
        <v>0.25</v>
      </c>
      <c r="M101" s="560">
        <f t="shared" si="13"/>
        <v>0</v>
      </c>
      <c r="N101" s="376"/>
      <c r="O101" s="345"/>
      <c r="P101" s="373"/>
      <c r="Q101" s="373"/>
      <c r="R101" s="373"/>
      <c r="S101" s="373"/>
      <c r="T101" s="373"/>
      <c r="U101" s="373"/>
      <c r="V101" s="373"/>
      <c r="W101" s="373"/>
      <c r="X101" s="373"/>
      <c r="Y101" s="373"/>
      <c r="Z101" s="373"/>
      <c r="AA101" s="373"/>
      <c r="AB101" s="373"/>
      <c r="AC101" s="373"/>
      <c r="AD101" s="373"/>
      <c r="AE101" s="373"/>
      <c r="AF101" s="373"/>
      <c r="AG101" s="373"/>
      <c r="AH101" s="373"/>
      <c r="AI101" s="373"/>
      <c r="AJ101" s="373"/>
      <c r="AK101" s="373"/>
    </row>
    <row r="102" spans="1:37" ht="15.6" x14ac:dyDescent="0.3">
      <c r="A102" s="344" t="s">
        <v>75</v>
      </c>
      <c r="B102" s="641"/>
      <c r="C102" s="1038" t="s">
        <v>75</v>
      </c>
      <c r="D102" s="1039" t="s">
        <v>295</v>
      </c>
      <c r="E102" s="638" t="str">
        <f t="shared" si="14"/>
        <v>A</v>
      </c>
      <c r="F102" s="565">
        <f t="shared" si="16"/>
        <v>72</v>
      </c>
      <c r="G102" s="567">
        <f t="shared" si="15"/>
        <v>1.2</v>
      </c>
      <c r="H102" s="385">
        <f t="shared" si="10"/>
        <v>0.19999999999999996</v>
      </c>
      <c r="I102" s="387">
        <f t="shared" si="17"/>
        <v>0.19999999999999996</v>
      </c>
      <c r="J102" s="557">
        <f t="shared" si="12"/>
        <v>29.999999999999989</v>
      </c>
      <c r="K102" s="386" t="e">
        <f>IF(H102&lt;0,H102/#REF!*100,H102/$E$182*100)</f>
        <v>#DIV/0!</v>
      </c>
      <c r="L102" s="41">
        <f>'MASTER CHART'!$AL$7</f>
        <v>0.25</v>
      </c>
      <c r="M102" s="560">
        <f t="shared" si="13"/>
        <v>7.4999999999999973</v>
      </c>
      <c r="N102" s="376"/>
      <c r="O102" s="345"/>
      <c r="P102" s="373"/>
      <c r="Q102" s="373"/>
      <c r="R102" s="373"/>
      <c r="S102" s="373"/>
      <c r="T102" s="373"/>
      <c r="U102" s="373"/>
      <c r="V102" s="373"/>
      <c r="W102" s="373"/>
      <c r="X102" s="373"/>
      <c r="Y102" s="373"/>
      <c r="Z102" s="373"/>
      <c r="AA102" s="373"/>
      <c r="AB102" s="373"/>
      <c r="AC102" s="373"/>
      <c r="AD102" s="373"/>
      <c r="AE102" s="373"/>
      <c r="AF102" s="373"/>
      <c r="AG102" s="373"/>
      <c r="AH102" s="373"/>
      <c r="AI102" s="373"/>
      <c r="AJ102" s="373"/>
      <c r="AK102" s="373"/>
    </row>
    <row r="103" spans="1:37" ht="15.6" x14ac:dyDescent="0.3">
      <c r="A103" s="344" t="s">
        <v>176</v>
      </c>
      <c r="B103" s="641"/>
      <c r="E103" s="638" t="str">
        <f t="shared" si="14"/>
        <v>-</v>
      </c>
      <c r="F103" s="565" t="str">
        <f t="shared" si="16"/>
        <v>use median</v>
      </c>
      <c r="G103" s="567">
        <f t="shared" si="15"/>
        <v>1</v>
      </c>
      <c r="H103" s="385">
        <f t="shared" si="10"/>
        <v>0</v>
      </c>
      <c r="I103" s="387">
        <f t="shared" si="17"/>
        <v>0</v>
      </c>
      <c r="J103" s="557">
        <f t="shared" si="12"/>
        <v>0</v>
      </c>
      <c r="K103" s="386" t="e">
        <f>IF(H103&lt;0,H103/#REF!*100,H103/$E$182*100)</f>
        <v>#DIV/0!</v>
      </c>
      <c r="L103" s="41">
        <f>'MASTER CHART'!$AL$7</f>
        <v>0.25</v>
      </c>
      <c r="M103" s="560">
        <f t="shared" si="13"/>
        <v>0</v>
      </c>
      <c r="N103" s="376"/>
      <c r="O103" s="345"/>
      <c r="P103" s="373"/>
      <c r="Q103" s="373"/>
      <c r="R103" s="373"/>
      <c r="S103" s="373"/>
      <c r="T103" s="373"/>
      <c r="U103" s="373"/>
      <c r="V103" s="373"/>
      <c r="W103" s="373"/>
      <c r="X103" s="373"/>
      <c r="Y103" s="373"/>
      <c r="Z103" s="373"/>
      <c r="AA103" s="373"/>
      <c r="AB103" s="373"/>
      <c r="AC103" s="373"/>
      <c r="AD103" s="373"/>
      <c r="AE103" s="373"/>
      <c r="AF103" s="373"/>
      <c r="AG103" s="373"/>
      <c r="AH103" s="373"/>
      <c r="AI103" s="373"/>
      <c r="AJ103" s="373"/>
      <c r="AK103" s="373"/>
    </row>
    <row r="104" spans="1:37" ht="15.6" x14ac:dyDescent="0.3">
      <c r="A104" s="344" t="s">
        <v>177</v>
      </c>
      <c r="B104" s="641"/>
      <c r="C104" s="1038" t="s">
        <v>177</v>
      </c>
      <c r="D104" s="1039" t="s">
        <v>294</v>
      </c>
      <c r="E104" s="638" t="str">
        <f t="shared" si="14"/>
        <v>AAA</v>
      </c>
      <c r="F104" s="565">
        <f t="shared" si="16"/>
        <v>100</v>
      </c>
      <c r="G104" s="567">
        <f t="shared" si="15"/>
        <v>1.6666666666666667</v>
      </c>
      <c r="H104" s="385">
        <f t="shared" si="10"/>
        <v>0.66666666666666674</v>
      </c>
      <c r="I104" s="387">
        <f t="shared" si="17"/>
        <v>0.66666666666666674</v>
      </c>
      <c r="J104" s="557">
        <f t="shared" si="12"/>
        <v>100</v>
      </c>
      <c r="K104" s="386" t="e">
        <f>IF(H104&lt;0,H104/#REF!*100,H104/$E$182*100)</f>
        <v>#DIV/0!</v>
      </c>
      <c r="L104" s="41">
        <f>'MASTER CHART'!$AL$7</f>
        <v>0.25</v>
      </c>
      <c r="M104" s="560">
        <f t="shared" si="13"/>
        <v>25</v>
      </c>
      <c r="N104" s="376"/>
      <c r="O104" s="345"/>
      <c r="P104" s="373"/>
      <c r="Q104" s="373"/>
      <c r="R104" s="373"/>
      <c r="S104" s="373"/>
      <c r="T104" s="373"/>
      <c r="U104" s="373"/>
      <c r="V104" s="373"/>
      <c r="W104" s="373"/>
      <c r="X104" s="373"/>
      <c r="Y104" s="373"/>
      <c r="Z104" s="373"/>
      <c r="AA104" s="373"/>
      <c r="AB104" s="373"/>
      <c r="AC104" s="373"/>
      <c r="AD104" s="373"/>
      <c r="AE104" s="373"/>
      <c r="AF104" s="373"/>
      <c r="AG104" s="373"/>
      <c r="AH104" s="373"/>
      <c r="AI104" s="373"/>
      <c r="AJ104" s="373"/>
      <c r="AK104" s="373"/>
    </row>
    <row r="105" spans="1:37" ht="15.6" x14ac:dyDescent="0.3">
      <c r="A105" s="344" t="s">
        <v>178</v>
      </c>
      <c r="B105" s="641"/>
      <c r="E105" s="638" t="str">
        <f t="shared" si="14"/>
        <v>-</v>
      </c>
      <c r="F105" s="565" t="str">
        <f t="shared" si="16"/>
        <v>use median</v>
      </c>
      <c r="G105" s="567">
        <f t="shared" si="15"/>
        <v>1</v>
      </c>
      <c r="H105" s="385">
        <f t="shared" si="10"/>
        <v>0</v>
      </c>
      <c r="I105" s="387">
        <f t="shared" si="17"/>
        <v>0</v>
      </c>
      <c r="J105" s="557">
        <f t="shared" si="12"/>
        <v>0</v>
      </c>
      <c r="K105" s="386" t="e">
        <f>IF(H105&lt;0,H105/#REF!*100,H105/$E$182*100)</f>
        <v>#DIV/0!</v>
      </c>
      <c r="L105" s="41">
        <f>'MASTER CHART'!$AL$7</f>
        <v>0.25</v>
      </c>
      <c r="M105" s="560">
        <f t="shared" si="13"/>
        <v>0</v>
      </c>
      <c r="N105" s="376"/>
      <c r="O105" s="345"/>
      <c r="P105" s="373"/>
      <c r="Q105" s="373"/>
      <c r="R105" s="373"/>
      <c r="S105" s="373"/>
      <c r="T105" s="373"/>
      <c r="U105" s="373"/>
      <c r="V105" s="373"/>
      <c r="W105" s="373"/>
      <c r="X105" s="373"/>
      <c r="Y105" s="373"/>
      <c r="Z105" s="373"/>
      <c r="AA105" s="373"/>
      <c r="AB105" s="373"/>
      <c r="AC105" s="373"/>
      <c r="AD105" s="373"/>
      <c r="AE105" s="373"/>
      <c r="AF105" s="373"/>
      <c r="AG105" s="373"/>
      <c r="AH105" s="373"/>
      <c r="AI105" s="373"/>
      <c r="AJ105" s="373"/>
      <c r="AK105" s="373"/>
    </row>
    <row r="106" spans="1:37" ht="15.6" x14ac:dyDescent="0.3">
      <c r="A106" s="344" t="s">
        <v>179</v>
      </c>
      <c r="B106" s="641"/>
      <c r="E106" s="638" t="str">
        <f t="shared" si="14"/>
        <v>-</v>
      </c>
      <c r="F106" s="565" t="str">
        <f t="shared" si="16"/>
        <v>use median</v>
      </c>
      <c r="G106" s="567">
        <f t="shared" si="15"/>
        <v>1</v>
      </c>
      <c r="H106" s="385">
        <f t="shared" si="10"/>
        <v>0</v>
      </c>
      <c r="I106" s="387">
        <f t="shared" si="17"/>
        <v>0</v>
      </c>
      <c r="J106" s="557">
        <f t="shared" si="12"/>
        <v>0</v>
      </c>
      <c r="K106" s="386" t="e">
        <f>IF(H106&lt;0,H106/#REF!*100,H106/$E$182*100)</f>
        <v>#DIV/0!</v>
      </c>
      <c r="L106" s="41">
        <f>'MASTER CHART'!$AL$7</f>
        <v>0.25</v>
      </c>
      <c r="M106" s="560">
        <f t="shared" si="13"/>
        <v>0</v>
      </c>
      <c r="N106" s="376"/>
      <c r="O106" s="345"/>
      <c r="P106" s="373"/>
      <c r="Q106" s="373"/>
      <c r="R106" s="373"/>
      <c r="S106" s="373"/>
      <c r="T106" s="373"/>
      <c r="U106" s="373"/>
      <c r="V106" s="373"/>
      <c r="W106" s="373"/>
      <c r="X106" s="373"/>
      <c r="Y106" s="373"/>
      <c r="Z106" s="373"/>
      <c r="AA106" s="373"/>
      <c r="AB106" s="373"/>
      <c r="AC106" s="373"/>
      <c r="AD106" s="373"/>
      <c r="AE106" s="373"/>
      <c r="AF106" s="373"/>
      <c r="AG106" s="373"/>
      <c r="AH106" s="373"/>
      <c r="AI106" s="373"/>
      <c r="AJ106" s="373"/>
      <c r="AK106" s="373"/>
    </row>
    <row r="107" spans="1:37" ht="15.6" x14ac:dyDescent="0.3">
      <c r="A107" s="344" t="s">
        <v>119</v>
      </c>
      <c r="B107" s="641"/>
      <c r="E107" s="638" t="str">
        <f t="shared" si="14"/>
        <v>-</v>
      </c>
      <c r="F107" s="565" t="str">
        <f t="shared" si="16"/>
        <v>use median</v>
      </c>
      <c r="G107" s="567">
        <f t="shared" si="15"/>
        <v>1</v>
      </c>
      <c r="H107" s="385">
        <f t="shared" si="10"/>
        <v>0</v>
      </c>
      <c r="I107" s="387">
        <f t="shared" si="17"/>
        <v>0</v>
      </c>
      <c r="J107" s="557">
        <f t="shared" si="12"/>
        <v>0</v>
      </c>
      <c r="K107" s="386" t="e">
        <f>IF(H107&lt;0,H107/#REF!*100,H107/$E$182*100)</f>
        <v>#DIV/0!</v>
      </c>
      <c r="L107" s="41">
        <f>'MASTER CHART'!$AL$7</f>
        <v>0.25</v>
      </c>
      <c r="M107" s="560">
        <f t="shared" si="13"/>
        <v>0</v>
      </c>
      <c r="N107" s="376"/>
      <c r="O107" s="345"/>
      <c r="P107" s="373"/>
      <c r="Q107" s="373"/>
      <c r="R107" s="373"/>
      <c r="S107" s="373"/>
      <c r="T107" s="373"/>
      <c r="U107" s="373"/>
      <c r="V107" s="373"/>
      <c r="W107" s="373"/>
      <c r="X107" s="373"/>
      <c r="Y107" s="373"/>
      <c r="Z107" s="373"/>
      <c r="AA107" s="373"/>
      <c r="AB107" s="373"/>
      <c r="AC107" s="373"/>
      <c r="AD107" s="373"/>
      <c r="AE107" s="373"/>
      <c r="AF107" s="373"/>
      <c r="AG107" s="373"/>
      <c r="AH107" s="373"/>
      <c r="AI107" s="373"/>
      <c r="AJ107" s="373"/>
      <c r="AK107" s="373"/>
    </row>
    <row r="108" spans="1:37" ht="15.6" x14ac:dyDescent="0.3">
      <c r="A108" s="344" t="s">
        <v>76</v>
      </c>
      <c r="B108" s="641"/>
      <c r="C108" s="1038" t="s">
        <v>76</v>
      </c>
      <c r="D108" s="1039" t="s">
        <v>295</v>
      </c>
      <c r="E108" s="638" t="str">
        <f t="shared" si="14"/>
        <v>A</v>
      </c>
      <c r="F108" s="565">
        <f t="shared" si="16"/>
        <v>72</v>
      </c>
      <c r="G108" s="567">
        <f t="shared" si="15"/>
        <v>1.2</v>
      </c>
      <c r="H108" s="385">
        <f t="shared" si="10"/>
        <v>0.19999999999999996</v>
      </c>
      <c r="I108" s="387">
        <f t="shared" si="17"/>
        <v>0.19999999999999996</v>
      </c>
      <c r="J108" s="557">
        <f t="shared" si="12"/>
        <v>29.999999999999989</v>
      </c>
      <c r="K108" s="386" t="e">
        <f>IF(H108&lt;0,H108/#REF!*100,H108/$E$182*100)</f>
        <v>#DIV/0!</v>
      </c>
      <c r="L108" s="41">
        <f>'MASTER CHART'!$AL$7</f>
        <v>0.25</v>
      </c>
      <c r="M108" s="560">
        <f t="shared" si="13"/>
        <v>7.4999999999999973</v>
      </c>
      <c r="N108" s="376"/>
      <c r="O108" s="345"/>
      <c r="P108" s="373"/>
      <c r="Q108" s="373"/>
      <c r="R108" s="373"/>
      <c r="S108" s="373"/>
      <c r="T108" s="373"/>
      <c r="U108" s="373"/>
      <c r="V108" s="373"/>
      <c r="W108" s="373"/>
      <c r="X108" s="373"/>
      <c r="Y108" s="373"/>
      <c r="Z108" s="373"/>
      <c r="AA108" s="373"/>
      <c r="AB108" s="373"/>
      <c r="AC108" s="373"/>
      <c r="AD108" s="373"/>
      <c r="AE108" s="373"/>
      <c r="AF108" s="373"/>
      <c r="AG108" s="373"/>
      <c r="AH108" s="373"/>
      <c r="AI108" s="373"/>
      <c r="AJ108" s="373"/>
      <c r="AK108" s="373"/>
    </row>
    <row r="109" spans="1:37" ht="15.6" x14ac:dyDescent="0.3">
      <c r="A109" s="344" t="s">
        <v>180</v>
      </c>
      <c r="B109" s="641"/>
      <c r="C109" s="1038" t="s">
        <v>180</v>
      </c>
      <c r="D109" s="1039" t="s">
        <v>617</v>
      </c>
      <c r="E109" s="638" t="str">
        <f t="shared" si="14"/>
        <v>B-</v>
      </c>
      <c r="F109" s="565">
        <f t="shared" si="16"/>
        <v>12</v>
      </c>
      <c r="G109" s="567">
        <f t="shared" si="15"/>
        <v>0.2</v>
      </c>
      <c r="H109" s="385">
        <f t="shared" si="10"/>
        <v>-0.8</v>
      </c>
      <c r="I109" s="387">
        <f t="shared" si="17"/>
        <v>-0.8</v>
      </c>
      <c r="J109" s="557">
        <f t="shared" si="12"/>
        <v>-92.307692307692307</v>
      </c>
      <c r="K109" s="386" t="e">
        <f>IF(H109&lt;0,H109/#REF!*100,H109/$E$182*100)</f>
        <v>#REF!</v>
      </c>
      <c r="L109" s="41">
        <f>'MASTER CHART'!$AL$7</f>
        <v>0.25</v>
      </c>
      <c r="M109" s="560">
        <f t="shared" si="13"/>
        <v>-23.076923076923077</v>
      </c>
      <c r="N109" s="376"/>
      <c r="O109" s="345"/>
      <c r="P109" s="373"/>
      <c r="Q109" s="373"/>
      <c r="R109" s="373"/>
      <c r="S109" s="373"/>
      <c r="T109" s="373"/>
      <c r="U109" s="373"/>
      <c r="V109" s="373"/>
      <c r="W109" s="373"/>
      <c r="X109" s="373"/>
      <c r="Y109" s="373"/>
      <c r="Z109" s="373"/>
      <c r="AA109" s="373"/>
      <c r="AB109" s="373"/>
      <c r="AC109" s="373"/>
      <c r="AD109" s="373"/>
      <c r="AE109" s="373"/>
      <c r="AF109" s="373"/>
      <c r="AG109" s="373"/>
      <c r="AH109" s="373"/>
      <c r="AI109" s="373"/>
      <c r="AJ109" s="373"/>
      <c r="AK109" s="373"/>
    </row>
    <row r="110" spans="1:37" ht="15.6" x14ac:dyDescent="0.3">
      <c r="A110" s="344" t="s">
        <v>181</v>
      </c>
      <c r="B110" s="641"/>
      <c r="C110" s="1038"/>
      <c r="D110" s="1039"/>
      <c r="E110" s="638" t="str">
        <f t="shared" si="14"/>
        <v>-</v>
      </c>
      <c r="F110" s="565" t="str">
        <f t="shared" si="16"/>
        <v>use median</v>
      </c>
      <c r="G110" s="567">
        <f t="shared" si="15"/>
        <v>1</v>
      </c>
      <c r="H110" s="385">
        <f t="shared" si="10"/>
        <v>0</v>
      </c>
      <c r="I110" s="387">
        <f t="shared" si="17"/>
        <v>0</v>
      </c>
      <c r="J110" s="557">
        <f t="shared" si="12"/>
        <v>0</v>
      </c>
      <c r="K110" s="386" t="e">
        <f>IF(H110&lt;0,H110/#REF!*100,H110/$E$182*100)</f>
        <v>#DIV/0!</v>
      </c>
      <c r="L110" s="41">
        <f>'MASTER CHART'!$AL$7</f>
        <v>0.25</v>
      </c>
      <c r="M110" s="560">
        <f t="shared" si="13"/>
        <v>0</v>
      </c>
      <c r="N110" s="376"/>
      <c r="O110" s="345"/>
      <c r="P110" s="373"/>
      <c r="Q110" s="373"/>
      <c r="R110" s="373"/>
      <c r="S110" s="373"/>
      <c r="T110" s="373"/>
      <c r="U110" s="373"/>
      <c r="V110" s="373"/>
      <c r="W110" s="373"/>
      <c r="X110" s="373"/>
      <c r="Y110" s="373"/>
      <c r="Z110" s="373"/>
      <c r="AA110" s="373"/>
      <c r="AB110" s="373"/>
      <c r="AC110" s="373"/>
      <c r="AD110" s="373"/>
      <c r="AE110" s="373"/>
      <c r="AF110" s="373"/>
      <c r="AG110" s="373"/>
      <c r="AH110" s="373"/>
      <c r="AI110" s="373"/>
      <c r="AJ110" s="373"/>
      <c r="AK110" s="373"/>
    </row>
    <row r="111" spans="1:37" ht="15.6" x14ac:dyDescent="0.3">
      <c r="A111" s="344" t="s">
        <v>77</v>
      </c>
      <c r="B111" s="641"/>
      <c r="C111" s="1038" t="s">
        <v>77</v>
      </c>
      <c r="D111" s="1039" t="s">
        <v>297</v>
      </c>
      <c r="E111" s="638" t="str">
        <f t="shared" si="14"/>
        <v>BBB</v>
      </c>
      <c r="F111" s="565">
        <f t="shared" si="16"/>
        <v>54</v>
      </c>
      <c r="G111" s="567">
        <f t="shared" si="15"/>
        <v>0.9</v>
      </c>
      <c r="H111" s="385">
        <f t="shared" si="10"/>
        <v>-9.9999999999999978E-2</v>
      </c>
      <c r="I111" s="387">
        <f t="shared" si="17"/>
        <v>-9.9999999999999978E-2</v>
      </c>
      <c r="J111" s="557">
        <f t="shared" si="12"/>
        <v>-11.538461538461535</v>
      </c>
      <c r="K111" s="386" t="e">
        <f>IF(H111&lt;0,H111/#REF!*100,H111/$E$182*100)</f>
        <v>#REF!</v>
      </c>
      <c r="L111" s="41">
        <f>'MASTER CHART'!$AL$7</f>
        <v>0.25</v>
      </c>
      <c r="M111" s="560">
        <f t="shared" si="13"/>
        <v>-2.8846153846153837</v>
      </c>
      <c r="N111" s="376"/>
      <c r="O111" s="345"/>
      <c r="P111" s="373"/>
      <c r="Q111" s="373"/>
      <c r="R111" s="373"/>
      <c r="S111" s="373"/>
      <c r="T111" s="373"/>
      <c r="U111" s="373"/>
      <c r="V111" s="373"/>
      <c r="W111" s="373"/>
      <c r="X111" s="373"/>
      <c r="Y111" s="373"/>
      <c r="Z111" s="373"/>
      <c r="AA111" s="373"/>
      <c r="AB111" s="373"/>
      <c r="AC111" s="373"/>
      <c r="AD111" s="373"/>
      <c r="AE111" s="373"/>
      <c r="AF111" s="373"/>
      <c r="AG111" s="373"/>
      <c r="AH111" s="373"/>
      <c r="AI111" s="373"/>
      <c r="AJ111" s="373"/>
      <c r="AK111" s="373"/>
    </row>
    <row r="112" spans="1:37" ht="15.6" x14ac:dyDescent="0.3">
      <c r="A112" s="344" t="s">
        <v>182</v>
      </c>
      <c r="B112" s="641"/>
      <c r="C112" s="1038" t="s">
        <v>182</v>
      </c>
      <c r="D112" s="1039" t="s">
        <v>617</v>
      </c>
      <c r="E112" s="638" t="str">
        <f t="shared" si="14"/>
        <v>B-</v>
      </c>
      <c r="F112" s="565">
        <f t="shared" si="16"/>
        <v>12</v>
      </c>
      <c r="G112" s="567">
        <f t="shared" si="15"/>
        <v>0.2</v>
      </c>
      <c r="H112" s="385">
        <f t="shared" si="10"/>
        <v>-0.8</v>
      </c>
      <c r="I112" s="387">
        <f t="shared" si="17"/>
        <v>-0.8</v>
      </c>
      <c r="J112" s="557">
        <f t="shared" si="12"/>
        <v>-92.307692307692307</v>
      </c>
      <c r="K112" s="386" t="e">
        <f>IF(H112&lt;0,H112/#REF!*100,H112/$E$182*100)</f>
        <v>#REF!</v>
      </c>
      <c r="L112" s="41">
        <f>'MASTER CHART'!$AL$7</f>
        <v>0.25</v>
      </c>
      <c r="M112" s="560">
        <f t="shared" si="13"/>
        <v>-23.076923076923077</v>
      </c>
      <c r="N112" s="376"/>
      <c r="O112" s="345"/>
      <c r="P112" s="373"/>
      <c r="Q112" s="373"/>
      <c r="R112" s="373"/>
      <c r="S112" s="373"/>
      <c r="T112" s="373"/>
      <c r="U112" s="373"/>
      <c r="V112" s="373"/>
      <c r="W112" s="373"/>
      <c r="X112" s="373"/>
      <c r="Y112" s="373"/>
      <c r="Z112" s="373"/>
      <c r="AA112" s="373"/>
      <c r="AB112" s="373"/>
      <c r="AC112" s="373"/>
      <c r="AD112" s="373"/>
      <c r="AE112" s="373"/>
      <c r="AF112" s="373"/>
      <c r="AG112" s="373"/>
      <c r="AH112" s="373"/>
      <c r="AI112" s="373"/>
      <c r="AJ112" s="373"/>
      <c r="AK112" s="373"/>
    </row>
    <row r="113" spans="1:37" ht="15.6" x14ac:dyDescent="0.3">
      <c r="A113" s="344" t="s">
        <v>183</v>
      </c>
      <c r="B113" s="641"/>
      <c r="E113" s="638" t="str">
        <f t="shared" si="14"/>
        <v>-</v>
      </c>
      <c r="F113" s="565" t="str">
        <f t="shared" si="16"/>
        <v>use median</v>
      </c>
      <c r="G113" s="567">
        <f t="shared" si="15"/>
        <v>1</v>
      </c>
      <c r="H113" s="385">
        <f t="shared" si="10"/>
        <v>0</v>
      </c>
      <c r="I113" s="387">
        <f t="shared" si="17"/>
        <v>0</v>
      </c>
      <c r="J113" s="557">
        <f t="shared" si="12"/>
        <v>0</v>
      </c>
      <c r="K113" s="386" t="e">
        <f>IF(H113&lt;0,H113/#REF!*100,H113/$E$182*100)</f>
        <v>#DIV/0!</v>
      </c>
      <c r="L113" s="41">
        <f>'MASTER CHART'!$AL$7</f>
        <v>0.25</v>
      </c>
      <c r="M113" s="560">
        <f t="shared" si="13"/>
        <v>0</v>
      </c>
      <c r="N113" s="376"/>
      <c r="O113" s="345"/>
      <c r="P113" s="373"/>
      <c r="Q113" s="373"/>
      <c r="R113" s="373"/>
      <c r="S113" s="373"/>
      <c r="T113" s="373"/>
      <c r="U113" s="373"/>
      <c r="V113" s="373"/>
      <c r="W113" s="373"/>
      <c r="X113" s="373"/>
      <c r="Y113" s="373"/>
      <c r="Z113" s="373"/>
      <c r="AA113" s="373"/>
      <c r="AB113" s="373"/>
      <c r="AC113" s="373"/>
      <c r="AD113" s="373"/>
      <c r="AE113" s="373"/>
      <c r="AF113" s="373"/>
      <c r="AG113" s="373"/>
      <c r="AH113" s="373"/>
      <c r="AI113" s="373"/>
      <c r="AJ113" s="373"/>
      <c r="AK113" s="373"/>
    </row>
    <row r="114" spans="1:37" ht="15.6" x14ac:dyDescent="0.3">
      <c r="A114" s="344" t="s">
        <v>184</v>
      </c>
      <c r="B114" s="641"/>
      <c r="C114" s="1038" t="s">
        <v>184</v>
      </c>
      <c r="D114" s="1039" t="s">
        <v>297</v>
      </c>
      <c r="E114" s="638" t="str">
        <f t="shared" si="14"/>
        <v>BBB</v>
      </c>
      <c r="F114" s="565">
        <f t="shared" si="16"/>
        <v>54</v>
      </c>
      <c r="G114" s="567">
        <f t="shared" si="15"/>
        <v>0.9</v>
      </c>
      <c r="H114" s="385">
        <f t="shared" si="10"/>
        <v>-9.9999999999999978E-2</v>
      </c>
      <c r="I114" s="387">
        <f t="shared" si="17"/>
        <v>-9.9999999999999978E-2</v>
      </c>
      <c r="J114" s="557">
        <f t="shared" si="12"/>
        <v>-11.538461538461535</v>
      </c>
      <c r="K114" s="386" t="e">
        <f>IF(H114&lt;0,H114/#REF!*100,H114/$E$182*100)</f>
        <v>#REF!</v>
      </c>
      <c r="L114" s="41">
        <f>'MASTER CHART'!$AL$7</f>
        <v>0.25</v>
      </c>
      <c r="M114" s="560">
        <f t="shared" si="13"/>
        <v>-2.8846153846153837</v>
      </c>
      <c r="N114" s="376"/>
      <c r="O114" s="345"/>
      <c r="P114" s="373"/>
      <c r="Q114" s="373"/>
      <c r="R114" s="373"/>
      <c r="S114" s="373"/>
      <c r="T114" s="373"/>
      <c r="U114" s="373"/>
      <c r="V114" s="373"/>
      <c r="W114" s="373"/>
      <c r="X114" s="373"/>
      <c r="Y114" s="373"/>
      <c r="Z114" s="373"/>
      <c r="AA114" s="373"/>
      <c r="AB114" s="373"/>
      <c r="AC114" s="373"/>
      <c r="AD114" s="373"/>
      <c r="AE114" s="373"/>
      <c r="AF114" s="373"/>
      <c r="AG114" s="373"/>
      <c r="AH114" s="373"/>
      <c r="AI114" s="373"/>
      <c r="AJ114" s="373"/>
      <c r="AK114" s="373"/>
    </row>
    <row r="115" spans="1:37" ht="15.6" x14ac:dyDescent="0.3">
      <c r="A115" s="344" t="s">
        <v>185</v>
      </c>
      <c r="B115" s="641"/>
      <c r="E115" s="638" t="str">
        <f t="shared" si="14"/>
        <v>-</v>
      </c>
      <c r="F115" s="565" t="str">
        <f t="shared" si="16"/>
        <v>use median</v>
      </c>
      <c r="G115" s="567">
        <f t="shared" si="15"/>
        <v>1</v>
      </c>
      <c r="H115" s="385">
        <f t="shared" si="10"/>
        <v>0</v>
      </c>
      <c r="I115" s="387">
        <f t="shared" si="17"/>
        <v>0</v>
      </c>
      <c r="J115" s="557">
        <f t="shared" si="12"/>
        <v>0</v>
      </c>
      <c r="K115" s="386" t="e">
        <f>IF(H115&lt;0,H115/#REF!*100,H115/$E$182*100)</f>
        <v>#DIV/0!</v>
      </c>
      <c r="L115" s="41">
        <f>'MASTER CHART'!$AL$7</f>
        <v>0.25</v>
      </c>
      <c r="M115" s="560">
        <f t="shared" si="13"/>
        <v>0</v>
      </c>
      <c r="N115" s="376"/>
      <c r="O115" s="345"/>
      <c r="P115" s="373"/>
      <c r="Q115" s="373"/>
      <c r="R115" s="373"/>
      <c r="S115" s="373"/>
      <c r="T115" s="373"/>
      <c r="U115" s="373"/>
      <c r="V115" s="373"/>
      <c r="W115" s="373"/>
      <c r="X115" s="373"/>
      <c r="Y115" s="373"/>
      <c r="Z115" s="373"/>
      <c r="AA115" s="373"/>
      <c r="AB115" s="373"/>
      <c r="AC115" s="373"/>
      <c r="AD115" s="373"/>
      <c r="AE115" s="373"/>
      <c r="AF115" s="373"/>
      <c r="AG115" s="373"/>
      <c r="AH115" s="373"/>
      <c r="AI115" s="373"/>
      <c r="AJ115" s="373"/>
      <c r="AK115" s="373"/>
    </row>
    <row r="116" spans="1:37" ht="15.6" x14ac:dyDescent="0.3">
      <c r="A116" s="344" t="s">
        <v>186</v>
      </c>
      <c r="B116" s="641"/>
      <c r="E116" s="638" t="str">
        <f t="shared" si="14"/>
        <v>-</v>
      </c>
      <c r="F116" s="565" t="str">
        <f t="shared" si="16"/>
        <v>use median</v>
      </c>
      <c r="G116" s="567">
        <f t="shared" si="15"/>
        <v>1</v>
      </c>
      <c r="H116" s="385">
        <f t="shared" si="10"/>
        <v>0</v>
      </c>
      <c r="I116" s="387">
        <f t="shared" si="17"/>
        <v>0</v>
      </c>
      <c r="J116" s="557">
        <f t="shared" si="12"/>
        <v>0</v>
      </c>
      <c r="K116" s="386" t="e">
        <f>IF(H116&lt;0,H116/#REF!*100,H116/$E$182*100)</f>
        <v>#DIV/0!</v>
      </c>
      <c r="L116" s="41">
        <f>'MASTER CHART'!$AL$7</f>
        <v>0.25</v>
      </c>
      <c r="M116" s="560">
        <f t="shared" si="13"/>
        <v>0</v>
      </c>
      <c r="N116" s="376"/>
      <c r="O116" s="345"/>
      <c r="P116" s="373"/>
      <c r="Q116" s="373"/>
      <c r="R116" s="373"/>
      <c r="S116" s="373"/>
      <c r="T116" s="373"/>
      <c r="U116" s="373"/>
      <c r="V116" s="373"/>
      <c r="W116" s="373"/>
      <c r="X116" s="373"/>
      <c r="Y116" s="373"/>
      <c r="Z116" s="373"/>
      <c r="AA116" s="373"/>
      <c r="AB116" s="373"/>
      <c r="AC116" s="373"/>
      <c r="AD116" s="373"/>
      <c r="AE116" s="373"/>
      <c r="AF116" s="373"/>
      <c r="AG116" s="373"/>
      <c r="AH116" s="373"/>
      <c r="AI116" s="373"/>
      <c r="AJ116" s="373"/>
      <c r="AK116" s="373"/>
    </row>
    <row r="117" spans="1:37" ht="15.6" x14ac:dyDescent="0.3">
      <c r="A117" s="344" t="s">
        <v>78</v>
      </c>
      <c r="B117" s="641"/>
      <c r="C117" s="1038" t="s">
        <v>78</v>
      </c>
      <c r="D117" s="1039" t="s">
        <v>294</v>
      </c>
      <c r="E117" s="638" t="str">
        <f t="shared" si="14"/>
        <v>AAA</v>
      </c>
      <c r="F117" s="565">
        <f t="shared" si="16"/>
        <v>100</v>
      </c>
      <c r="G117" s="567">
        <f t="shared" si="15"/>
        <v>1.6666666666666667</v>
      </c>
      <c r="H117" s="385">
        <f t="shared" si="10"/>
        <v>0.66666666666666674</v>
      </c>
      <c r="I117" s="387">
        <f t="shared" si="17"/>
        <v>0.66666666666666674</v>
      </c>
      <c r="J117" s="557">
        <f t="shared" si="12"/>
        <v>100</v>
      </c>
      <c r="K117" s="386" t="e">
        <f>IF(H117&lt;0,H117/#REF!*100,H117/$E$182*100)</f>
        <v>#DIV/0!</v>
      </c>
      <c r="L117" s="41">
        <f>'MASTER CHART'!$AL$7</f>
        <v>0.25</v>
      </c>
      <c r="M117" s="560">
        <f t="shared" si="13"/>
        <v>25</v>
      </c>
      <c r="N117" s="376"/>
      <c r="O117" s="345"/>
      <c r="P117" s="373"/>
      <c r="Q117" s="373"/>
      <c r="R117" s="373"/>
      <c r="S117" s="373"/>
      <c r="T117" s="373"/>
      <c r="U117" s="373"/>
      <c r="V117" s="373"/>
      <c r="W117" s="373"/>
      <c r="X117" s="373"/>
      <c r="Y117" s="373"/>
      <c r="Z117" s="373"/>
      <c r="AA117" s="373"/>
      <c r="AB117" s="373"/>
      <c r="AC117" s="373"/>
      <c r="AD117" s="373"/>
      <c r="AE117" s="373"/>
      <c r="AF117" s="373"/>
      <c r="AG117" s="373"/>
      <c r="AH117" s="373"/>
      <c r="AI117" s="373"/>
      <c r="AJ117" s="373"/>
      <c r="AK117" s="373"/>
    </row>
    <row r="118" spans="1:37" ht="15.6" x14ac:dyDescent="0.3">
      <c r="A118" s="344" t="s">
        <v>187</v>
      </c>
      <c r="B118" s="641"/>
      <c r="E118" s="638" t="str">
        <f t="shared" si="14"/>
        <v>-</v>
      </c>
      <c r="F118" s="565" t="str">
        <f t="shared" si="16"/>
        <v>use median</v>
      </c>
      <c r="G118" s="567">
        <f t="shared" si="15"/>
        <v>1</v>
      </c>
      <c r="H118" s="385">
        <f t="shared" si="10"/>
        <v>0</v>
      </c>
      <c r="I118" s="387">
        <f t="shared" si="17"/>
        <v>0</v>
      </c>
      <c r="J118" s="557">
        <f t="shared" si="12"/>
        <v>0</v>
      </c>
      <c r="K118" s="386" t="e">
        <f>IF(H118&lt;0,H118/#REF!*100,H118/$E$182*100)</f>
        <v>#DIV/0!</v>
      </c>
      <c r="L118" s="41">
        <f>'MASTER CHART'!$AL$7</f>
        <v>0.25</v>
      </c>
      <c r="M118" s="560">
        <f t="shared" si="13"/>
        <v>0</v>
      </c>
      <c r="N118" s="376"/>
      <c r="O118" s="345"/>
      <c r="P118" s="373"/>
      <c r="Q118" s="373"/>
      <c r="R118" s="373"/>
      <c r="S118" s="373"/>
      <c r="T118" s="373"/>
      <c r="U118" s="373"/>
      <c r="V118" s="373"/>
      <c r="W118" s="373"/>
      <c r="X118" s="373"/>
      <c r="Y118" s="373"/>
      <c r="Z118" s="373"/>
      <c r="AA118" s="373"/>
      <c r="AB118" s="373"/>
      <c r="AC118" s="373"/>
      <c r="AD118" s="373"/>
      <c r="AE118" s="373"/>
      <c r="AF118" s="373"/>
      <c r="AG118" s="373"/>
      <c r="AH118" s="373"/>
      <c r="AI118" s="373"/>
      <c r="AJ118" s="373"/>
      <c r="AK118" s="373"/>
    </row>
    <row r="119" spans="1:37" ht="15.6" x14ac:dyDescent="0.3">
      <c r="A119" s="344" t="s">
        <v>79</v>
      </c>
      <c r="B119" s="641"/>
      <c r="C119" s="1038" t="s">
        <v>79</v>
      </c>
      <c r="D119" s="1039" t="s">
        <v>294</v>
      </c>
      <c r="E119" s="638" t="str">
        <f t="shared" si="14"/>
        <v>AAA</v>
      </c>
      <c r="F119" s="565">
        <f t="shared" si="16"/>
        <v>100</v>
      </c>
      <c r="G119" s="567">
        <f t="shared" si="15"/>
        <v>1.6666666666666667</v>
      </c>
      <c r="H119" s="385">
        <f t="shared" si="10"/>
        <v>0.66666666666666674</v>
      </c>
      <c r="I119" s="387">
        <f t="shared" si="17"/>
        <v>0.66666666666666674</v>
      </c>
      <c r="J119" s="557">
        <f t="shared" si="12"/>
        <v>100</v>
      </c>
      <c r="K119" s="386" t="e">
        <f>IF(H119&lt;0,H119/#REF!*100,H119/$E$182*100)</f>
        <v>#DIV/0!</v>
      </c>
      <c r="L119" s="41">
        <f>'MASTER CHART'!$AL$7</f>
        <v>0.25</v>
      </c>
      <c r="M119" s="560">
        <f t="shared" si="13"/>
        <v>25</v>
      </c>
      <c r="N119" s="376"/>
      <c r="O119" s="345"/>
      <c r="P119" s="373"/>
      <c r="Q119" s="373"/>
      <c r="R119" s="373"/>
      <c r="S119" s="373"/>
      <c r="T119" s="373"/>
      <c r="U119" s="373"/>
      <c r="V119" s="373"/>
      <c r="W119" s="373"/>
      <c r="X119" s="373"/>
      <c r="Y119" s="373"/>
      <c r="Z119" s="373"/>
      <c r="AA119" s="373"/>
      <c r="AB119" s="373"/>
      <c r="AC119" s="373"/>
      <c r="AD119" s="373"/>
      <c r="AE119" s="373"/>
      <c r="AF119" s="373"/>
      <c r="AG119" s="373"/>
      <c r="AH119" s="373"/>
      <c r="AI119" s="373"/>
      <c r="AJ119" s="373"/>
      <c r="AK119" s="373"/>
    </row>
    <row r="120" spans="1:37" ht="15.6" x14ac:dyDescent="0.3">
      <c r="A120" s="344" t="s">
        <v>35</v>
      </c>
      <c r="B120" s="641"/>
      <c r="C120" s="1038" t="s">
        <v>35</v>
      </c>
      <c r="D120" s="1039" t="s">
        <v>371</v>
      </c>
      <c r="E120" s="638" t="str">
        <f t="shared" si="14"/>
        <v>B+</v>
      </c>
      <c r="F120" s="565">
        <f t="shared" si="16"/>
        <v>24</v>
      </c>
      <c r="G120" s="567">
        <f t="shared" si="15"/>
        <v>0.4</v>
      </c>
      <c r="H120" s="385">
        <f t="shared" si="10"/>
        <v>-0.6</v>
      </c>
      <c r="I120" s="387">
        <f t="shared" si="17"/>
        <v>-0.6</v>
      </c>
      <c r="J120" s="557">
        <f t="shared" si="12"/>
        <v>-69.230769230769226</v>
      </c>
      <c r="K120" s="386" t="e">
        <f>IF(H120&lt;0,H120/#REF!*100,H120/$E$182*100)</f>
        <v>#REF!</v>
      </c>
      <c r="L120" s="41">
        <f>'MASTER CHART'!$AL$7</f>
        <v>0.25</v>
      </c>
      <c r="M120" s="560">
        <f t="shared" si="13"/>
        <v>-17.307692307692307</v>
      </c>
      <c r="N120" s="376"/>
      <c r="O120" s="345"/>
      <c r="P120" s="373"/>
      <c r="Q120" s="373"/>
      <c r="R120" s="373"/>
      <c r="S120" s="373"/>
      <c r="T120" s="373"/>
      <c r="U120" s="373"/>
      <c r="V120" s="373"/>
      <c r="W120" s="373"/>
      <c r="X120" s="373"/>
      <c r="Y120" s="373"/>
      <c r="Z120" s="373"/>
      <c r="AA120" s="373"/>
      <c r="AB120" s="373"/>
      <c r="AC120" s="373"/>
      <c r="AD120" s="373"/>
      <c r="AE120" s="373"/>
      <c r="AF120" s="373"/>
      <c r="AG120" s="373"/>
      <c r="AH120" s="373"/>
      <c r="AI120" s="373"/>
      <c r="AJ120" s="373"/>
      <c r="AK120" s="373"/>
    </row>
    <row r="121" spans="1:37" ht="15.6" x14ac:dyDescent="0.3">
      <c r="A121" s="344" t="s">
        <v>188</v>
      </c>
      <c r="B121" s="641"/>
      <c r="E121" s="638" t="str">
        <f t="shared" si="14"/>
        <v>-</v>
      </c>
      <c r="F121" s="565" t="str">
        <f t="shared" si="16"/>
        <v>use median</v>
      </c>
      <c r="G121" s="567">
        <f t="shared" si="15"/>
        <v>1</v>
      </c>
      <c r="H121" s="385">
        <f t="shared" si="10"/>
        <v>0</v>
      </c>
      <c r="I121" s="387">
        <f t="shared" si="17"/>
        <v>0</v>
      </c>
      <c r="J121" s="557">
        <f t="shared" si="12"/>
        <v>0</v>
      </c>
      <c r="K121" s="386" t="e">
        <f>IF(H121&lt;0,H121/#REF!*100,H121/$E$182*100)</f>
        <v>#DIV/0!</v>
      </c>
      <c r="L121" s="41">
        <f>'MASTER CHART'!$AL$7</f>
        <v>0.25</v>
      </c>
      <c r="M121" s="560">
        <f t="shared" si="13"/>
        <v>0</v>
      </c>
      <c r="N121" s="376"/>
      <c r="O121" s="345"/>
      <c r="P121" s="373"/>
      <c r="Q121" s="373"/>
      <c r="R121" s="373"/>
      <c r="S121" s="373"/>
      <c r="T121" s="373"/>
      <c r="U121" s="373"/>
      <c r="V121" s="373"/>
      <c r="W121" s="373"/>
      <c r="X121" s="373"/>
      <c r="Y121" s="373"/>
      <c r="Z121" s="373"/>
      <c r="AA121" s="373"/>
      <c r="AB121" s="373"/>
      <c r="AC121" s="373"/>
      <c r="AD121" s="373"/>
      <c r="AE121" s="373"/>
      <c r="AF121" s="373"/>
      <c r="AG121" s="373"/>
      <c r="AH121" s="373"/>
      <c r="AI121" s="373"/>
      <c r="AJ121" s="373"/>
      <c r="AK121" s="373"/>
    </row>
    <row r="122" spans="1:37" ht="15.6" x14ac:dyDescent="0.3">
      <c r="A122" s="344" t="s">
        <v>189</v>
      </c>
      <c r="B122" s="641"/>
      <c r="C122" s="1038" t="s">
        <v>189</v>
      </c>
      <c r="D122" s="1039" t="s">
        <v>371</v>
      </c>
      <c r="E122" s="638" t="str">
        <f t="shared" si="14"/>
        <v>B+</v>
      </c>
      <c r="F122" s="565">
        <f t="shared" si="16"/>
        <v>24</v>
      </c>
      <c r="G122" s="567">
        <f t="shared" si="15"/>
        <v>0.4</v>
      </c>
      <c r="H122" s="385">
        <f t="shared" si="10"/>
        <v>-0.6</v>
      </c>
      <c r="I122" s="387">
        <f t="shared" si="17"/>
        <v>-0.6</v>
      </c>
      <c r="J122" s="557">
        <f t="shared" si="12"/>
        <v>-69.230769230769226</v>
      </c>
      <c r="K122" s="386" t="e">
        <f>IF(H122&lt;0,H122/#REF!*100,H122/$E$182*100)</f>
        <v>#REF!</v>
      </c>
      <c r="L122" s="41">
        <f>'MASTER CHART'!$AL$7</f>
        <v>0.25</v>
      </c>
      <c r="M122" s="560">
        <f t="shared" si="13"/>
        <v>-17.307692307692307</v>
      </c>
      <c r="N122" s="376"/>
      <c r="O122" s="345"/>
      <c r="P122" s="373"/>
      <c r="Q122" s="373"/>
      <c r="R122" s="373"/>
      <c r="S122" s="373"/>
      <c r="T122" s="373"/>
      <c r="U122" s="373"/>
      <c r="V122" s="373"/>
      <c r="W122" s="373"/>
      <c r="X122" s="373"/>
      <c r="Y122" s="373"/>
      <c r="Z122" s="373"/>
      <c r="AA122" s="373"/>
      <c r="AB122" s="373"/>
      <c r="AC122" s="373"/>
      <c r="AD122" s="373"/>
      <c r="AE122" s="373"/>
      <c r="AF122" s="373"/>
      <c r="AG122" s="373"/>
      <c r="AH122" s="373"/>
      <c r="AI122" s="373"/>
      <c r="AJ122" s="373"/>
      <c r="AK122" s="373"/>
    </row>
    <row r="123" spans="1:37" ht="15.6" x14ac:dyDescent="0.3">
      <c r="A123" s="344" t="s">
        <v>190</v>
      </c>
      <c r="B123" s="641"/>
      <c r="C123" s="1038" t="s">
        <v>190</v>
      </c>
      <c r="D123" s="1039" t="s">
        <v>294</v>
      </c>
      <c r="E123" s="638" t="str">
        <f t="shared" si="14"/>
        <v>AAA</v>
      </c>
      <c r="F123" s="565">
        <f t="shared" si="16"/>
        <v>100</v>
      </c>
      <c r="G123" s="567">
        <f t="shared" si="15"/>
        <v>1.6666666666666667</v>
      </c>
      <c r="H123" s="385">
        <f t="shared" si="10"/>
        <v>0.66666666666666674</v>
      </c>
      <c r="I123" s="387">
        <f t="shared" si="17"/>
        <v>0.66666666666666674</v>
      </c>
      <c r="J123" s="557">
        <f t="shared" si="12"/>
        <v>100</v>
      </c>
      <c r="K123" s="386" t="e">
        <f>IF(H123&lt;0,H123/#REF!*100,H123/$E$182*100)</f>
        <v>#DIV/0!</v>
      </c>
      <c r="L123" s="41">
        <f>'MASTER CHART'!$AL$7</f>
        <v>0.25</v>
      </c>
      <c r="M123" s="560">
        <f t="shared" si="13"/>
        <v>25</v>
      </c>
      <c r="N123" s="376"/>
      <c r="O123" s="345"/>
      <c r="P123" s="373"/>
      <c r="Q123" s="373"/>
      <c r="R123" s="373"/>
      <c r="S123" s="373"/>
      <c r="T123" s="373"/>
      <c r="U123" s="373"/>
      <c r="V123" s="373"/>
      <c r="W123" s="373"/>
      <c r="X123" s="373"/>
      <c r="Y123" s="373"/>
      <c r="Z123" s="373"/>
      <c r="AA123" s="373"/>
      <c r="AB123" s="373"/>
      <c r="AC123" s="373"/>
      <c r="AD123" s="373"/>
      <c r="AE123" s="373"/>
      <c r="AF123" s="373"/>
      <c r="AG123" s="373"/>
      <c r="AH123" s="373"/>
      <c r="AI123" s="373"/>
      <c r="AJ123" s="373"/>
      <c r="AK123" s="373"/>
    </row>
    <row r="124" spans="1:37" ht="15.6" x14ac:dyDescent="0.3">
      <c r="A124" s="344" t="s">
        <v>36</v>
      </c>
      <c r="B124" s="641"/>
      <c r="C124" s="1038" t="s">
        <v>36</v>
      </c>
      <c r="D124" s="1039" t="s">
        <v>372</v>
      </c>
      <c r="E124" s="638" t="str">
        <f t="shared" si="14"/>
        <v>A-</v>
      </c>
      <c r="F124" s="565">
        <f t="shared" si="16"/>
        <v>66</v>
      </c>
      <c r="G124" s="567">
        <f t="shared" si="15"/>
        <v>1.1000000000000001</v>
      </c>
      <c r="H124" s="385">
        <f t="shared" si="10"/>
        <v>0.10000000000000009</v>
      </c>
      <c r="I124" s="387">
        <f t="shared" si="17"/>
        <v>0.10000000000000009</v>
      </c>
      <c r="J124" s="557">
        <f t="shared" si="12"/>
        <v>15.000000000000011</v>
      </c>
      <c r="K124" s="386" t="e">
        <f>IF(H124&lt;0,H124/#REF!*100,H124/$E$182*100)</f>
        <v>#DIV/0!</v>
      </c>
      <c r="L124" s="41">
        <f>'MASTER CHART'!$AL$7</f>
        <v>0.25</v>
      </c>
      <c r="M124" s="560">
        <f t="shared" si="13"/>
        <v>3.7500000000000027</v>
      </c>
      <c r="N124" s="376"/>
      <c r="O124" s="345"/>
      <c r="P124" s="373"/>
      <c r="Q124" s="373"/>
      <c r="R124" s="373"/>
      <c r="S124" s="373"/>
      <c r="T124" s="373"/>
      <c r="U124" s="373"/>
      <c r="V124" s="373"/>
      <c r="W124" s="373"/>
      <c r="X124" s="373"/>
      <c r="Y124" s="373"/>
      <c r="Z124" s="373"/>
      <c r="AA124" s="373"/>
      <c r="AB124" s="373"/>
      <c r="AC124" s="373"/>
      <c r="AD124" s="373"/>
      <c r="AE124" s="373"/>
      <c r="AF124" s="373"/>
      <c r="AG124" s="373"/>
      <c r="AH124" s="373"/>
      <c r="AI124" s="373"/>
      <c r="AJ124" s="373"/>
      <c r="AK124" s="373"/>
    </row>
    <row r="125" spans="1:37" ht="15.6" x14ac:dyDescent="0.3">
      <c r="A125" s="344" t="s">
        <v>80</v>
      </c>
      <c r="B125" s="641"/>
      <c r="C125" s="1038" t="s">
        <v>80</v>
      </c>
      <c r="D125" s="1039" t="s">
        <v>289</v>
      </c>
      <c r="E125" s="638" t="str">
        <f t="shared" si="14"/>
        <v>B</v>
      </c>
      <c r="F125" s="565">
        <f t="shared" si="16"/>
        <v>18</v>
      </c>
      <c r="G125" s="567">
        <f t="shared" si="15"/>
        <v>0.3</v>
      </c>
      <c r="H125" s="385">
        <f t="shared" si="10"/>
        <v>-0.7</v>
      </c>
      <c r="I125" s="387">
        <f t="shared" si="17"/>
        <v>-0.7</v>
      </c>
      <c r="J125" s="557">
        <f t="shared" si="12"/>
        <v>-80.769230769230759</v>
      </c>
      <c r="K125" s="386" t="e">
        <f>IF(H125&lt;0,H125/#REF!*100,H125/$E$182*100)</f>
        <v>#REF!</v>
      </c>
      <c r="L125" s="41">
        <f>'MASTER CHART'!$AL$7</f>
        <v>0.25</v>
      </c>
      <c r="M125" s="560">
        <f t="shared" si="13"/>
        <v>-20.19230769230769</v>
      </c>
      <c r="N125" s="376"/>
      <c r="O125" s="345"/>
      <c r="P125" s="373"/>
      <c r="Q125" s="373"/>
      <c r="R125" s="373"/>
      <c r="S125" s="373"/>
      <c r="T125" s="373"/>
      <c r="U125" s="373"/>
      <c r="V125" s="373"/>
      <c r="W125" s="373"/>
      <c r="X125" s="373"/>
      <c r="Y125" s="373"/>
      <c r="Z125" s="373"/>
      <c r="AA125" s="373"/>
      <c r="AB125" s="373"/>
      <c r="AC125" s="373"/>
      <c r="AD125" s="373"/>
      <c r="AE125" s="373"/>
      <c r="AF125" s="373"/>
      <c r="AG125" s="373"/>
      <c r="AH125" s="373"/>
      <c r="AI125" s="373"/>
      <c r="AJ125" s="373"/>
      <c r="AK125" s="373"/>
    </row>
    <row r="126" spans="1:37" ht="15.6" x14ac:dyDescent="0.3">
      <c r="A126" s="344" t="s">
        <v>81</v>
      </c>
      <c r="B126" s="641"/>
      <c r="C126" s="1038" t="s">
        <v>81</v>
      </c>
      <c r="D126" s="1039" t="s">
        <v>295</v>
      </c>
      <c r="E126" s="638" t="str">
        <f t="shared" si="14"/>
        <v>A</v>
      </c>
      <c r="F126" s="565">
        <f t="shared" si="16"/>
        <v>72</v>
      </c>
      <c r="G126" s="567">
        <f t="shared" si="15"/>
        <v>1.2</v>
      </c>
      <c r="H126" s="385">
        <f t="shared" si="10"/>
        <v>0.19999999999999996</v>
      </c>
      <c r="I126" s="387">
        <f t="shared" si="17"/>
        <v>0.19999999999999996</v>
      </c>
      <c r="J126" s="557">
        <f t="shared" si="12"/>
        <v>29.999999999999989</v>
      </c>
      <c r="K126" s="386" t="e">
        <f>IF(H126&lt;0,H126/#REF!*100,H126/$E$182*100)</f>
        <v>#DIV/0!</v>
      </c>
      <c r="L126" s="41">
        <f>'MASTER CHART'!$AL$7</f>
        <v>0.25</v>
      </c>
      <c r="M126" s="560">
        <f t="shared" si="13"/>
        <v>7.4999999999999973</v>
      </c>
      <c r="N126" s="376"/>
      <c r="O126" s="345"/>
      <c r="P126" s="373"/>
      <c r="Q126" s="373"/>
      <c r="R126" s="373"/>
      <c r="S126" s="373"/>
      <c r="T126" s="373"/>
      <c r="U126" s="373"/>
      <c r="V126" s="373"/>
      <c r="W126" s="373"/>
      <c r="X126" s="373"/>
      <c r="Y126" s="373"/>
      <c r="Z126" s="373"/>
      <c r="AA126" s="373"/>
      <c r="AB126" s="373"/>
      <c r="AC126" s="373"/>
      <c r="AD126" s="373"/>
      <c r="AE126" s="373"/>
      <c r="AF126" s="373"/>
      <c r="AG126" s="373"/>
      <c r="AH126" s="373"/>
      <c r="AI126" s="373"/>
      <c r="AJ126" s="373"/>
      <c r="AK126" s="373"/>
    </row>
    <row r="127" spans="1:37" ht="15.6" x14ac:dyDescent="0.3">
      <c r="A127" s="344" t="s">
        <v>191</v>
      </c>
      <c r="B127" s="641"/>
      <c r="E127" s="638" t="str">
        <f t="shared" si="14"/>
        <v>-</v>
      </c>
      <c r="F127" s="565" t="str">
        <f t="shared" si="16"/>
        <v>use median</v>
      </c>
      <c r="G127" s="567">
        <f t="shared" si="15"/>
        <v>1</v>
      </c>
      <c r="H127" s="385">
        <f t="shared" si="10"/>
        <v>0</v>
      </c>
      <c r="I127" s="387">
        <f t="shared" si="17"/>
        <v>0</v>
      </c>
      <c r="J127" s="557">
        <f t="shared" si="12"/>
        <v>0</v>
      </c>
      <c r="K127" s="386" t="e">
        <f>IF(H127&lt;0,H127/#REF!*100,H127/$E$182*100)</f>
        <v>#DIV/0!</v>
      </c>
      <c r="L127" s="41">
        <f>'MASTER CHART'!$AL$7</f>
        <v>0.25</v>
      </c>
      <c r="M127" s="560">
        <f t="shared" si="13"/>
        <v>0</v>
      </c>
      <c r="N127" s="376"/>
      <c r="O127" s="345"/>
      <c r="P127" s="373"/>
      <c r="Q127" s="373"/>
      <c r="R127" s="373"/>
      <c r="S127" s="373"/>
      <c r="T127" s="373"/>
      <c r="U127" s="373"/>
      <c r="V127" s="373"/>
      <c r="W127" s="373"/>
      <c r="X127" s="373"/>
      <c r="Y127" s="373"/>
      <c r="Z127" s="373"/>
      <c r="AA127" s="373"/>
      <c r="AB127" s="373"/>
      <c r="AC127" s="373"/>
      <c r="AD127" s="373"/>
      <c r="AE127" s="373"/>
      <c r="AF127" s="373"/>
      <c r="AG127" s="373"/>
      <c r="AH127" s="373"/>
      <c r="AI127" s="373"/>
      <c r="AJ127" s="373"/>
      <c r="AK127" s="373"/>
    </row>
    <row r="128" spans="1:37" ht="15.6" x14ac:dyDescent="0.3">
      <c r="A128" s="344" t="s">
        <v>82</v>
      </c>
      <c r="B128" s="641"/>
      <c r="C128" s="1038" t="s">
        <v>82</v>
      </c>
      <c r="D128" s="1039" t="s">
        <v>373</v>
      </c>
      <c r="E128" s="638" t="str">
        <f t="shared" si="14"/>
        <v>BB+</v>
      </c>
      <c r="F128" s="565">
        <f t="shared" si="16"/>
        <v>42</v>
      </c>
      <c r="G128" s="567">
        <f t="shared" si="15"/>
        <v>0.7</v>
      </c>
      <c r="H128" s="385">
        <f t="shared" si="10"/>
        <v>-0.30000000000000004</v>
      </c>
      <c r="I128" s="387">
        <f t="shared" si="17"/>
        <v>-0.30000000000000004</v>
      </c>
      <c r="J128" s="557">
        <f t="shared" si="12"/>
        <v>-34.61538461538462</v>
      </c>
      <c r="K128" s="386" t="e">
        <f>IF(H128&lt;0,H128/#REF!*100,H128/$E$182*100)</f>
        <v>#REF!</v>
      </c>
      <c r="L128" s="41">
        <f>'MASTER CHART'!$AL$7</f>
        <v>0.25</v>
      </c>
      <c r="M128" s="560">
        <f t="shared" si="13"/>
        <v>-8.6538461538461551</v>
      </c>
      <c r="N128" s="376"/>
      <c r="O128" s="345"/>
      <c r="P128" s="373"/>
      <c r="Q128" s="373"/>
      <c r="R128" s="373"/>
      <c r="S128" s="373"/>
      <c r="T128" s="373"/>
      <c r="U128" s="373"/>
      <c r="V128" s="373"/>
      <c r="W128" s="373"/>
      <c r="X128" s="373"/>
      <c r="Y128" s="373"/>
      <c r="Z128" s="373"/>
      <c r="AA128" s="373"/>
      <c r="AB128" s="373"/>
      <c r="AC128" s="373"/>
      <c r="AD128" s="373"/>
      <c r="AE128" s="373"/>
      <c r="AF128" s="373"/>
      <c r="AG128" s="373"/>
      <c r="AH128" s="373"/>
      <c r="AI128" s="373"/>
      <c r="AJ128" s="373"/>
      <c r="AK128" s="373"/>
    </row>
    <row r="129" spans="1:37" ht="15.6" x14ac:dyDescent="0.3">
      <c r="A129" s="344" t="s">
        <v>83</v>
      </c>
      <c r="B129" s="641"/>
      <c r="C129" s="1038" t="s">
        <v>83</v>
      </c>
      <c r="D129" s="1039" t="s">
        <v>372</v>
      </c>
      <c r="E129" s="638" t="str">
        <f t="shared" si="14"/>
        <v>A-</v>
      </c>
      <c r="F129" s="565">
        <f t="shared" si="16"/>
        <v>66</v>
      </c>
      <c r="G129" s="567">
        <f t="shared" si="15"/>
        <v>1.1000000000000001</v>
      </c>
      <c r="H129" s="385">
        <f t="shared" si="10"/>
        <v>0.10000000000000009</v>
      </c>
      <c r="I129" s="387">
        <f t="shared" si="17"/>
        <v>0.10000000000000009</v>
      </c>
      <c r="J129" s="557">
        <f t="shared" si="12"/>
        <v>15.000000000000011</v>
      </c>
      <c r="K129" s="386" t="e">
        <f>IF(H129&lt;0,H129/#REF!*100,H129/$E$182*100)</f>
        <v>#DIV/0!</v>
      </c>
      <c r="L129" s="41">
        <f>'MASTER CHART'!$AL$7</f>
        <v>0.25</v>
      </c>
      <c r="M129" s="560">
        <f t="shared" si="13"/>
        <v>3.7500000000000027</v>
      </c>
      <c r="N129" s="376"/>
      <c r="O129" s="345"/>
      <c r="P129" s="373"/>
      <c r="Q129" s="373"/>
      <c r="R129" s="373"/>
      <c r="S129" s="373"/>
      <c r="T129" s="373"/>
      <c r="U129" s="373"/>
      <c r="V129" s="373"/>
      <c r="W129" s="373"/>
      <c r="X129" s="373"/>
      <c r="Y129" s="373"/>
      <c r="Z129" s="373"/>
      <c r="AA129" s="373"/>
      <c r="AB129" s="373"/>
      <c r="AC129" s="373"/>
      <c r="AD129" s="373"/>
      <c r="AE129" s="373"/>
      <c r="AF129" s="373"/>
      <c r="AG129" s="373"/>
      <c r="AH129" s="373"/>
      <c r="AI129" s="373"/>
      <c r="AJ129" s="373"/>
      <c r="AK129" s="373"/>
    </row>
    <row r="130" spans="1:37" ht="15.6" x14ac:dyDescent="0.3">
      <c r="A130" s="344" t="s">
        <v>84</v>
      </c>
      <c r="B130" s="641"/>
      <c r="C130" s="1038" t="s">
        <v>84</v>
      </c>
      <c r="D130" s="1039" t="s">
        <v>297</v>
      </c>
      <c r="E130" s="638" t="str">
        <f t="shared" si="14"/>
        <v>BBB</v>
      </c>
      <c r="F130" s="565">
        <f t="shared" si="16"/>
        <v>54</v>
      </c>
      <c r="G130" s="567">
        <f t="shared" si="15"/>
        <v>0.9</v>
      </c>
      <c r="H130" s="385">
        <f t="shared" si="10"/>
        <v>-9.9999999999999978E-2</v>
      </c>
      <c r="I130" s="387">
        <f t="shared" si="17"/>
        <v>-9.9999999999999978E-2</v>
      </c>
      <c r="J130" s="557">
        <f t="shared" si="12"/>
        <v>-11.538461538461535</v>
      </c>
      <c r="K130" s="386" t="e">
        <f>IF(H130&lt;0,H130/#REF!*100,H130/$E$182*100)</f>
        <v>#REF!</v>
      </c>
      <c r="L130" s="41">
        <f>'MASTER CHART'!$AL$7</f>
        <v>0.25</v>
      </c>
      <c r="M130" s="560">
        <f t="shared" si="13"/>
        <v>-2.8846153846153837</v>
      </c>
      <c r="N130" s="376"/>
      <c r="O130" s="345"/>
      <c r="P130" s="373"/>
      <c r="Q130" s="373"/>
      <c r="R130" s="373"/>
      <c r="S130" s="373"/>
      <c r="T130" s="373"/>
      <c r="U130" s="373"/>
      <c r="V130" s="373"/>
      <c r="W130" s="373"/>
      <c r="X130" s="373"/>
      <c r="Y130" s="373"/>
      <c r="Z130" s="373"/>
      <c r="AA130" s="373"/>
      <c r="AB130" s="373"/>
      <c r="AC130" s="373"/>
      <c r="AD130" s="373"/>
      <c r="AE130" s="373"/>
      <c r="AF130" s="373"/>
      <c r="AG130" s="373"/>
      <c r="AH130" s="373"/>
      <c r="AI130" s="373"/>
      <c r="AJ130" s="373"/>
      <c r="AK130" s="373"/>
    </row>
    <row r="131" spans="1:37" ht="15.6" x14ac:dyDescent="0.3">
      <c r="A131" s="344" t="s">
        <v>85</v>
      </c>
      <c r="B131" s="641"/>
      <c r="C131" s="1038" t="s">
        <v>85</v>
      </c>
      <c r="D131" s="1039" t="s">
        <v>377</v>
      </c>
      <c r="E131" s="638" t="str">
        <f t="shared" si="14"/>
        <v>AA-</v>
      </c>
      <c r="F131" s="565">
        <f t="shared" si="16"/>
        <v>84</v>
      </c>
      <c r="G131" s="567">
        <f t="shared" si="15"/>
        <v>1.4</v>
      </c>
      <c r="H131" s="385">
        <f t="shared" si="10"/>
        <v>0.39999999999999991</v>
      </c>
      <c r="I131" s="387">
        <f t="shared" si="17"/>
        <v>0.39999999999999991</v>
      </c>
      <c r="J131" s="557">
        <f t="shared" si="12"/>
        <v>59.999999999999979</v>
      </c>
      <c r="K131" s="386" t="e">
        <f>IF(H131&lt;0,H131/#REF!*100,H131/$E$182*100)</f>
        <v>#DIV/0!</v>
      </c>
      <c r="L131" s="41">
        <f>'MASTER CHART'!$AL$7</f>
        <v>0.25</v>
      </c>
      <c r="M131" s="560">
        <f t="shared" si="13"/>
        <v>14.999999999999995</v>
      </c>
      <c r="N131" s="376"/>
      <c r="O131" s="345"/>
      <c r="P131" s="373"/>
      <c r="Q131" s="373"/>
      <c r="R131" s="373"/>
      <c r="S131" s="373"/>
      <c r="T131" s="373"/>
      <c r="U131" s="373"/>
      <c r="V131" s="373"/>
      <c r="W131" s="373"/>
      <c r="X131" s="373"/>
      <c r="Y131" s="373"/>
      <c r="Z131" s="373"/>
      <c r="AA131" s="373"/>
      <c r="AB131" s="373"/>
      <c r="AC131" s="373"/>
      <c r="AD131" s="373"/>
      <c r="AE131" s="373"/>
      <c r="AF131" s="373"/>
      <c r="AG131" s="373"/>
      <c r="AH131" s="373"/>
      <c r="AI131" s="373"/>
      <c r="AJ131" s="373"/>
      <c r="AK131" s="373"/>
    </row>
    <row r="132" spans="1:37" ht="15.6" x14ac:dyDescent="0.3">
      <c r="A132" s="344" t="s">
        <v>86</v>
      </c>
      <c r="B132" s="641"/>
      <c r="C132" s="1038" t="s">
        <v>86</v>
      </c>
      <c r="D132" s="1039" t="s">
        <v>380</v>
      </c>
      <c r="E132" s="638" t="str">
        <f t="shared" si="14"/>
        <v>A+</v>
      </c>
      <c r="F132" s="565">
        <f t="shared" ref="F132:F163" si="18">IF(E132="-","use median",(VLOOKUP(E132,$O$4:$P$23,2,FALSE)))</f>
        <v>78</v>
      </c>
      <c r="G132" s="567">
        <f t="shared" si="15"/>
        <v>1.3</v>
      </c>
      <c r="H132" s="385">
        <f t="shared" ref="H132:H174" si="19">IF(E132=0,0,G132-1)</f>
        <v>0.30000000000000004</v>
      </c>
      <c r="I132" s="387">
        <f t="shared" ref="I132:I163" si="20">(H132*1)</f>
        <v>0.30000000000000004</v>
      </c>
      <c r="J132" s="557">
        <f t="shared" ref="J132:J162" si="21">(IF(H132&lt;0,H132/$H$182*-100,H132/$H$181*100))</f>
        <v>45</v>
      </c>
      <c r="K132" s="386" t="e">
        <f>IF(H132&lt;0,H132/#REF!*100,H132/$E$182*100)</f>
        <v>#DIV/0!</v>
      </c>
      <c r="L132" s="41">
        <f>'MASTER CHART'!$AL$7</f>
        <v>0.25</v>
      </c>
      <c r="M132" s="560">
        <f t="shared" ref="M132:M166" si="22">(J132*L132)</f>
        <v>11.25</v>
      </c>
      <c r="N132" s="376"/>
      <c r="O132" s="345"/>
      <c r="P132" s="373"/>
      <c r="Q132" s="373"/>
      <c r="R132" s="373"/>
      <c r="S132" s="373"/>
      <c r="T132" s="373"/>
      <c r="U132" s="373"/>
      <c r="V132" s="373"/>
      <c r="W132" s="373"/>
      <c r="X132" s="373"/>
      <c r="Y132" s="373"/>
      <c r="Z132" s="373"/>
      <c r="AA132" s="373"/>
      <c r="AB132" s="373"/>
      <c r="AC132" s="373"/>
      <c r="AD132" s="373"/>
      <c r="AE132" s="373"/>
      <c r="AF132" s="373"/>
      <c r="AG132" s="373"/>
      <c r="AH132" s="373"/>
      <c r="AI132" s="373"/>
      <c r="AJ132" s="373"/>
      <c r="AK132" s="373"/>
    </row>
    <row r="133" spans="1:37" ht="15.6" x14ac:dyDescent="0.3">
      <c r="A133" s="344" t="s">
        <v>226</v>
      </c>
      <c r="B133" s="641" t="s">
        <v>623</v>
      </c>
      <c r="C133" s="1038" t="s">
        <v>124</v>
      </c>
      <c r="D133" s="1039" t="s">
        <v>294</v>
      </c>
      <c r="E133" s="638" t="str">
        <f t="shared" ref="E133:E177" si="23">IF(D133=0,"-",D133)</f>
        <v>AAA</v>
      </c>
      <c r="F133" s="565">
        <f t="shared" si="18"/>
        <v>100</v>
      </c>
      <c r="G133" s="567">
        <f t="shared" ref="G133:G177" si="24">IF(F133="use median",1,(F133/$F$180))</f>
        <v>1.6666666666666667</v>
      </c>
      <c r="H133" s="385">
        <f t="shared" si="19"/>
        <v>0.66666666666666674</v>
      </c>
      <c r="I133" s="387">
        <f t="shared" si="20"/>
        <v>0.66666666666666674</v>
      </c>
      <c r="J133" s="557">
        <f t="shared" si="21"/>
        <v>100</v>
      </c>
      <c r="K133" s="386" t="e">
        <f>IF(H133&lt;0,H133/#REF!*100,H133/$E$182*100)</f>
        <v>#DIV/0!</v>
      </c>
      <c r="L133" s="41">
        <f>'MASTER CHART'!$AL$7</f>
        <v>0.25</v>
      </c>
      <c r="M133" s="560">
        <f t="shared" si="22"/>
        <v>25</v>
      </c>
      <c r="N133" s="376"/>
      <c r="O133" s="345"/>
      <c r="P133" s="373"/>
      <c r="Q133" s="373"/>
      <c r="R133" s="373"/>
      <c r="S133" s="373"/>
      <c r="T133" s="373"/>
      <c r="U133" s="373"/>
      <c r="V133" s="373"/>
      <c r="W133" s="373"/>
      <c r="X133" s="373"/>
      <c r="Y133" s="373"/>
      <c r="Z133" s="373"/>
      <c r="AA133" s="373"/>
      <c r="AB133" s="373"/>
      <c r="AC133" s="373"/>
      <c r="AD133" s="373"/>
      <c r="AE133" s="373"/>
      <c r="AF133" s="373"/>
      <c r="AG133" s="373"/>
      <c r="AH133" s="373"/>
      <c r="AI133" s="373"/>
      <c r="AJ133" s="373"/>
      <c r="AK133" s="373"/>
    </row>
    <row r="134" spans="1:37" ht="15.6" x14ac:dyDescent="0.3">
      <c r="A134" s="344" t="s">
        <v>87</v>
      </c>
      <c r="B134" s="641"/>
      <c r="C134" s="1038" t="s">
        <v>87</v>
      </c>
      <c r="D134" s="1039" t="s">
        <v>370</v>
      </c>
      <c r="E134" s="638" t="str">
        <f t="shared" si="23"/>
        <v>AA+</v>
      </c>
      <c r="F134" s="565">
        <f t="shared" si="18"/>
        <v>96</v>
      </c>
      <c r="G134" s="567">
        <f t="shared" si="24"/>
        <v>1.6</v>
      </c>
      <c r="H134" s="385">
        <f t="shared" si="19"/>
        <v>0.60000000000000009</v>
      </c>
      <c r="I134" s="387">
        <f t="shared" si="20"/>
        <v>0.60000000000000009</v>
      </c>
      <c r="J134" s="557">
        <f t="shared" si="21"/>
        <v>90</v>
      </c>
      <c r="K134" s="386" t="e">
        <f>IF(H134&lt;0,H134/#REF!*100,H134/$E$182*100)</f>
        <v>#DIV/0!</v>
      </c>
      <c r="L134" s="41">
        <f>'MASTER CHART'!$AL$7</f>
        <v>0.25</v>
      </c>
      <c r="M134" s="560">
        <f t="shared" si="22"/>
        <v>22.5</v>
      </c>
      <c r="N134" s="376"/>
      <c r="O134" s="345"/>
      <c r="P134" s="373"/>
      <c r="Q134" s="373"/>
      <c r="R134" s="373"/>
      <c r="S134" s="373"/>
      <c r="T134" s="373"/>
      <c r="U134" s="373"/>
      <c r="V134" s="373"/>
      <c r="W134" s="373"/>
      <c r="X134" s="373"/>
      <c r="Y134" s="373"/>
      <c r="Z134" s="373"/>
      <c r="AA134" s="373"/>
      <c r="AB134" s="373"/>
      <c r="AC134" s="373"/>
      <c r="AD134" s="373"/>
      <c r="AE134" s="373"/>
      <c r="AF134" s="373"/>
      <c r="AG134" s="373"/>
      <c r="AH134" s="373"/>
      <c r="AI134" s="373"/>
      <c r="AJ134" s="373"/>
      <c r="AK134" s="373"/>
    </row>
    <row r="135" spans="1:37" ht="15.6" x14ac:dyDescent="0.3">
      <c r="A135" s="344" t="s">
        <v>192</v>
      </c>
      <c r="B135" s="641"/>
      <c r="C135" s="1038" t="s">
        <v>256</v>
      </c>
      <c r="D135" s="1039" t="s">
        <v>370</v>
      </c>
      <c r="E135" s="638" t="str">
        <f t="shared" si="23"/>
        <v>AA+</v>
      </c>
      <c r="F135" s="565">
        <f t="shared" si="18"/>
        <v>96</v>
      </c>
      <c r="G135" s="567">
        <f t="shared" si="24"/>
        <v>1.6</v>
      </c>
      <c r="H135" s="385">
        <f t="shared" si="19"/>
        <v>0.60000000000000009</v>
      </c>
      <c r="I135" s="387">
        <f t="shared" si="20"/>
        <v>0.60000000000000009</v>
      </c>
      <c r="J135" s="557">
        <f t="shared" si="21"/>
        <v>90</v>
      </c>
      <c r="K135" s="386" t="e">
        <f>IF(H135&lt;0,H135/#REF!*100,H135/$E$182*100)</f>
        <v>#DIV/0!</v>
      </c>
      <c r="L135" s="41">
        <f>'MASTER CHART'!$AL$7</f>
        <v>0.25</v>
      </c>
      <c r="M135" s="560">
        <f t="shared" si="22"/>
        <v>22.5</v>
      </c>
      <c r="N135" s="376"/>
      <c r="O135" s="345"/>
      <c r="P135" s="373"/>
      <c r="Q135" s="373"/>
      <c r="R135" s="373"/>
      <c r="S135" s="373"/>
      <c r="T135" s="373"/>
      <c r="U135" s="373"/>
      <c r="V135" s="373"/>
      <c r="W135" s="373"/>
      <c r="X135" s="373"/>
      <c r="Y135" s="373"/>
      <c r="Z135" s="373"/>
      <c r="AA135" s="373"/>
      <c r="AB135" s="373"/>
      <c r="AC135" s="373"/>
      <c r="AD135" s="373"/>
      <c r="AE135" s="373"/>
      <c r="AF135" s="373"/>
      <c r="AG135" s="373"/>
      <c r="AH135" s="373"/>
      <c r="AI135" s="373"/>
      <c r="AJ135" s="373"/>
      <c r="AK135" s="373"/>
    </row>
    <row r="136" spans="1:37" ht="15.6" x14ac:dyDescent="0.3">
      <c r="A136" s="344" t="s">
        <v>193</v>
      </c>
      <c r="B136" s="641"/>
      <c r="E136" s="638" t="str">
        <f t="shared" si="23"/>
        <v>-</v>
      </c>
      <c r="F136" s="565" t="str">
        <f t="shared" si="18"/>
        <v>use median</v>
      </c>
      <c r="G136" s="567">
        <f t="shared" si="24"/>
        <v>1</v>
      </c>
      <c r="H136" s="385">
        <f t="shared" si="19"/>
        <v>0</v>
      </c>
      <c r="I136" s="387">
        <f t="shared" si="20"/>
        <v>0</v>
      </c>
      <c r="J136" s="557">
        <f t="shared" si="21"/>
        <v>0</v>
      </c>
      <c r="K136" s="386" t="e">
        <f>IF(H136&lt;0,H136/#REF!*100,H136/$E$182*100)</f>
        <v>#DIV/0!</v>
      </c>
      <c r="L136" s="41">
        <f>'MASTER CHART'!$AL$7</f>
        <v>0.25</v>
      </c>
      <c r="M136" s="560">
        <f t="shared" si="22"/>
        <v>0</v>
      </c>
      <c r="N136" s="376"/>
      <c r="O136" s="345"/>
      <c r="P136" s="373"/>
      <c r="Q136" s="373"/>
      <c r="R136" s="373"/>
      <c r="S136" s="373"/>
      <c r="T136" s="373"/>
      <c r="U136" s="373"/>
      <c r="V136" s="373"/>
      <c r="W136" s="373"/>
      <c r="X136" s="373"/>
      <c r="Y136" s="373"/>
      <c r="Z136" s="373"/>
      <c r="AA136" s="373"/>
      <c r="AB136" s="373"/>
      <c r="AC136" s="373"/>
      <c r="AD136" s="373"/>
      <c r="AE136" s="373"/>
      <c r="AF136" s="373"/>
      <c r="AG136" s="373"/>
      <c r="AH136" s="373"/>
      <c r="AI136" s="373"/>
      <c r="AJ136" s="373"/>
      <c r="AK136" s="373"/>
    </row>
    <row r="137" spans="1:37" ht="15.6" x14ac:dyDescent="0.3">
      <c r="A137" s="344" t="s">
        <v>88</v>
      </c>
      <c r="B137" s="641"/>
      <c r="C137" s="1038" t="s">
        <v>88</v>
      </c>
      <c r="D137" s="1039" t="s">
        <v>378</v>
      </c>
      <c r="E137" s="638" t="str">
        <f t="shared" si="23"/>
        <v>BBB+</v>
      </c>
      <c r="F137" s="565">
        <f t="shared" si="18"/>
        <v>60</v>
      </c>
      <c r="G137" s="567">
        <f t="shared" si="24"/>
        <v>1</v>
      </c>
      <c r="H137" s="385">
        <f t="shared" si="19"/>
        <v>0</v>
      </c>
      <c r="I137" s="387">
        <f t="shared" si="20"/>
        <v>0</v>
      </c>
      <c r="J137" s="557">
        <f t="shared" si="21"/>
        <v>0</v>
      </c>
      <c r="K137" s="386" t="e">
        <f>IF(H137&lt;0,H137/#REF!*100,H137/$E$182*100)</f>
        <v>#DIV/0!</v>
      </c>
      <c r="L137" s="41">
        <f>'MASTER CHART'!$AL$7</f>
        <v>0.25</v>
      </c>
      <c r="M137" s="560">
        <f t="shared" si="22"/>
        <v>0</v>
      </c>
      <c r="N137" s="376"/>
      <c r="O137" s="345"/>
      <c r="P137" s="373"/>
      <c r="Q137" s="373"/>
      <c r="R137" s="373"/>
      <c r="S137" s="373"/>
      <c r="T137" s="373"/>
      <c r="U137" s="373"/>
      <c r="V137" s="373"/>
      <c r="W137" s="373"/>
      <c r="X137" s="373"/>
      <c r="Y137" s="373"/>
      <c r="Z137" s="373"/>
      <c r="AA137" s="373"/>
      <c r="AB137" s="373"/>
      <c r="AC137" s="373"/>
      <c r="AD137" s="373"/>
      <c r="AE137" s="373"/>
      <c r="AF137" s="373"/>
      <c r="AG137" s="373"/>
      <c r="AH137" s="373"/>
      <c r="AI137" s="373"/>
      <c r="AJ137" s="373"/>
      <c r="AK137" s="373"/>
    </row>
    <row r="138" spans="1:37" ht="15.6" x14ac:dyDescent="0.3">
      <c r="A138" s="344" t="s">
        <v>194</v>
      </c>
      <c r="B138" s="641"/>
      <c r="C138" s="1038" t="s">
        <v>89</v>
      </c>
      <c r="D138" s="1039" t="s">
        <v>374</v>
      </c>
      <c r="E138" s="638" t="str">
        <f t="shared" si="23"/>
        <v>BBB-</v>
      </c>
      <c r="F138" s="565">
        <f t="shared" si="18"/>
        <v>48</v>
      </c>
      <c r="G138" s="567">
        <f t="shared" si="24"/>
        <v>0.8</v>
      </c>
      <c r="H138" s="385">
        <f t="shared" si="19"/>
        <v>-0.19999999999999996</v>
      </c>
      <c r="I138" s="387">
        <f t="shared" si="20"/>
        <v>-0.19999999999999996</v>
      </c>
      <c r="J138" s="557">
        <f t="shared" si="21"/>
        <v>-23.07692307692307</v>
      </c>
      <c r="K138" s="386" t="e">
        <f>IF(H138&lt;0,H138/#REF!*100,H138/$E$182*100)</f>
        <v>#REF!</v>
      </c>
      <c r="L138" s="41">
        <f>'MASTER CHART'!$AL$7</f>
        <v>0.25</v>
      </c>
      <c r="M138" s="560">
        <f t="shared" si="22"/>
        <v>-5.7692307692307674</v>
      </c>
      <c r="N138" s="376"/>
      <c r="O138" s="345"/>
      <c r="P138" s="373"/>
      <c r="Q138" s="373"/>
      <c r="R138" s="373"/>
      <c r="S138" s="373"/>
      <c r="T138" s="373"/>
      <c r="U138" s="373"/>
      <c r="V138" s="373"/>
      <c r="W138" s="373"/>
      <c r="X138" s="373"/>
      <c r="Y138" s="373"/>
      <c r="Z138" s="373"/>
      <c r="AA138" s="373"/>
      <c r="AB138" s="373"/>
      <c r="AC138" s="373"/>
      <c r="AD138" s="373"/>
      <c r="AE138" s="373"/>
      <c r="AF138" s="373"/>
      <c r="AG138" s="373"/>
      <c r="AH138" s="373"/>
      <c r="AI138" s="373"/>
      <c r="AJ138" s="373"/>
      <c r="AK138" s="373"/>
    </row>
    <row r="139" spans="1:37" ht="15.6" x14ac:dyDescent="0.3">
      <c r="A139" s="344" t="s">
        <v>195</v>
      </c>
      <c r="B139" s="641"/>
      <c r="C139" s="1038" t="s">
        <v>195</v>
      </c>
      <c r="D139" s="1039" t="s">
        <v>371</v>
      </c>
      <c r="E139" s="638" t="str">
        <f t="shared" si="23"/>
        <v>B+</v>
      </c>
      <c r="F139" s="565">
        <f t="shared" si="18"/>
        <v>24</v>
      </c>
      <c r="G139" s="567">
        <f t="shared" si="24"/>
        <v>0.4</v>
      </c>
      <c r="H139" s="385">
        <f t="shared" si="19"/>
        <v>-0.6</v>
      </c>
      <c r="I139" s="387">
        <f t="shared" si="20"/>
        <v>-0.6</v>
      </c>
      <c r="J139" s="557">
        <f t="shared" si="21"/>
        <v>-69.230769230769226</v>
      </c>
      <c r="K139" s="386" t="e">
        <f>IF(H139&lt;0,H139/#REF!*100,H139/$E$182*100)</f>
        <v>#REF!</v>
      </c>
      <c r="L139" s="41">
        <f>'MASTER CHART'!$AL$7</f>
        <v>0.25</v>
      </c>
      <c r="M139" s="560">
        <f t="shared" si="22"/>
        <v>-17.307692307692307</v>
      </c>
      <c r="N139" s="376"/>
      <c r="O139" s="345"/>
      <c r="P139" s="373"/>
      <c r="Q139" s="373"/>
      <c r="R139" s="373"/>
      <c r="S139" s="373"/>
      <c r="T139" s="373"/>
      <c r="U139" s="373"/>
      <c r="V139" s="373"/>
      <c r="W139" s="373"/>
      <c r="X139" s="373"/>
      <c r="Y139" s="373"/>
      <c r="Z139" s="373"/>
      <c r="AA139" s="373"/>
      <c r="AB139" s="373"/>
      <c r="AC139" s="373"/>
      <c r="AD139" s="373"/>
      <c r="AE139" s="373"/>
      <c r="AF139" s="373"/>
      <c r="AG139" s="373"/>
      <c r="AH139" s="373"/>
      <c r="AI139" s="373"/>
      <c r="AJ139" s="373"/>
      <c r="AK139" s="373"/>
    </row>
    <row r="140" spans="1:37" ht="15.6" x14ac:dyDescent="0.3">
      <c r="A140" s="344" t="s">
        <v>196</v>
      </c>
      <c r="B140" s="641"/>
      <c r="E140" s="638" t="str">
        <f t="shared" si="23"/>
        <v>-</v>
      </c>
      <c r="F140" s="565" t="str">
        <f t="shared" si="18"/>
        <v>use median</v>
      </c>
      <c r="G140" s="567">
        <f t="shared" si="24"/>
        <v>1</v>
      </c>
      <c r="H140" s="385">
        <f t="shared" si="19"/>
        <v>0</v>
      </c>
      <c r="I140" s="387">
        <f t="shared" si="20"/>
        <v>0</v>
      </c>
      <c r="J140" s="557">
        <f t="shared" si="21"/>
        <v>0</v>
      </c>
      <c r="K140" s="386" t="e">
        <f>IF(H140&lt;0,H140/#REF!*100,H140/$E$182*100)</f>
        <v>#DIV/0!</v>
      </c>
      <c r="L140" s="41">
        <f>'MASTER CHART'!$AL$7</f>
        <v>0.25</v>
      </c>
      <c r="M140" s="560">
        <f t="shared" si="22"/>
        <v>0</v>
      </c>
      <c r="N140" s="376"/>
      <c r="O140" s="345"/>
      <c r="P140" s="373"/>
      <c r="Q140" s="373"/>
      <c r="R140" s="373"/>
      <c r="S140" s="373"/>
      <c r="T140" s="373"/>
      <c r="U140" s="373"/>
      <c r="V140" s="373"/>
      <c r="W140" s="373"/>
      <c r="X140" s="373"/>
      <c r="Y140" s="373"/>
      <c r="Z140" s="373"/>
      <c r="AA140" s="373"/>
      <c r="AB140" s="373"/>
      <c r="AC140" s="373"/>
      <c r="AD140" s="373"/>
      <c r="AE140" s="373"/>
      <c r="AF140" s="373"/>
      <c r="AG140" s="373"/>
      <c r="AH140" s="373"/>
      <c r="AI140" s="373"/>
      <c r="AJ140" s="373"/>
      <c r="AK140" s="373"/>
    </row>
    <row r="141" spans="1:37" ht="15.6" x14ac:dyDescent="0.3">
      <c r="A141" s="344" t="s">
        <v>197</v>
      </c>
      <c r="B141" s="641"/>
      <c r="E141" s="638" t="str">
        <f t="shared" si="23"/>
        <v>-</v>
      </c>
      <c r="F141" s="565" t="str">
        <f t="shared" si="18"/>
        <v>use median</v>
      </c>
      <c r="G141" s="567">
        <f t="shared" si="24"/>
        <v>1</v>
      </c>
      <c r="H141" s="385">
        <f t="shared" si="19"/>
        <v>0</v>
      </c>
      <c r="I141" s="387">
        <f t="shared" si="20"/>
        <v>0</v>
      </c>
      <c r="J141" s="557">
        <f t="shared" si="21"/>
        <v>0</v>
      </c>
      <c r="K141" s="386" t="e">
        <f>IF(H141&lt;0,H141/#REF!*100,H141/$E$182*100)</f>
        <v>#DIV/0!</v>
      </c>
      <c r="L141" s="41">
        <f>'MASTER CHART'!$AL$7</f>
        <v>0.25</v>
      </c>
      <c r="M141" s="560">
        <f t="shared" si="22"/>
        <v>0</v>
      </c>
      <c r="N141" s="376"/>
      <c r="O141" s="345"/>
      <c r="P141" s="373"/>
      <c r="Q141" s="373"/>
      <c r="R141" s="373"/>
      <c r="S141" s="373"/>
      <c r="T141" s="373"/>
      <c r="U141" s="373"/>
      <c r="V141" s="373"/>
      <c r="W141" s="373"/>
      <c r="X141" s="373"/>
      <c r="Y141" s="373"/>
      <c r="Z141" s="373"/>
      <c r="AA141" s="373"/>
      <c r="AB141" s="373"/>
      <c r="AC141" s="373"/>
      <c r="AD141" s="373"/>
      <c r="AE141" s="373"/>
      <c r="AF141" s="373"/>
      <c r="AG141" s="373"/>
      <c r="AH141" s="373"/>
      <c r="AI141" s="373"/>
      <c r="AJ141" s="373"/>
      <c r="AK141" s="373"/>
    </row>
    <row r="142" spans="1:37" ht="15.6" x14ac:dyDescent="0.3">
      <c r="A142" s="344" t="s">
        <v>233</v>
      </c>
      <c r="B142" s="641"/>
      <c r="C142" s="1038"/>
      <c r="D142" s="1039"/>
      <c r="E142" s="638" t="str">
        <f t="shared" si="23"/>
        <v>-</v>
      </c>
      <c r="F142" s="565" t="str">
        <f t="shared" si="18"/>
        <v>use median</v>
      </c>
      <c r="G142" s="567">
        <f t="shared" si="24"/>
        <v>1</v>
      </c>
      <c r="H142" s="385">
        <f t="shared" si="19"/>
        <v>0</v>
      </c>
      <c r="I142" s="387">
        <f t="shared" si="20"/>
        <v>0</v>
      </c>
      <c r="J142" s="557">
        <f t="shared" si="21"/>
        <v>0</v>
      </c>
      <c r="K142" s="386" t="e">
        <f>IF(H142&lt;0,H142/#REF!*100,H142/$E$182*100)</f>
        <v>#DIV/0!</v>
      </c>
      <c r="L142" s="41">
        <f>'MASTER CHART'!$AL$7</f>
        <v>0.25</v>
      </c>
      <c r="M142" s="560">
        <f t="shared" si="22"/>
        <v>0</v>
      </c>
      <c r="N142" s="376"/>
      <c r="O142" s="345"/>
      <c r="P142" s="373"/>
      <c r="Q142" s="373"/>
      <c r="R142" s="373"/>
      <c r="S142" s="373"/>
      <c r="T142" s="373"/>
      <c r="U142" s="373"/>
      <c r="V142" s="373"/>
      <c r="W142" s="373"/>
      <c r="X142" s="373"/>
      <c r="Y142" s="373"/>
      <c r="Z142" s="373"/>
      <c r="AA142" s="373"/>
      <c r="AB142" s="373"/>
      <c r="AC142" s="373"/>
      <c r="AD142" s="373"/>
      <c r="AE142" s="373"/>
      <c r="AF142" s="373"/>
      <c r="AG142" s="373"/>
      <c r="AH142" s="373"/>
      <c r="AI142" s="373"/>
      <c r="AJ142" s="373"/>
      <c r="AK142" s="373"/>
    </row>
    <row r="143" spans="1:37" ht="15.6" x14ac:dyDescent="0.3">
      <c r="A143" s="344" t="s">
        <v>90</v>
      </c>
      <c r="B143" s="641"/>
      <c r="C143" s="1038" t="s">
        <v>90</v>
      </c>
      <c r="D143" s="1039" t="s">
        <v>296</v>
      </c>
      <c r="E143" s="638" t="str">
        <f t="shared" si="23"/>
        <v>AA</v>
      </c>
      <c r="F143" s="565">
        <f t="shared" si="18"/>
        <v>90</v>
      </c>
      <c r="G143" s="567">
        <f t="shared" si="24"/>
        <v>1.5</v>
      </c>
      <c r="H143" s="385">
        <f t="shared" si="19"/>
        <v>0.5</v>
      </c>
      <c r="I143" s="387">
        <f t="shared" si="20"/>
        <v>0.5</v>
      </c>
      <c r="J143" s="557">
        <f t="shared" si="21"/>
        <v>74.999999999999986</v>
      </c>
      <c r="K143" s="386" t="e">
        <f>IF(H143&lt;0,H143/#REF!*100,H143/$E$182*100)</f>
        <v>#DIV/0!</v>
      </c>
      <c r="L143" s="41">
        <f>'MASTER CHART'!$AL$7</f>
        <v>0.25</v>
      </c>
      <c r="M143" s="560">
        <f t="shared" si="22"/>
        <v>18.749999999999996</v>
      </c>
      <c r="N143" s="376"/>
      <c r="O143" s="345"/>
      <c r="P143" s="373"/>
      <c r="Q143" s="373"/>
      <c r="R143" s="373"/>
      <c r="S143" s="373"/>
      <c r="T143" s="373"/>
      <c r="U143" s="373"/>
      <c r="V143" s="373"/>
      <c r="W143" s="373"/>
      <c r="X143" s="373"/>
      <c r="Y143" s="373"/>
      <c r="Z143" s="373"/>
      <c r="AA143" s="373"/>
      <c r="AB143" s="373"/>
      <c r="AC143" s="373"/>
      <c r="AD143" s="373"/>
      <c r="AE143" s="373"/>
      <c r="AF143" s="373"/>
      <c r="AG143" s="373"/>
      <c r="AH143" s="373"/>
      <c r="AI143" s="373"/>
      <c r="AJ143" s="373"/>
      <c r="AK143" s="373"/>
    </row>
    <row r="144" spans="1:37" ht="15.6" x14ac:dyDescent="0.3">
      <c r="A144" s="344" t="s">
        <v>199</v>
      </c>
      <c r="B144" s="641"/>
      <c r="E144" s="638" t="str">
        <f t="shared" si="23"/>
        <v>-</v>
      </c>
      <c r="F144" s="565" t="str">
        <f t="shared" si="18"/>
        <v>use median</v>
      </c>
      <c r="G144" s="567">
        <f t="shared" si="24"/>
        <v>1</v>
      </c>
      <c r="H144" s="385">
        <f t="shared" si="19"/>
        <v>0</v>
      </c>
      <c r="I144" s="387">
        <f t="shared" si="20"/>
        <v>0</v>
      </c>
      <c r="J144" s="557">
        <f t="shared" si="21"/>
        <v>0</v>
      </c>
      <c r="K144" s="386" t="e">
        <f>IF(H144&lt;0,H144/#REF!*100,H144/$E$182*100)</f>
        <v>#DIV/0!</v>
      </c>
      <c r="L144" s="41">
        <f>'MASTER CHART'!$AL$7</f>
        <v>0.25</v>
      </c>
      <c r="M144" s="560">
        <f t="shared" si="22"/>
        <v>0</v>
      </c>
      <c r="N144" s="376"/>
      <c r="O144" s="345"/>
      <c r="P144" s="373"/>
      <c r="Q144" s="373"/>
      <c r="R144" s="373"/>
      <c r="S144" s="373"/>
      <c r="T144" s="373"/>
      <c r="U144" s="373"/>
      <c r="V144" s="373"/>
      <c r="W144" s="373"/>
      <c r="X144" s="373"/>
      <c r="Y144" s="373"/>
      <c r="Z144" s="373"/>
      <c r="AA144" s="373"/>
      <c r="AB144" s="373"/>
      <c r="AC144" s="373"/>
      <c r="AD144" s="373"/>
      <c r="AE144" s="373"/>
      <c r="AF144" s="373"/>
      <c r="AG144" s="373"/>
      <c r="AH144" s="373"/>
      <c r="AI144" s="373"/>
      <c r="AJ144" s="373"/>
      <c r="AK144" s="373"/>
    </row>
    <row r="145" spans="1:37" ht="15.6" x14ac:dyDescent="0.3">
      <c r="A145" s="344" t="s">
        <v>200</v>
      </c>
      <c r="B145" s="641"/>
      <c r="C145" s="1038" t="s">
        <v>200</v>
      </c>
      <c r="D145" s="1039" t="s">
        <v>376</v>
      </c>
      <c r="E145" s="638" t="str">
        <f t="shared" si="23"/>
        <v>BB-</v>
      </c>
      <c r="F145" s="565">
        <f t="shared" si="18"/>
        <v>30</v>
      </c>
      <c r="G145" s="567">
        <f t="shared" si="24"/>
        <v>0.5</v>
      </c>
      <c r="H145" s="385">
        <f t="shared" si="19"/>
        <v>-0.5</v>
      </c>
      <c r="I145" s="387">
        <f t="shared" si="20"/>
        <v>-0.5</v>
      </c>
      <c r="J145" s="557">
        <f t="shared" si="21"/>
        <v>-57.692307692307686</v>
      </c>
      <c r="K145" s="386" t="e">
        <f>IF(H145&lt;0,H145/#REF!*100,H145/$E$182*100)</f>
        <v>#REF!</v>
      </c>
      <c r="L145" s="41">
        <f>'MASTER CHART'!$AL$7</f>
        <v>0.25</v>
      </c>
      <c r="M145" s="560">
        <f t="shared" si="22"/>
        <v>-14.423076923076922</v>
      </c>
      <c r="N145" s="376"/>
      <c r="O145" s="345"/>
      <c r="P145" s="373"/>
      <c r="Q145" s="373"/>
      <c r="R145" s="373"/>
      <c r="S145" s="373"/>
      <c r="T145" s="373"/>
      <c r="U145" s="373"/>
      <c r="V145" s="373"/>
      <c r="W145" s="373"/>
      <c r="X145" s="373"/>
      <c r="Y145" s="373"/>
      <c r="Z145" s="373"/>
      <c r="AA145" s="373"/>
      <c r="AB145" s="373"/>
      <c r="AC145" s="373"/>
      <c r="AD145" s="373"/>
      <c r="AE145" s="373"/>
      <c r="AF145" s="373"/>
      <c r="AG145" s="373"/>
      <c r="AH145" s="373"/>
      <c r="AI145" s="373"/>
      <c r="AJ145" s="373"/>
      <c r="AK145" s="373"/>
    </row>
    <row r="146" spans="1:37" ht="15.6" x14ac:dyDescent="0.3">
      <c r="A146" s="344" t="s">
        <v>91</v>
      </c>
      <c r="B146" s="641"/>
      <c r="C146" s="1038" t="s">
        <v>91</v>
      </c>
      <c r="D146" s="1039" t="s">
        <v>294</v>
      </c>
      <c r="E146" s="638" t="str">
        <f t="shared" si="23"/>
        <v>AAA</v>
      </c>
      <c r="F146" s="565">
        <f t="shared" si="18"/>
        <v>100</v>
      </c>
      <c r="G146" s="567">
        <f t="shared" si="24"/>
        <v>1.6666666666666667</v>
      </c>
      <c r="H146" s="385">
        <f t="shared" si="19"/>
        <v>0.66666666666666674</v>
      </c>
      <c r="I146" s="387">
        <f t="shared" si="20"/>
        <v>0.66666666666666674</v>
      </c>
      <c r="J146" s="557">
        <f t="shared" si="21"/>
        <v>100</v>
      </c>
      <c r="K146" s="386" t="e">
        <f>IF(H146&lt;0,H146/#REF!*100,H146/$E$182*100)</f>
        <v>#DIV/0!</v>
      </c>
      <c r="L146" s="41">
        <f>'MASTER CHART'!$AL$7</f>
        <v>0.25</v>
      </c>
      <c r="M146" s="560">
        <f t="shared" si="22"/>
        <v>25</v>
      </c>
      <c r="N146" s="376"/>
      <c r="O146" s="345"/>
      <c r="P146" s="373"/>
      <c r="Q146" s="373"/>
      <c r="R146" s="373"/>
      <c r="S146" s="373"/>
      <c r="T146" s="373"/>
      <c r="U146" s="373"/>
      <c r="V146" s="373"/>
      <c r="W146" s="373"/>
      <c r="X146" s="373"/>
      <c r="Y146" s="373"/>
      <c r="Z146" s="373"/>
      <c r="AA146" s="373"/>
      <c r="AB146" s="373"/>
      <c r="AC146" s="373"/>
      <c r="AD146" s="373"/>
      <c r="AE146" s="373"/>
      <c r="AF146" s="373"/>
      <c r="AG146" s="373"/>
      <c r="AH146" s="373"/>
      <c r="AI146" s="373"/>
      <c r="AJ146" s="373"/>
      <c r="AK146" s="373"/>
    </row>
    <row r="147" spans="1:37" ht="15.6" x14ac:dyDescent="0.3">
      <c r="A147" s="344" t="s">
        <v>92</v>
      </c>
      <c r="B147" s="641"/>
      <c r="C147" s="1038" t="s">
        <v>92</v>
      </c>
      <c r="D147" s="1039" t="s">
        <v>294</v>
      </c>
      <c r="E147" s="638" t="str">
        <f t="shared" si="23"/>
        <v>AAA</v>
      </c>
      <c r="F147" s="565">
        <f t="shared" si="18"/>
        <v>100</v>
      </c>
      <c r="G147" s="567">
        <f t="shared" si="24"/>
        <v>1.6666666666666667</v>
      </c>
      <c r="H147" s="385">
        <f t="shared" si="19"/>
        <v>0.66666666666666674</v>
      </c>
      <c r="I147" s="387">
        <f t="shared" si="20"/>
        <v>0.66666666666666674</v>
      </c>
      <c r="J147" s="557">
        <f t="shared" si="21"/>
        <v>100</v>
      </c>
      <c r="K147" s="386" t="e">
        <f>IF(H147&lt;0,H147/#REF!*100,H147/$E$182*100)</f>
        <v>#DIV/0!</v>
      </c>
      <c r="L147" s="41">
        <f>'MASTER CHART'!$AL$7</f>
        <v>0.25</v>
      </c>
      <c r="M147" s="560">
        <f t="shared" si="22"/>
        <v>25</v>
      </c>
      <c r="N147" s="376"/>
      <c r="O147" s="345"/>
      <c r="P147" s="373"/>
      <c r="Q147" s="373"/>
      <c r="R147" s="373"/>
      <c r="S147" s="373"/>
      <c r="T147" s="373"/>
      <c r="U147" s="373"/>
      <c r="V147" s="373"/>
      <c r="W147" s="373"/>
      <c r="X147" s="373"/>
      <c r="Y147" s="373"/>
      <c r="Z147" s="373"/>
      <c r="AA147" s="373"/>
      <c r="AB147" s="373"/>
      <c r="AC147" s="373"/>
      <c r="AD147" s="373"/>
      <c r="AE147" s="373"/>
      <c r="AF147" s="373"/>
      <c r="AG147" s="373"/>
      <c r="AH147" s="373"/>
      <c r="AI147" s="373"/>
      <c r="AJ147" s="373"/>
      <c r="AK147" s="373"/>
    </row>
    <row r="148" spans="1:37" ht="15.6" x14ac:dyDescent="0.3">
      <c r="A148" s="344" t="s">
        <v>93</v>
      </c>
      <c r="B148" s="641"/>
      <c r="C148" s="1038" t="s">
        <v>93</v>
      </c>
      <c r="D148" s="1039" t="s">
        <v>294</v>
      </c>
      <c r="E148" s="638" t="str">
        <f t="shared" si="23"/>
        <v>AAA</v>
      </c>
      <c r="F148" s="565">
        <f t="shared" si="18"/>
        <v>100</v>
      </c>
      <c r="G148" s="567">
        <f t="shared" si="24"/>
        <v>1.6666666666666667</v>
      </c>
      <c r="H148" s="385">
        <f t="shared" si="19"/>
        <v>0.66666666666666674</v>
      </c>
      <c r="I148" s="387">
        <f t="shared" si="20"/>
        <v>0.66666666666666674</v>
      </c>
      <c r="J148" s="557">
        <f t="shared" si="21"/>
        <v>100</v>
      </c>
      <c r="K148" s="386" t="e">
        <f>IF(H148&lt;0,H148/#REF!*100,H148/$E$182*100)</f>
        <v>#DIV/0!</v>
      </c>
      <c r="L148" s="41">
        <f>'MASTER CHART'!$AL$7</f>
        <v>0.25</v>
      </c>
      <c r="M148" s="560">
        <f t="shared" si="22"/>
        <v>25</v>
      </c>
      <c r="N148" s="376"/>
      <c r="O148" s="345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  <c r="AD148" s="373"/>
      <c r="AE148" s="373"/>
      <c r="AF148" s="373"/>
      <c r="AG148" s="373"/>
      <c r="AH148" s="373"/>
      <c r="AI148" s="373"/>
      <c r="AJ148" s="373"/>
      <c r="AK148" s="373"/>
    </row>
    <row r="149" spans="1:37" ht="15.6" x14ac:dyDescent="0.3">
      <c r="A149" s="344" t="s">
        <v>94</v>
      </c>
      <c r="B149" s="641"/>
      <c r="C149" s="1038" t="s">
        <v>94</v>
      </c>
      <c r="D149" s="1039" t="s">
        <v>374</v>
      </c>
      <c r="E149" s="638" t="str">
        <f t="shared" si="23"/>
        <v>BBB-</v>
      </c>
      <c r="F149" s="565">
        <f t="shared" si="18"/>
        <v>48</v>
      </c>
      <c r="G149" s="567">
        <f t="shared" si="24"/>
        <v>0.8</v>
      </c>
      <c r="H149" s="385">
        <f t="shared" si="19"/>
        <v>-0.19999999999999996</v>
      </c>
      <c r="I149" s="387">
        <f t="shared" si="20"/>
        <v>-0.19999999999999996</v>
      </c>
      <c r="J149" s="557">
        <f t="shared" si="21"/>
        <v>-23.07692307692307</v>
      </c>
      <c r="K149" s="386" t="e">
        <f>IF(H149&lt;0,H149/#REF!*100,H149/$E$182*100)</f>
        <v>#REF!</v>
      </c>
      <c r="L149" s="41">
        <f>'MASTER CHART'!$AL$7</f>
        <v>0.25</v>
      </c>
      <c r="M149" s="560">
        <f t="shared" si="22"/>
        <v>-5.7692307692307674</v>
      </c>
      <c r="N149" s="376"/>
      <c r="O149" s="345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  <c r="AD149" s="373"/>
      <c r="AE149" s="373"/>
      <c r="AF149" s="373"/>
      <c r="AG149" s="373"/>
      <c r="AH149" s="373"/>
      <c r="AI149" s="373"/>
      <c r="AJ149" s="373"/>
      <c r="AK149" s="373"/>
    </row>
    <row r="150" spans="1:37" ht="15.6" x14ac:dyDescent="0.3">
      <c r="A150" s="344" t="s">
        <v>95</v>
      </c>
      <c r="B150" s="641"/>
      <c r="C150" s="1038" t="s">
        <v>95</v>
      </c>
      <c r="D150" s="1039" t="s">
        <v>370</v>
      </c>
      <c r="E150" s="638" t="str">
        <f t="shared" si="23"/>
        <v>AA+</v>
      </c>
      <c r="F150" s="565">
        <f t="shared" si="18"/>
        <v>96</v>
      </c>
      <c r="G150" s="567">
        <f t="shared" si="24"/>
        <v>1.6</v>
      </c>
      <c r="H150" s="385">
        <f t="shared" si="19"/>
        <v>0.60000000000000009</v>
      </c>
      <c r="I150" s="387">
        <f t="shared" si="20"/>
        <v>0.60000000000000009</v>
      </c>
      <c r="J150" s="557">
        <f t="shared" si="21"/>
        <v>90</v>
      </c>
      <c r="K150" s="386" t="e">
        <f>IF(H150&lt;0,H150/#REF!*100,H150/$E$182*100)</f>
        <v>#DIV/0!</v>
      </c>
      <c r="L150" s="41">
        <f>'MASTER CHART'!$AL$7</f>
        <v>0.25</v>
      </c>
      <c r="M150" s="560">
        <f t="shared" si="22"/>
        <v>22.5</v>
      </c>
      <c r="N150" s="376"/>
      <c r="O150" s="345"/>
      <c r="P150" s="373"/>
      <c r="Q150" s="373"/>
      <c r="R150" s="373"/>
      <c r="S150" s="373"/>
      <c r="T150" s="373"/>
      <c r="U150" s="373"/>
      <c r="V150" s="373"/>
      <c r="W150" s="373"/>
      <c r="X150" s="373"/>
      <c r="Y150" s="373"/>
      <c r="Z150" s="373"/>
      <c r="AA150" s="373"/>
      <c r="AB150" s="373"/>
      <c r="AC150" s="373"/>
      <c r="AD150" s="373"/>
      <c r="AE150" s="373"/>
      <c r="AF150" s="373"/>
      <c r="AG150" s="373"/>
      <c r="AH150" s="373"/>
      <c r="AI150" s="373"/>
      <c r="AJ150" s="373"/>
      <c r="AK150" s="373"/>
    </row>
    <row r="151" spans="1:37" ht="15.6" x14ac:dyDescent="0.3">
      <c r="A151" s="344" t="s">
        <v>201</v>
      </c>
      <c r="B151" s="641"/>
      <c r="C151" s="1038" t="s">
        <v>201</v>
      </c>
      <c r="D151" s="1039" t="s">
        <v>371</v>
      </c>
      <c r="E151" s="638" t="str">
        <f t="shared" si="23"/>
        <v>B+</v>
      </c>
      <c r="F151" s="565">
        <f t="shared" si="18"/>
        <v>24</v>
      </c>
      <c r="G151" s="567">
        <f t="shared" si="24"/>
        <v>0.4</v>
      </c>
      <c r="H151" s="385">
        <f t="shared" si="19"/>
        <v>-0.6</v>
      </c>
      <c r="I151" s="387">
        <f t="shared" si="20"/>
        <v>-0.6</v>
      </c>
      <c r="J151" s="557">
        <f t="shared" si="21"/>
        <v>-69.230769230769226</v>
      </c>
      <c r="K151" s="386" t="e">
        <f>IF(H151&lt;0,H151/#REF!*100,H151/$E$182*100)</f>
        <v>#REF!</v>
      </c>
      <c r="L151" s="41">
        <f>'MASTER CHART'!$AL$7</f>
        <v>0.25</v>
      </c>
      <c r="M151" s="560">
        <f t="shared" si="22"/>
        <v>-17.307692307692307</v>
      </c>
      <c r="N151" s="376"/>
      <c r="O151" s="345"/>
      <c r="P151" s="373"/>
      <c r="Q151" s="373"/>
      <c r="R151" s="373"/>
      <c r="S151" s="373"/>
      <c r="T151" s="373"/>
      <c r="U151" s="373"/>
      <c r="V151" s="373"/>
      <c r="W151" s="373"/>
      <c r="X151" s="373"/>
      <c r="Y151" s="373"/>
      <c r="Z151" s="373"/>
      <c r="AA151" s="373"/>
      <c r="AB151" s="373"/>
      <c r="AC151" s="373"/>
      <c r="AD151" s="373"/>
      <c r="AE151" s="373"/>
      <c r="AF151" s="373"/>
      <c r="AG151" s="373"/>
      <c r="AH151" s="373"/>
      <c r="AI151" s="373"/>
      <c r="AJ151" s="373"/>
      <c r="AK151" s="373"/>
    </row>
    <row r="152" spans="1:37" ht="15.6" x14ac:dyDescent="0.3">
      <c r="A152" s="344" t="s">
        <v>202</v>
      </c>
      <c r="B152" s="641"/>
      <c r="E152" s="638" t="str">
        <f t="shared" si="23"/>
        <v>-</v>
      </c>
      <c r="F152" s="565" t="str">
        <f t="shared" si="18"/>
        <v>use median</v>
      </c>
      <c r="G152" s="567">
        <f t="shared" si="24"/>
        <v>1</v>
      </c>
      <c r="H152" s="385">
        <f t="shared" si="19"/>
        <v>0</v>
      </c>
      <c r="I152" s="387">
        <f t="shared" si="20"/>
        <v>0</v>
      </c>
      <c r="J152" s="557">
        <f t="shared" si="21"/>
        <v>0</v>
      </c>
      <c r="K152" s="386" t="e">
        <f>IF(H152&lt;0,H152/#REF!*100,H152/$E$182*100)</f>
        <v>#DIV/0!</v>
      </c>
      <c r="L152" s="41">
        <f>'MASTER CHART'!$AL$7</f>
        <v>0.25</v>
      </c>
      <c r="M152" s="560">
        <f t="shared" si="22"/>
        <v>0</v>
      </c>
      <c r="N152" s="376"/>
      <c r="O152" s="345"/>
      <c r="P152" s="373"/>
      <c r="Q152" s="373"/>
      <c r="R152" s="373"/>
      <c r="S152" s="373"/>
      <c r="T152" s="373"/>
      <c r="U152" s="373"/>
      <c r="V152" s="373"/>
      <c r="W152" s="373"/>
      <c r="X152" s="373"/>
      <c r="Y152" s="373"/>
      <c r="Z152" s="373"/>
      <c r="AA152" s="373"/>
      <c r="AB152" s="373"/>
      <c r="AC152" s="373"/>
      <c r="AD152" s="373"/>
      <c r="AE152" s="373"/>
      <c r="AF152" s="373"/>
      <c r="AG152" s="373"/>
      <c r="AH152" s="373"/>
      <c r="AI152" s="373"/>
      <c r="AJ152" s="373"/>
      <c r="AK152" s="373"/>
    </row>
    <row r="153" spans="1:37" ht="15.6" x14ac:dyDescent="0.3">
      <c r="A153" s="344" t="s">
        <v>203</v>
      </c>
      <c r="B153" s="641"/>
      <c r="C153" s="1038" t="s">
        <v>203</v>
      </c>
      <c r="D153" s="1039" t="s">
        <v>617</v>
      </c>
      <c r="E153" s="638" t="str">
        <f t="shared" si="23"/>
        <v>B-</v>
      </c>
      <c r="F153" s="565">
        <f t="shared" si="18"/>
        <v>12</v>
      </c>
      <c r="G153" s="567">
        <f t="shared" si="24"/>
        <v>0.2</v>
      </c>
      <c r="H153" s="385">
        <f t="shared" si="19"/>
        <v>-0.8</v>
      </c>
      <c r="I153" s="387">
        <f t="shared" si="20"/>
        <v>-0.8</v>
      </c>
      <c r="J153" s="557">
        <f t="shared" si="21"/>
        <v>-92.307692307692307</v>
      </c>
      <c r="K153" s="386" t="e">
        <f>IF(H153&lt;0,H153/#REF!*100,H153/$E$182*100)</f>
        <v>#REF!</v>
      </c>
      <c r="L153" s="41">
        <f>'MASTER CHART'!$AL$7</f>
        <v>0.25</v>
      </c>
      <c r="M153" s="560">
        <f t="shared" si="22"/>
        <v>-23.076923076923077</v>
      </c>
      <c r="N153" s="376"/>
      <c r="O153" s="345"/>
      <c r="P153" s="373"/>
      <c r="Q153" s="373"/>
      <c r="R153" s="373"/>
      <c r="S153" s="373"/>
      <c r="T153" s="373"/>
      <c r="U153" s="373"/>
      <c r="V153" s="373"/>
      <c r="W153" s="373"/>
      <c r="X153" s="373"/>
      <c r="Y153" s="373"/>
      <c r="Z153" s="373"/>
      <c r="AA153" s="373"/>
      <c r="AB153" s="373"/>
      <c r="AC153" s="373"/>
      <c r="AD153" s="373"/>
      <c r="AE153" s="373"/>
      <c r="AF153" s="373"/>
      <c r="AG153" s="373"/>
      <c r="AH153" s="373"/>
      <c r="AI153" s="373"/>
      <c r="AJ153" s="373"/>
      <c r="AK153" s="373"/>
    </row>
    <row r="154" spans="1:37" ht="15.6" x14ac:dyDescent="0.3">
      <c r="A154" s="344" t="s">
        <v>204</v>
      </c>
      <c r="B154" s="641"/>
      <c r="C154" s="1038" t="s">
        <v>204</v>
      </c>
      <c r="D154" s="1039" t="s">
        <v>294</v>
      </c>
      <c r="E154" s="638" t="str">
        <f t="shared" si="23"/>
        <v>AAA</v>
      </c>
      <c r="F154" s="565">
        <f t="shared" si="18"/>
        <v>100</v>
      </c>
      <c r="G154" s="567">
        <f t="shared" si="24"/>
        <v>1.6666666666666667</v>
      </c>
      <c r="H154" s="385">
        <f t="shared" si="19"/>
        <v>0.66666666666666674</v>
      </c>
      <c r="I154" s="387">
        <f t="shared" si="20"/>
        <v>0.66666666666666674</v>
      </c>
      <c r="J154" s="557">
        <f t="shared" si="21"/>
        <v>100</v>
      </c>
      <c r="K154" s="386" t="e">
        <f>IF(H154&lt;0,H154/#REF!*100,H154/$E$182*100)</f>
        <v>#DIV/0!</v>
      </c>
      <c r="L154" s="41">
        <f>'MASTER CHART'!$AL$7</f>
        <v>0.25</v>
      </c>
      <c r="M154" s="560">
        <f t="shared" si="22"/>
        <v>25</v>
      </c>
      <c r="N154" s="376"/>
      <c r="O154" s="345"/>
      <c r="P154" s="373"/>
      <c r="Q154" s="373"/>
      <c r="R154" s="373"/>
      <c r="S154" s="373"/>
      <c r="T154" s="373"/>
      <c r="U154" s="373"/>
      <c r="V154" s="373"/>
      <c r="W154" s="373"/>
      <c r="X154" s="373"/>
      <c r="Y154" s="373"/>
      <c r="Z154" s="373"/>
      <c r="AA154" s="373"/>
      <c r="AB154" s="373"/>
      <c r="AC154" s="373"/>
      <c r="AD154" s="373"/>
      <c r="AE154" s="373"/>
      <c r="AF154" s="373"/>
      <c r="AG154" s="373"/>
      <c r="AH154" s="373"/>
      <c r="AI154" s="373"/>
      <c r="AJ154" s="373"/>
      <c r="AK154" s="373"/>
    </row>
    <row r="155" spans="1:37" ht="15.6" x14ac:dyDescent="0.3">
      <c r="A155" s="344" t="s">
        <v>96</v>
      </c>
      <c r="B155" s="641"/>
      <c r="C155" s="1038" t="s">
        <v>96</v>
      </c>
      <c r="D155" s="1039" t="s">
        <v>294</v>
      </c>
      <c r="E155" s="638" t="str">
        <f t="shared" si="23"/>
        <v>AAA</v>
      </c>
      <c r="F155" s="565">
        <f t="shared" si="18"/>
        <v>100</v>
      </c>
      <c r="G155" s="567">
        <f t="shared" si="24"/>
        <v>1.6666666666666667</v>
      </c>
      <c r="H155" s="385">
        <f t="shared" si="19"/>
        <v>0.66666666666666674</v>
      </c>
      <c r="I155" s="387">
        <f t="shared" si="20"/>
        <v>0.66666666666666674</v>
      </c>
      <c r="J155" s="557">
        <f t="shared" si="21"/>
        <v>100</v>
      </c>
      <c r="K155" s="386" t="e">
        <f>IF(H155&lt;0,H155/#REF!*100,H155/$E$182*100)</f>
        <v>#DIV/0!</v>
      </c>
      <c r="L155" s="41">
        <f>'MASTER CHART'!$AL$7</f>
        <v>0.25</v>
      </c>
      <c r="M155" s="560">
        <f t="shared" si="22"/>
        <v>25</v>
      </c>
      <c r="N155" s="376"/>
      <c r="O155" s="345"/>
      <c r="P155" s="373"/>
      <c r="Q155" s="373"/>
      <c r="R155" s="373"/>
      <c r="S155" s="373"/>
      <c r="T155" s="373"/>
      <c r="U155" s="373"/>
      <c r="V155" s="373"/>
      <c r="W155" s="373"/>
      <c r="X155" s="373"/>
      <c r="Y155" s="373"/>
      <c r="Z155" s="373"/>
      <c r="AA155" s="373"/>
      <c r="AB155" s="373"/>
      <c r="AC155" s="373"/>
      <c r="AD155" s="373"/>
      <c r="AE155" s="373"/>
      <c r="AF155" s="373"/>
      <c r="AG155" s="373"/>
      <c r="AH155" s="373"/>
      <c r="AI155" s="373"/>
      <c r="AJ155" s="373"/>
      <c r="AK155" s="373"/>
    </row>
    <row r="156" spans="1:37" ht="15.6" x14ac:dyDescent="0.3">
      <c r="A156" s="344" t="s">
        <v>121</v>
      </c>
      <c r="B156" s="641"/>
      <c r="E156" s="638" t="str">
        <f t="shared" si="23"/>
        <v>-</v>
      </c>
      <c r="F156" s="565" t="str">
        <f t="shared" si="18"/>
        <v>use median</v>
      </c>
      <c r="G156" s="567">
        <f t="shared" si="24"/>
        <v>1</v>
      </c>
      <c r="H156" s="385">
        <f t="shared" si="19"/>
        <v>0</v>
      </c>
      <c r="I156" s="387">
        <f t="shared" si="20"/>
        <v>0</v>
      </c>
      <c r="J156" s="557">
        <f t="shared" si="21"/>
        <v>0</v>
      </c>
      <c r="K156" s="386" t="e">
        <f>IF(H156&lt;0,H156/#REF!*100,H156/$E$182*100)</f>
        <v>#DIV/0!</v>
      </c>
      <c r="L156" s="41">
        <f>'MASTER CHART'!$AL$7</f>
        <v>0.25</v>
      </c>
      <c r="M156" s="560">
        <f t="shared" si="22"/>
        <v>0</v>
      </c>
      <c r="N156" s="376"/>
      <c r="O156" s="345"/>
      <c r="P156" s="373"/>
      <c r="Q156" s="373"/>
      <c r="R156" s="373"/>
      <c r="S156" s="373"/>
      <c r="T156" s="373"/>
      <c r="U156" s="373"/>
      <c r="V156" s="373"/>
      <c r="W156" s="373"/>
      <c r="X156" s="373"/>
      <c r="Y156" s="373"/>
      <c r="Z156" s="373"/>
      <c r="AA156" s="373"/>
      <c r="AB156" s="373"/>
      <c r="AC156" s="373"/>
      <c r="AD156" s="373"/>
      <c r="AE156" s="373"/>
      <c r="AF156" s="373"/>
      <c r="AG156" s="373"/>
      <c r="AH156" s="373"/>
      <c r="AI156" s="373"/>
      <c r="AJ156" s="373"/>
      <c r="AK156" s="373"/>
    </row>
    <row r="157" spans="1:37" ht="15.6" x14ac:dyDescent="0.3">
      <c r="A157" s="344" t="s">
        <v>205</v>
      </c>
      <c r="B157" s="641"/>
      <c r="E157" s="638" t="str">
        <f t="shared" si="23"/>
        <v>-</v>
      </c>
      <c r="F157" s="565" t="str">
        <f t="shared" si="18"/>
        <v>use median</v>
      </c>
      <c r="G157" s="567">
        <f t="shared" si="24"/>
        <v>1</v>
      </c>
      <c r="H157" s="385">
        <f t="shared" si="19"/>
        <v>0</v>
      </c>
      <c r="I157" s="387">
        <f t="shared" si="20"/>
        <v>0</v>
      </c>
      <c r="J157" s="557">
        <f t="shared" si="21"/>
        <v>0</v>
      </c>
      <c r="K157" s="386" t="e">
        <f>IF(H157&lt;0,H157/#REF!*100,H157/$E$182*100)</f>
        <v>#DIV/0!</v>
      </c>
      <c r="L157" s="41">
        <f>'MASTER CHART'!$AL$7</f>
        <v>0.25</v>
      </c>
      <c r="M157" s="560">
        <f t="shared" si="22"/>
        <v>0</v>
      </c>
      <c r="N157" s="376"/>
      <c r="O157" s="345"/>
      <c r="P157" s="373"/>
      <c r="Q157" s="373"/>
      <c r="R157" s="373"/>
      <c r="S157" s="373"/>
      <c r="T157" s="373"/>
      <c r="U157" s="373"/>
      <c r="V157" s="373"/>
      <c r="W157" s="373"/>
      <c r="X157" s="373"/>
      <c r="Y157" s="373"/>
      <c r="Z157" s="373"/>
      <c r="AA157" s="373"/>
      <c r="AB157" s="373"/>
      <c r="AC157" s="373"/>
      <c r="AD157" s="373"/>
      <c r="AE157" s="373"/>
      <c r="AF157" s="373"/>
      <c r="AG157" s="373"/>
      <c r="AH157" s="373"/>
      <c r="AI157" s="373"/>
      <c r="AJ157" s="373"/>
      <c r="AK157" s="373"/>
    </row>
    <row r="158" spans="1:37" ht="15.6" x14ac:dyDescent="0.3">
      <c r="A158" s="344" t="s">
        <v>98</v>
      </c>
      <c r="B158" s="641"/>
      <c r="C158" s="1038" t="s">
        <v>98</v>
      </c>
      <c r="D158" s="1039" t="s">
        <v>372</v>
      </c>
      <c r="E158" s="638" t="str">
        <f t="shared" si="23"/>
        <v>A-</v>
      </c>
      <c r="F158" s="565">
        <f t="shared" si="18"/>
        <v>66</v>
      </c>
      <c r="G158" s="567">
        <f t="shared" si="24"/>
        <v>1.1000000000000001</v>
      </c>
      <c r="H158" s="385">
        <f t="shared" si="19"/>
        <v>0.10000000000000009</v>
      </c>
      <c r="I158" s="387">
        <f t="shared" si="20"/>
        <v>0.10000000000000009</v>
      </c>
      <c r="J158" s="557">
        <f t="shared" si="21"/>
        <v>15.000000000000011</v>
      </c>
      <c r="K158" s="386" t="e">
        <f>IF(H158&lt;0,H158/#REF!*100,H158/$E$182*100)</f>
        <v>#DIV/0!</v>
      </c>
      <c r="L158" s="41">
        <f>'MASTER CHART'!$AL$7</f>
        <v>0.25</v>
      </c>
      <c r="M158" s="560">
        <f t="shared" si="22"/>
        <v>3.7500000000000027</v>
      </c>
      <c r="N158" s="376"/>
      <c r="O158" s="345"/>
      <c r="P158" s="373"/>
      <c r="Q158" s="373"/>
      <c r="R158" s="373"/>
      <c r="S158" s="373"/>
      <c r="T158" s="373"/>
      <c r="U158" s="373"/>
      <c r="V158" s="373"/>
      <c r="W158" s="373"/>
      <c r="X158" s="373"/>
      <c r="Y158" s="373"/>
      <c r="Z158" s="373"/>
      <c r="AA158" s="373"/>
      <c r="AB158" s="373"/>
      <c r="AC158" s="373"/>
      <c r="AD158" s="373"/>
      <c r="AE158" s="373"/>
      <c r="AF158" s="373"/>
      <c r="AG158" s="373"/>
      <c r="AH158" s="373"/>
      <c r="AI158" s="373"/>
      <c r="AJ158" s="373"/>
      <c r="AK158" s="373"/>
    </row>
    <row r="159" spans="1:37" ht="15.6" x14ac:dyDescent="0.3">
      <c r="A159" s="344" t="s">
        <v>206</v>
      </c>
      <c r="B159" s="641"/>
      <c r="E159" s="638" t="str">
        <f t="shared" si="23"/>
        <v>-</v>
      </c>
      <c r="F159" s="565" t="str">
        <f t="shared" si="18"/>
        <v>use median</v>
      </c>
      <c r="G159" s="567">
        <f t="shared" si="24"/>
        <v>1</v>
      </c>
      <c r="H159" s="385">
        <f t="shared" si="19"/>
        <v>0</v>
      </c>
      <c r="I159" s="387">
        <f t="shared" si="20"/>
        <v>0</v>
      </c>
      <c r="J159" s="557">
        <f t="shared" si="21"/>
        <v>0</v>
      </c>
      <c r="K159" s="386" t="e">
        <f>IF(H159&lt;0,H159/#REF!*100,H159/$E$182*100)</f>
        <v>#DIV/0!</v>
      </c>
      <c r="L159" s="41">
        <f>'MASTER CHART'!$AL$7</f>
        <v>0.25</v>
      </c>
      <c r="M159" s="560">
        <f t="shared" si="22"/>
        <v>0</v>
      </c>
      <c r="N159" s="376"/>
      <c r="O159" s="345"/>
      <c r="P159" s="373"/>
      <c r="Q159" s="373"/>
      <c r="R159" s="373"/>
      <c r="S159" s="373"/>
      <c r="T159" s="373"/>
      <c r="U159" s="373"/>
      <c r="V159" s="373"/>
      <c r="W159" s="373"/>
      <c r="X159" s="373"/>
      <c r="Y159" s="373"/>
      <c r="Z159" s="373"/>
      <c r="AA159" s="373"/>
      <c r="AB159" s="373"/>
      <c r="AC159" s="373"/>
      <c r="AD159" s="373"/>
      <c r="AE159" s="373"/>
      <c r="AF159" s="373"/>
      <c r="AG159" s="373"/>
      <c r="AH159" s="373"/>
      <c r="AI159" s="373"/>
      <c r="AJ159" s="373"/>
      <c r="AK159" s="373"/>
    </row>
    <row r="160" spans="1:37" ht="15.6" x14ac:dyDescent="0.3">
      <c r="A160" s="344" t="s">
        <v>122</v>
      </c>
      <c r="B160" s="641"/>
      <c r="E160" s="638" t="str">
        <f t="shared" si="23"/>
        <v>-</v>
      </c>
      <c r="F160" s="565" t="str">
        <f t="shared" si="18"/>
        <v>use median</v>
      </c>
      <c r="G160" s="567">
        <f t="shared" si="24"/>
        <v>1</v>
      </c>
      <c r="H160" s="385">
        <f t="shared" si="19"/>
        <v>0</v>
      </c>
      <c r="I160" s="387">
        <f t="shared" si="20"/>
        <v>0</v>
      </c>
      <c r="J160" s="557">
        <f t="shared" si="21"/>
        <v>0</v>
      </c>
      <c r="K160" s="386" t="e">
        <f>IF(H160&lt;0,H160/#REF!*100,H160/$E$182*100)</f>
        <v>#DIV/0!</v>
      </c>
      <c r="L160" s="41">
        <f>'MASTER CHART'!$AL$7</f>
        <v>0.25</v>
      </c>
      <c r="M160" s="560">
        <f t="shared" si="22"/>
        <v>0</v>
      </c>
      <c r="N160" s="376"/>
      <c r="O160" s="345"/>
      <c r="P160" s="373"/>
      <c r="Q160" s="373"/>
      <c r="R160" s="373"/>
      <c r="S160" s="373"/>
      <c r="T160" s="373"/>
      <c r="U160" s="373"/>
      <c r="V160" s="373"/>
      <c r="W160" s="373"/>
      <c r="X160" s="373"/>
      <c r="Y160" s="373"/>
      <c r="Z160" s="373"/>
      <c r="AA160" s="373"/>
      <c r="AB160" s="373"/>
      <c r="AC160" s="373"/>
      <c r="AD160" s="373"/>
      <c r="AE160" s="373"/>
      <c r="AF160" s="373"/>
      <c r="AG160" s="373"/>
      <c r="AH160" s="373"/>
      <c r="AI160" s="373"/>
      <c r="AJ160" s="373"/>
      <c r="AK160" s="373"/>
    </row>
    <row r="161" spans="1:14" ht="15.6" x14ac:dyDescent="0.3">
      <c r="A161" s="344" t="s">
        <v>99</v>
      </c>
      <c r="B161" s="641"/>
      <c r="C161" s="1038" t="s">
        <v>99</v>
      </c>
      <c r="D161" s="1039" t="s">
        <v>376</v>
      </c>
      <c r="E161" s="638" t="str">
        <f t="shared" si="23"/>
        <v>BB-</v>
      </c>
      <c r="F161" s="565">
        <f t="shared" si="18"/>
        <v>30</v>
      </c>
      <c r="G161" s="567">
        <f t="shared" si="24"/>
        <v>0.5</v>
      </c>
      <c r="H161" s="385">
        <f t="shared" si="19"/>
        <v>-0.5</v>
      </c>
      <c r="I161" s="387">
        <f t="shared" si="20"/>
        <v>-0.5</v>
      </c>
      <c r="J161" s="557">
        <f t="shared" si="21"/>
        <v>-57.692307692307686</v>
      </c>
      <c r="K161" s="386" t="e">
        <f>IF(H161&lt;0,H161/#REF!*100,H161/$E$182*100)</f>
        <v>#REF!</v>
      </c>
      <c r="L161" s="41">
        <f>'MASTER CHART'!$AL$7</f>
        <v>0.25</v>
      </c>
      <c r="M161" s="560">
        <f t="shared" si="22"/>
        <v>-14.423076923076922</v>
      </c>
      <c r="N161" s="381"/>
    </row>
    <row r="162" spans="1:14" ht="15.6" x14ac:dyDescent="0.3">
      <c r="A162" s="344" t="s">
        <v>100</v>
      </c>
      <c r="B162" s="641"/>
      <c r="C162" s="1038" t="s">
        <v>100</v>
      </c>
      <c r="D162" s="1039" t="s">
        <v>374</v>
      </c>
      <c r="E162" s="638" t="str">
        <f t="shared" si="23"/>
        <v>BBB-</v>
      </c>
      <c r="F162" s="565">
        <f t="shared" si="18"/>
        <v>48</v>
      </c>
      <c r="G162" s="567">
        <f t="shared" si="24"/>
        <v>0.8</v>
      </c>
      <c r="H162" s="385">
        <f t="shared" si="19"/>
        <v>-0.19999999999999996</v>
      </c>
      <c r="I162" s="387">
        <f t="shared" si="20"/>
        <v>-0.19999999999999996</v>
      </c>
      <c r="J162" s="557">
        <f t="shared" si="21"/>
        <v>-23.07692307692307</v>
      </c>
      <c r="K162" s="386" t="e">
        <f>IF(H162&lt;0,H162/#REF!*100,H162/$E$182*100)</f>
        <v>#REF!</v>
      </c>
      <c r="L162" s="41">
        <f>'MASTER CHART'!$AL$7</f>
        <v>0.25</v>
      </c>
      <c r="M162" s="560">
        <f t="shared" si="22"/>
        <v>-5.7692307692307674</v>
      </c>
      <c r="N162" s="381"/>
    </row>
    <row r="163" spans="1:14" ht="15.6" x14ac:dyDescent="0.3">
      <c r="A163" s="344" t="s">
        <v>207</v>
      </c>
      <c r="B163" s="641"/>
      <c r="E163" s="638" t="str">
        <f t="shared" si="23"/>
        <v>-</v>
      </c>
      <c r="F163" s="565" t="str">
        <f t="shared" si="18"/>
        <v>use median</v>
      </c>
      <c r="G163" s="567">
        <f t="shared" si="24"/>
        <v>1</v>
      </c>
      <c r="H163" s="385">
        <f t="shared" si="19"/>
        <v>0</v>
      </c>
      <c r="I163" s="387">
        <f t="shared" si="20"/>
        <v>0</v>
      </c>
      <c r="J163" s="557">
        <f t="shared" ref="J163:J175" si="25">(IF(H163&lt;0,H163/$H$182*-100,H163/$H$181*100))</f>
        <v>0</v>
      </c>
      <c r="K163" s="386" t="e">
        <f>IF(H163&lt;0,H163/#REF!*100,H163/$E$182*100)</f>
        <v>#DIV/0!</v>
      </c>
      <c r="L163" s="41">
        <f>'MASTER CHART'!$AL$7</f>
        <v>0.25</v>
      </c>
      <c r="M163" s="560">
        <f t="shared" si="22"/>
        <v>0</v>
      </c>
      <c r="N163" s="381"/>
    </row>
    <row r="164" spans="1:14" ht="20.399999999999999" customHeight="1" x14ac:dyDescent="0.3">
      <c r="A164" s="344" t="s">
        <v>208</v>
      </c>
      <c r="B164" s="641"/>
      <c r="C164" s="1038" t="s">
        <v>386</v>
      </c>
      <c r="D164" s="1039"/>
      <c r="E164" s="638" t="str">
        <f t="shared" si="23"/>
        <v>-</v>
      </c>
      <c r="F164" s="565" t="str">
        <f t="shared" ref="F164:F177" si="26">IF(E164="-","use median",(VLOOKUP(E164,$O$4:$P$23,2,FALSE)))</f>
        <v>use median</v>
      </c>
      <c r="G164" s="567">
        <f t="shared" si="24"/>
        <v>1</v>
      </c>
      <c r="H164" s="385">
        <f t="shared" si="19"/>
        <v>0</v>
      </c>
      <c r="I164" s="387">
        <f t="shared" ref="I164:I177" si="27">(H164*1)</f>
        <v>0</v>
      </c>
      <c r="J164" s="557">
        <f t="shared" si="25"/>
        <v>0</v>
      </c>
      <c r="K164" s="386" t="e">
        <f>IF(H164&lt;0,H164/#REF!*100,H164/$E$182*100)</f>
        <v>#DIV/0!</v>
      </c>
      <c r="L164" s="41">
        <f>'MASTER CHART'!$AL$7</f>
        <v>0.25</v>
      </c>
      <c r="M164" s="560">
        <f t="shared" si="22"/>
        <v>0</v>
      </c>
      <c r="N164" s="381"/>
    </row>
    <row r="165" spans="1:14" ht="15.6" x14ac:dyDescent="0.3">
      <c r="A165" s="344" t="s">
        <v>209</v>
      </c>
      <c r="B165" s="641"/>
      <c r="C165" s="1038" t="s">
        <v>209</v>
      </c>
      <c r="D165" s="1039" t="s">
        <v>371</v>
      </c>
      <c r="E165" s="638" t="str">
        <f t="shared" si="23"/>
        <v>B+</v>
      </c>
      <c r="F165" s="565">
        <f t="shared" si="26"/>
        <v>24</v>
      </c>
      <c r="G165" s="567">
        <f t="shared" si="24"/>
        <v>0.4</v>
      </c>
      <c r="H165" s="385">
        <f t="shared" si="19"/>
        <v>-0.6</v>
      </c>
      <c r="I165" s="387">
        <f t="shared" si="27"/>
        <v>-0.6</v>
      </c>
      <c r="J165" s="557">
        <f t="shared" si="25"/>
        <v>-69.230769230769226</v>
      </c>
      <c r="K165" s="386" t="e">
        <f>IF(H165&lt;0,H165/#REF!*100,H165/$E$182*100)</f>
        <v>#REF!</v>
      </c>
      <c r="L165" s="41">
        <f>'MASTER CHART'!$AL$7</f>
        <v>0.25</v>
      </c>
      <c r="M165" s="560">
        <f t="shared" si="22"/>
        <v>-17.307692307692307</v>
      </c>
      <c r="N165" s="381"/>
    </row>
    <row r="166" spans="1:14" ht="15.6" x14ac:dyDescent="0.3">
      <c r="A166" s="344" t="s">
        <v>101</v>
      </c>
      <c r="B166" s="641"/>
      <c r="C166" s="1038" t="s">
        <v>101</v>
      </c>
      <c r="D166" s="1039" t="s">
        <v>617</v>
      </c>
      <c r="E166" s="638" t="str">
        <f>IF(D166=0,"-",D166)</f>
        <v>B-</v>
      </c>
      <c r="F166" s="565">
        <f t="shared" si="26"/>
        <v>12</v>
      </c>
      <c r="G166" s="567">
        <f t="shared" si="24"/>
        <v>0.2</v>
      </c>
      <c r="H166" s="385">
        <f t="shared" si="19"/>
        <v>-0.8</v>
      </c>
      <c r="I166" s="387">
        <f t="shared" si="27"/>
        <v>-0.8</v>
      </c>
      <c r="J166" s="557">
        <f t="shared" si="25"/>
        <v>-92.307692307692307</v>
      </c>
      <c r="K166" s="386" t="e">
        <f>IF(H166&lt;0,H166/#REF!*100,H166/$E$182*100)</f>
        <v>#REF!</v>
      </c>
      <c r="L166" s="41">
        <f>'MASTER CHART'!$AL$7</f>
        <v>0.25</v>
      </c>
      <c r="M166" s="560">
        <f t="shared" si="22"/>
        <v>-23.076923076923077</v>
      </c>
      <c r="N166" s="381"/>
    </row>
    <row r="167" spans="1:14" ht="15.6" x14ac:dyDescent="0.3">
      <c r="A167" s="344" t="s">
        <v>123</v>
      </c>
      <c r="B167" s="641"/>
      <c r="C167" s="1038" t="s">
        <v>123</v>
      </c>
      <c r="D167" s="1039" t="s">
        <v>370</v>
      </c>
      <c r="E167" s="638" t="str">
        <f t="shared" si="23"/>
        <v>AA+</v>
      </c>
      <c r="F167" s="565">
        <f t="shared" si="26"/>
        <v>96</v>
      </c>
      <c r="G167" s="567">
        <f t="shared" si="24"/>
        <v>1.6</v>
      </c>
      <c r="H167" s="385">
        <f t="shared" si="19"/>
        <v>0.60000000000000009</v>
      </c>
      <c r="I167" s="387">
        <f t="shared" si="27"/>
        <v>0.60000000000000009</v>
      </c>
      <c r="J167" s="557">
        <f t="shared" si="25"/>
        <v>90</v>
      </c>
      <c r="K167" s="386" t="e">
        <f>IF(H167&lt;0,H167/#REF!*100,H167/$E$182*100)</f>
        <v>#DIV/0!</v>
      </c>
      <c r="L167" s="41">
        <f>'MASTER CHART'!$AL$7</f>
        <v>0.25</v>
      </c>
      <c r="M167" s="560">
        <f>(J167*L167)</f>
        <v>22.5</v>
      </c>
      <c r="N167" s="381"/>
    </row>
    <row r="168" spans="1:14" ht="15.6" x14ac:dyDescent="0.3">
      <c r="A168" s="344" t="s">
        <v>102</v>
      </c>
      <c r="B168" s="641"/>
      <c r="C168" s="639" t="s">
        <v>621</v>
      </c>
      <c r="D168" s="1001" t="s">
        <v>294</v>
      </c>
      <c r="E168" s="638" t="str">
        <f t="shared" si="23"/>
        <v>AAA</v>
      </c>
      <c r="F168" s="565">
        <f t="shared" si="26"/>
        <v>100</v>
      </c>
      <c r="G168" s="567">
        <f t="shared" si="24"/>
        <v>1.6666666666666667</v>
      </c>
      <c r="H168" s="385">
        <f t="shared" si="19"/>
        <v>0.66666666666666674</v>
      </c>
      <c r="I168" s="387">
        <f t="shared" si="27"/>
        <v>0.66666666666666674</v>
      </c>
      <c r="J168" s="557">
        <f t="shared" si="25"/>
        <v>100</v>
      </c>
      <c r="K168" s="386" t="e">
        <f>IF(H168&lt;0,H168/#REF!*100,H168/$E$182*100)</f>
        <v>#DIV/0!</v>
      </c>
      <c r="L168" s="41">
        <f>'MASTER CHART'!$AL$7</f>
        <v>0.25</v>
      </c>
      <c r="M168" s="560">
        <f t="shared" ref="M168:M177" si="28">(J168*L168)</f>
        <v>25</v>
      </c>
      <c r="N168" s="381"/>
    </row>
    <row r="169" spans="1:14" ht="15.6" x14ac:dyDescent="0.3">
      <c r="A169" s="344" t="s">
        <v>234</v>
      </c>
      <c r="B169" s="641"/>
      <c r="E169" s="638" t="str">
        <f t="shared" si="23"/>
        <v>-</v>
      </c>
      <c r="F169" s="565" t="str">
        <f t="shared" si="26"/>
        <v>use median</v>
      </c>
      <c r="G169" s="567">
        <f t="shared" si="24"/>
        <v>1</v>
      </c>
      <c r="H169" s="385">
        <f t="shared" si="19"/>
        <v>0</v>
      </c>
      <c r="I169" s="387">
        <f t="shared" si="27"/>
        <v>0</v>
      </c>
      <c r="J169" s="557">
        <f t="shared" si="25"/>
        <v>0</v>
      </c>
      <c r="K169" s="386" t="e">
        <f>IF(H169&lt;0,H169/#REF!*100,H169/$E$182*100)</f>
        <v>#DIV/0!</v>
      </c>
      <c r="L169" s="41">
        <f>'MASTER CHART'!$AL$7</f>
        <v>0.25</v>
      </c>
      <c r="M169" s="560">
        <f t="shared" si="28"/>
        <v>0</v>
      </c>
      <c r="N169" s="381"/>
    </row>
    <row r="170" spans="1:14" ht="15.6" x14ac:dyDescent="0.3">
      <c r="A170" s="344" t="s">
        <v>104</v>
      </c>
      <c r="B170" s="641"/>
      <c r="C170" s="1038" t="s">
        <v>124</v>
      </c>
      <c r="D170" s="1039" t="s">
        <v>294</v>
      </c>
      <c r="E170" s="638" t="str">
        <f t="shared" si="23"/>
        <v>AAA</v>
      </c>
      <c r="F170" s="565">
        <f t="shared" si="26"/>
        <v>100</v>
      </c>
      <c r="G170" s="567">
        <f t="shared" si="24"/>
        <v>1.6666666666666667</v>
      </c>
      <c r="H170" s="385">
        <f t="shared" si="19"/>
        <v>0.66666666666666674</v>
      </c>
      <c r="I170" s="387">
        <f t="shared" si="27"/>
        <v>0.66666666666666674</v>
      </c>
      <c r="J170" s="557">
        <f t="shared" si="25"/>
        <v>100</v>
      </c>
      <c r="K170" s="386" t="e">
        <f>IF(H170&lt;0,H170/#REF!*100,H170/$E$182*100)</f>
        <v>#DIV/0!</v>
      </c>
      <c r="L170" s="41">
        <f>'MASTER CHART'!$AL$7</f>
        <v>0.25</v>
      </c>
      <c r="M170" s="560">
        <f t="shared" si="28"/>
        <v>25</v>
      </c>
      <c r="N170" s="381"/>
    </row>
    <row r="171" spans="1:14" ht="15.6" x14ac:dyDescent="0.3">
      <c r="A171" s="344" t="s">
        <v>103</v>
      </c>
      <c r="B171" s="641"/>
      <c r="C171" s="1038" t="s">
        <v>103</v>
      </c>
      <c r="D171" s="1039" t="s">
        <v>378</v>
      </c>
      <c r="E171" s="638" t="str">
        <f t="shared" si="23"/>
        <v>BBB+</v>
      </c>
      <c r="F171" s="565">
        <f t="shared" si="26"/>
        <v>60</v>
      </c>
      <c r="G171" s="567">
        <f t="shared" si="24"/>
        <v>1</v>
      </c>
      <c r="H171" s="385">
        <f t="shared" si="19"/>
        <v>0</v>
      </c>
      <c r="I171" s="387">
        <f t="shared" si="27"/>
        <v>0</v>
      </c>
      <c r="J171" s="557">
        <f t="shared" si="25"/>
        <v>0</v>
      </c>
      <c r="K171" s="386" t="e">
        <f>IF(H171&lt;0,H171/#REF!*100,H171/$E$182*100)</f>
        <v>#DIV/0!</v>
      </c>
      <c r="L171" s="41">
        <f>'MASTER CHART'!$AL$7</f>
        <v>0.25</v>
      </c>
      <c r="M171" s="560">
        <f t="shared" si="28"/>
        <v>0</v>
      </c>
      <c r="N171" s="381"/>
    </row>
    <row r="172" spans="1:14" ht="15.6" x14ac:dyDescent="0.3">
      <c r="A172" s="344" t="s">
        <v>210</v>
      </c>
      <c r="B172" s="641"/>
      <c r="E172" s="638" t="str">
        <f t="shared" si="23"/>
        <v>-</v>
      </c>
      <c r="F172" s="565" t="str">
        <f t="shared" si="26"/>
        <v>use median</v>
      </c>
      <c r="G172" s="567">
        <f t="shared" si="24"/>
        <v>1</v>
      </c>
      <c r="H172" s="385">
        <f t="shared" si="19"/>
        <v>0</v>
      </c>
      <c r="I172" s="387">
        <f t="shared" si="27"/>
        <v>0</v>
      </c>
      <c r="J172" s="557">
        <f t="shared" si="25"/>
        <v>0</v>
      </c>
      <c r="K172" s="386" t="e">
        <f>IF(H172&lt;0,H172/#REF!*100,H172/$E$182*100)</f>
        <v>#DIV/0!</v>
      </c>
      <c r="L172" s="41">
        <f>'MASTER CHART'!$AL$7</f>
        <v>0.25</v>
      </c>
      <c r="M172" s="560">
        <f t="shared" si="28"/>
        <v>0</v>
      </c>
      <c r="N172" s="381"/>
    </row>
    <row r="173" spans="1:14" ht="15.6" x14ac:dyDescent="0.3">
      <c r="A173" s="344" t="s">
        <v>105</v>
      </c>
      <c r="B173" s="641"/>
      <c r="C173" s="1038" t="s">
        <v>105</v>
      </c>
      <c r="D173" s="1039" t="s">
        <v>298</v>
      </c>
      <c r="E173" s="638" t="str">
        <f t="shared" si="23"/>
        <v>CCC</v>
      </c>
      <c r="F173" s="565">
        <f t="shared" si="26"/>
        <v>8</v>
      </c>
      <c r="G173" s="567">
        <f t="shared" si="24"/>
        <v>0.13333333333333333</v>
      </c>
      <c r="H173" s="385">
        <f t="shared" si="19"/>
        <v>-0.8666666666666667</v>
      </c>
      <c r="I173" s="387">
        <f t="shared" si="27"/>
        <v>-0.8666666666666667</v>
      </c>
      <c r="J173" s="557">
        <f t="shared" si="25"/>
        <v>-100</v>
      </c>
      <c r="K173" s="386" t="e">
        <f>IF(H173&lt;0,H173/#REF!*100,H173/$E$182*100)</f>
        <v>#REF!</v>
      </c>
      <c r="L173" s="41">
        <f>'MASTER CHART'!$AL$7</f>
        <v>0.25</v>
      </c>
      <c r="M173" s="560">
        <f t="shared" si="28"/>
        <v>-25</v>
      </c>
      <c r="N173" s="381"/>
    </row>
    <row r="174" spans="1:14" ht="15.6" x14ac:dyDescent="0.3">
      <c r="A174" s="344" t="s">
        <v>211</v>
      </c>
      <c r="B174" s="641"/>
      <c r="C174" s="1038" t="s">
        <v>106</v>
      </c>
      <c r="D174" s="1039" t="s">
        <v>376</v>
      </c>
      <c r="E174" s="638" t="str">
        <f t="shared" si="23"/>
        <v>BB-</v>
      </c>
      <c r="F174" s="565">
        <f t="shared" si="26"/>
        <v>30</v>
      </c>
      <c r="G174" s="567">
        <f t="shared" si="24"/>
        <v>0.5</v>
      </c>
      <c r="H174" s="385">
        <f t="shared" si="19"/>
        <v>-0.5</v>
      </c>
      <c r="I174" s="387">
        <f t="shared" si="27"/>
        <v>-0.5</v>
      </c>
      <c r="J174" s="557">
        <f t="shared" si="25"/>
        <v>-57.692307692307686</v>
      </c>
      <c r="K174" s="386" t="e">
        <f>IF(H174&lt;0,H174/#REF!*100,H174/$E$182*100)</f>
        <v>#REF!</v>
      </c>
      <c r="L174" s="41">
        <f>'MASTER CHART'!$AL$7</f>
        <v>0.25</v>
      </c>
      <c r="M174" s="560">
        <f t="shared" si="28"/>
        <v>-14.423076923076922</v>
      </c>
      <c r="N174" s="381"/>
    </row>
    <row r="175" spans="1:14" ht="15.6" x14ac:dyDescent="0.3">
      <c r="A175" s="344" t="s">
        <v>107</v>
      </c>
      <c r="B175" s="641"/>
      <c r="C175" s="1038" t="s">
        <v>212</v>
      </c>
      <c r="D175" s="1039" t="s">
        <v>371</v>
      </c>
      <c r="E175" s="638" t="str">
        <f t="shared" si="23"/>
        <v>B+</v>
      </c>
      <c r="F175" s="565">
        <f t="shared" si="26"/>
        <v>24</v>
      </c>
      <c r="G175" s="567">
        <f>IF(F175="use median",1,(F175/$F$180))</f>
        <v>0.4</v>
      </c>
      <c r="H175" s="385">
        <f>IF(D175=0,0,G175-1)</f>
        <v>-0.6</v>
      </c>
      <c r="I175" s="387">
        <f t="shared" si="27"/>
        <v>-0.6</v>
      </c>
      <c r="J175" s="557">
        <f t="shared" si="25"/>
        <v>-69.230769230769226</v>
      </c>
      <c r="K175" s="386" t="e">
        <f>IF(H175&lt;0,H175/#REF!*100,H175/$E$182*100)</f>
        <v>#REF!</v>
      </c>
      <c r="L175" s="41">
        <f>'MASTER CHART'!$AL$7</f>
        <v>0.25</v>
      </c>
      <c r="M175" s="560">
        <f t="shared" si="28"/>
        <v>-17.307692307692307</v>
      </c>
      <c r="N175" s="381"/>
    </row>
    <row r="176" spans="1:14" ht="15.6" x14ac:dyDescent="0.3">
      <c r="A176" s="344" t="s">
        <v>212</v>
      </c>
      <c r="B176" s="641"/>
      <c r="E176" s="638" t="str">
        <f t="shared" si="23"/>
        <v>-</v>
      </c>
      <c r="F176" s="565" t="str">
        <f t="shared" si="26"/>
        <v>use median</v>
      </c>
      <c r="G176" s="567">
        <f t="shared" si="24"/>
        <v>1</v>
      </c>
      <c r="H176" s="385">
        <f>IF(E176=0,0,G176-1)</f>
        <v>0</v>
      </c>
      <c r="I176" s="387">
        <f t="shared" si="27"/>
        <v>0</v>
      </c>
      <c r="J176" s="557">
        <f>(IF(H176&lt;0,H176/$H$182*-100,H176/$H$181*100))</f>
        <v>0</v>
      </c>
      <c r="K176" s="386" t="e">
        <f>IF(H176&lt;0,H176/#REF!*100,H176/$E$182*100)</f>
        <v>#DIV/0!</v>
      </c>
      <c r="L176" s="41">
        <f>'MASTER CHART'!$AL$7</f>
        <v>0.25</v>
      </c>
      <c r="M176" s="560">
        <f t="shared" si="28"/>
        <v>0</v>
      </c>
      <c r="N176" s="381"/>
    </row>
    <row r="177" spans="1:14" ht="16.2" thickBot="1" x14ac:dyDescent="0.35">
      <c r="A177" s="368" t="s">
        <v>213</v>
      </c>
      <c r="B177" s="644"/>
      <c r="C177" s="1029"/>
      <c r="D177" s="1030"/>
      <c r="E177" s="1051" t="str">
        <f t="shared" si="23"/>
        <v>-</v>
      </c>
      <c r="F177" s="566" t="str">
        <f t="shared" si="26"/>
        <v>use median</v>
      </c>
      <c r="G177" s="556">
        <f t="shared" si="24"/>
        <v>1</v>
      </c>
      <c r="H177" s="388">
        <f>IF(E177=0,0,G177-1)</f>
        <v>0</v>
      </c>
      <c r="I177" s="389">
        <f t="shared" si="27"/>
        <v>0</v>
      </c>
      <c r="J177" s="558">
        <f>(IF(H177&lt;0,H177/$H$182*-100,H177/$H$181*100))</f>
        <v>0</v>
      </c>
      <c r="K177" s="390" t="e">
        <f>IF(H177&lt;0,H177/#REF!*100,H177/$E$182*100)</f>
        <v>#DIV/0!</v>
      </c>
      <c r="L177" s="205">
        <f>'MASTER CHART'!$AL$7</f>
        <v>0.25</v>
      </c>
      <c r="M177" s="561">
        <f t="shared" si="28"/>
        <v>0</v>
      </c>
      <c r="N177" s="381"/>
    </row>
    <row r="178" spans="1:14" ht="16.2" thickTop="1" x14ac:dyDescent="0.3">
      <c r="A178" s="239"/>
      <c r="B178" s="622"/>
      <c r="C178" s="1033"/>
      <c r="D178" s="1034"/>
      <c r="E178" s="195"/>
      <c r="J178" s="534"/>
    </row>
    <row r="179" spans="1:14" ht="16.2" thickBot="1" x14ac:dyDescent="0.35">
      <c r="A179" s="239"/>
      <c r="B179" s="622"/>
      <c r="C179" s="1035"/>
      <c r="D179" s="670"/>
      <c r="E179" s="195"/>
      <c r="J179" s="534"/>
    </row>
    <row r="180" spans="1:14" ht="16.8" thickTop="1" thickBot="1" x14ac:dyDescent="0.35">
      <c r="A180" s="239"/>
      <c r="B180" s="622"/>
      <c r="C180" s="1035"/>
      <c r="D180" s="670"/>
      <c r="E180" s="1028" t="s">
        <v>345</v>
      </c>
      <c r="F180" s="577">
        <f>MEDIAN(F4:F177)</f>
        <v>60</v>
      </c>
      <c r="J180" s="534"/>
    </row>
    <row r="181" spans="1:14" ht="16.8" thickTop="1" thickBot="1" x14ac:dyDescent="0.35">
      <c r="A181" s="239"/>
      <c r="B181" s="622"/>
      <c r="C181" s="1035"/>
      <c r="D181" s="670"/>
      <c r="E181" s="195"/>
      <c r="G181" s="130" t="s">
        <v>31</v>
      </c>
      <c r="H181" s="132">
        <f>MAX(H4:H177)</f>
        <v>0.66666666666666674</v>
      </c>
      <c r="J181" s="534"/>
    </row>
    <row r="182" spans="1:14" ht="16.2" thickBot="1" x14ac:dyDescent="0.35">
      <c r="A182" s="214" t="s">
        <v>400</v>
      </c>
      <c r="B182" s="622"/>
      <c r="C182" s="1035"/>
      <c r="D182" s="670"/>
      <c r="E182" s="195"/>
      <c r="G182" s="131" t="s">
        <v>32</v>
      </c>
      <c r="H182" s="133">
        <f>MIN(H4:H177)</f>
        <v>-0.8666666666666667</v>
      </c>
      <c r="J182" s="534"/>
    </row>
    <row r="183" spans="1:14" x14ac:dyDescent="0.3">
      <c r="A183" s="371" t="s">
        <v>369</v>
      </c>
      <c r="B183" s="622"/>
      <c r="C183" s="1035"/>
      <c r="D183" s="670"/>
      <c r="E183" s="195"/>
      <c r="J183" s="534"/>
    </row>
    <row r="184" spans="1:14" x14ac:dyDescent="0.3">
      <c r="A184" s="371" t="s">
        <v>620</v>
      </c>
      <c r="B184" s="622"/>
      <c r="C184" s="1035"/>
      <c r="D184" s="670"/>
      <c r="E184" s="195"/>
      <c r="J184" s="534"/>
    </row>
    <row r="185" spans="1:14" x14ac:dyDescent="0.3">
      <c r="A185" s="214"/>
      <c r="B185" s="622"/>
      <c r="C185" s="1035"/>
      <c r="D185" s="670"/>
      <c r="E185" s="195"/>
      <c r="J185" s="534"/>
    </row>
    <row r="186" spans="1:14" ht="15" thickBot="1" x14ac:dyDescent="0.35">
      <c r="A186" s="214"/>
      <c r="B186" s="622"/>
      <c r="C186" s="1031"/>
      <c r="D186" s="1032"/>
      <c r="E186" s="195"/>
      <c r="J186" s="534"/>
    </row>
    <row r="187" spans="1:14" x14ac:dyDescent="0.3">
      <c r="A187" s="214"/>
      <c r="B187" s="622"/>
      <c r="E187" s="195"/>
      <c r="J187" s="534"/>
    </row>
    <row r="188" spans="1:14" x14ac:dyDescent="0.3">
      <c r="B188" s="622"/>
      <c r="C188" s="459"/>
      <c r="D188" s="459"/>
      <c r="E188" s="195"/>
      <c r="J188" s="534"/>
    </row>
    <row r="189" spans="1:14" x14ac:dyDescent="0.3">
      <c r="B189" s="622"/>
      <c r="C189" s="459"/>
      <c r="D189" s="459"/>
      <c r="E189" s="195"/>
      <c r="J189" s="534"/>
    </row>
    <row r="190" spans="1:14" x14ac:dyDescent="0.3">
      <c r="B190" s="622"/>
      <c r="C190" s="459"/>
      <c r="D190" s="459"/>
      <c r="E190" s="195"/>
      <c r="J190" s="534"/>
    </row>
    <row r="191" spans="1:14" x14ac:dyDescent="0.3">
      <c r="B191" s="622"/>
      <c r="C191" s="459"/>
      <c r="D191" s="459"/>
      <c r="E191" s="195"/>
      <c r="J191" s="534"/>
    </row>
    <row r="192" spans="1:14" x14ac:dyDescent="0.3">
      <c r="B192" s="622"/>
      <c r="C192" s="459"/>
      <c r="D192" s="459"/>
      <c r="E192" s="195"/>
      <c r="J192" s="534"/>
    </row>
    <row r="193" spans="1:5" x14ac:dyDescent="0.3">
      <c r="A193" s="214"/>
      <c r="B193" s="622"/>
      <c r="C193" s="459"/>
      <c r="D193" s="459"/>
      <c r="E193" s="195"/>
    </row>
    <row r="194" spans="1:5" x14ac:dyDescent="0.3">
      <c r="A194" s="214"/>
      <c r="B194" s="622"/>
      <c r="C194" s="459"/>
      <c r="D194" s="459"/>
      <c r="E194" s="195"/>
    </row>
    <row r="195" spans="1:5" x14ac:dyDescent="0.3">
      <c r="A195" s="214"/>
      <c r="B195" s="622"/>
      <c r="C195" s="459"/>
      <c r="D195" s="459"/>
      <c r="E195" s="195"/>
    </row>
    <row r="196" spans="1:5" x14ac:dyDescent="0.3">
      <c r="A196" s="214"/>
      <c r="B196" s="622"/>
      <c r="C196" s="459"/>
      <c r="D196" s="459"/>
      <c r="E196" s="195"/>
    </row>
    <row r="197" spans="1:5" x14ac:dyDescent="0.3">
      <c r="A197" s="214"/>
      <c r="B197" s="622"/>
      <c r="C197" s="459"/>
      <c r="D197" s="459"/>
      <c r="E197" s="195"/>
    </row>
    <row r="198" spans="1:5" x14ac:dyDescent="0.3">
      <c r="A198" s="214"/>
      <c r="B198" s="622"/>
      <c r="C198" s="459"/>
      <c r="D198" s="459"/>
      <c r="E198" s="195"/>
    </row>
    <row r="199" spans="1:5" x14ac:dyDescent="0.3">
      <c r="A199" s="214"/>
      <c r="B199" s="622"/>
      <c r="C199" s="459"/>
      <c r="D199" s="459"/>
      <c r="E199" s="195"/>
    </row>
    <row r="200" spans="1:5" x14ac:dyDescent="0.3">
      <c r="B200" s="622"/>
      <c r="C200" s="459"/>
      <c r="D200" s="459"/>
      <c r="E200" s="195"/>
    </row>
  </sheetData>
  <mergeCells count="6">
    <mergeCell ref="B1:D2"/>
    <mergeCell ref="A1:A3"/>
    <mergeCell ref="E1:M1"/>
    <mergeCell ref="G2:L2"/>
    <mergeCell ref="M2:M3"/>
    <mergeCell ref="E2:F2"/>
  </mergeCells>
  <hyperlinks>
    <hyperlink ref="O3" r:id="rId1" xr:uid="{00000000-0004-0000-1200-000000000000}"/>
    <hyperlink ref="A183" r:id="rId2" xr:uid="{00000000-0004-0000-1200-000001000000}"/>
  </hyperlinks>
  <pageMargins left="0.7" right="0.7" top="0.75" bottom="0.75" header="0.3" footer="0.3"/>
  <pageSetup orientation="portrait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31"/>
  <sheetViews>
    <sheetView workbookViewId="0">
      <selection sqref="A1:B131"/>
    </sheetView>
  </sheetViews>
  <sheetFormatPr defaultColWidth="20.109375" defaultRowHeight="14.4" x14ac:dyDescent="0.3"/>
  <cols>
    <col min="1" max="1" width="20.109375" style="928"/>
    <col min="2" max="2" width="20.109375" style="1026"/>
    <col min="3" max="16384" width="20.109375" style="928"/>
  </cols>
  <sheetData>
    <row r="1" spans="1:2" ht="15" thickBot="1" x14ac:dyDescent="0.35">
      <c r="A1" s="1022" t="s">
        <v>123</v>
      </c>
      <c r="B1" s="1024" t="s">
        <v>370</v>
      </c>
    </row>
    <row r="2" spans="1:2" ht="15" thickBot="1" x14ac:dyDescent="0.35">
      <c r="A2" s="1023" t="s">
        <v>128</v>
      </c>
      <c r="B2" s="1025" t="s">
        <v>372</v>
      </c>
    </row>
    <row r="3" spans="1:2" ht="15" thickBot="1" x14ac:dyDescent="0.35">
      <c r="A3" s="1022" t="s">
        <v>129</v>
      </c>
      <c r="B3" s="1024" t="s">
        <v>289</v>
      </c>
    </row>
    <row r="4" spans="1:2" ht="15" thickBot="1" x14ac:dyDescent="0.35">
      <c r="A4" s="1023" t="s">
        <v>38</v>
      </c>
      <c r="B4" s="1025" t="s">
        <v>289</v>
      </c>
    </row>
    <row r="5" spans="1:2" ht="15" thickBot="1" x14ac:dyDescent="0.35">
      <c r="A5" s="1022" t="s">
        <v>130</v>
      </c>
      <c r="B5" s="1024" t="s">
        <v>376</v>
      </c>
    </row>
    <row r="6" spans="1:2" ht="15" thickBot="1" x14ac:dyDescent="0.35">
      <c r="A6" s="1023" t="s">
        <v>131</v>
      </c>
      <c r="B6" s="1025" t="s">
        <v>297</v>
      </c>
    </row>
    <row r="7" spans="1:2" ht="15" thickBot="1" x14ac:dyDescent="0.35">
      <c r="A7" s="1022" t="s">
        <v>39</v>
      </c>
      <c r="B7" s="1024" t="s">
        <v>294</v>
      </c>
    </row>
    <row r="8" spans="1:2" ht="15" thickBot="1" x14ac:dyDescent="0.35">
      <c r="A8" s="1023" t="s">
        <v>40</v>
      </c>
      <c r="B8" s="1025" t="s">
        <v>294</v>
      </c>
    </row>
    <row r="9" spans="1:2" ht="15" thickBot="1" x14ac:dyDescent="0.35">
      <c r="A9" s="1022" t="s">
        <v>41</v>
      </c>
      <c r="B9" s="1024" t="s">
        <v>373</v>
      </c>
    </row>
    <row r="10" spans="1:2" ht="15" thickBot="1" x14ac:dyDescent="0.35">
      <c r="A10" s="1023" t="s">
        <v>42</v>
      </c>
      <c r="B10" s="1025" t="s">
        <v>378</v>
      </c>
    </row>
    <row r="11" spans="1:2" ht="15" thickBot="1" x14ac:dyDescent="0.35">
      <c r="A11" s="1022" t="s">
        <v>43</v>
      </c>
      <c r="B11" s="1024" t="s">
        <v>376</v>
      </c>
    </row>
    <row r="12" spans="1:2" ht="15" thickBot="1" x14ac:dyDescent="0.35">
      <c r="A12" s="1023" t="s">
        <v>102</v>
      </c>
      <c r="B12" s="1025"/>
    </row>
    <row r="13" spans="1:2" ht="15" thickBot="1" x14ac:dyDescent="0.35">
      <c r="A13" s="1022" t="s">
        <v>133</v>
      </c>
      <c r="B13" s="1024" t="s">
        <v>617</v>
      </c>
    </row>
    <row r="14" spans="1:2" ht="15" thickBot="1" x14ac:dyDescent="0.35">
      <c r="A14" s="1023" t="s">
        <v>134</v>
      </c>
      <c r="B14" s="1025" t="s">
        <v>294</v>
      </c>
    </row>
    <row r="15" spans="1:2" ht="15" thickBot="1" x14ac:dyDescent="0.35">
      <c r="A15" s="1022" t="s">
        <v>34</v>
      </c>
      <c r="B15" s="1024" t="s">
        <v>376</v>
      </c>
    </row>
    <row r="16" spans="1:2" ht="15" thickBot="1" x14ac:dyDescent="0.35">
      <c r="A16" s="1023" t="s">
        <v>44</v>
      </c>
      <c r="B16" s="1025" t="s">
        <v>373</v>
      </c>
    </row>
    <row r="17" spans="1:2" ht="15" thickBot="1" x14ac:dyDescent="0.35">
      <c r="A17" s="1022" t="s">
        <v>45</v>
      </c>
      <c r="B17" s="1024" t="s">
        <v>378</v>
      </c>
    </row>
    <row r="18" spans="1:2" ht="15" thickBot="1" x14ac:dyDescent="0.35">
      <c r="A18" s="1023" t="s">
        <v>383</v>
      </c>
      <c r="B18" s="1025" t="s">
        <v>371</v>
      </c>
    </row>
    <row r="19" spans="1:2" ht="15" thickBot="1" x14ac:dyDescent="0.35">
      <c r="A19" s="1022" t="s">
        <v>144</v>
      </c>
      <c r="B19" s="1024" t="s">
        <v>373</v>
      </c>
    </row>
    <row r="20" spans="1:2" ht="15" thickBot="1" x14ac:dyDescent="0.35">
      <c r="A20" s="1023" t="s">
        <v>46</v>
      </c>
      <c r="B20" s="1025" t="s">
        <v>294</v>
      </c>
    </row>
    <row r="21" spans="1:2" ht="15" thickBot="1" x14ac:dyDescent="0.35">
      <c r="A21" s="1022" t="s">
        <v>144</v>
      </c>
      <c r="B21" s="1024" t="s">
        <v>618</v>
      </c>
    </row>
    <row r="22" spans="1:2" ht="15" thickBot="1" x14ac:dyDescent="0.35">
      <c r="A22" s="1023" t="s">
        <v>47</v>
      </c>
      <c r="B22" s="1025" t="s">
        <v>370</v>
      </c>
    </row>
    <row r="23" spans="1:2" ht="15" thickBot="1" x14ac:dyDescent="0.35">
      <c r="A23" s="1022" t="s">
        <v>48</v>
      </c>
      <c r="B23" s="1024" t="s">
        <v>380</v>
      </c>
    </row>
    <row r="24" spans="1:2" ht="15" thickBot="1" x14ac:dyDescent="0.35">
      <c r="A24" s="1023" t="s">
        <v>49</v>
      </c>
      <c r="B24" s="1025" t="s">
        <v>378</v>
      </c>
    </row>
    <row r="25" spans="1:2" ht="15" thickBot="1" x14ac:dyDescent="0.35">
      <c r="A25" s="1022" t="s">
        <v>94</v>
      </c>
      <c r="B25" s="1024" t="s">
        <v>618</v>
      </c>
    </row>
    <row r="26" spans="1:2" ht="15" thickBot="1" x14ac:dyDescent="0.35">
      <c r="A26" s="1023" t="s">
        <v>218</v>
      </c>
      <c r="B26" s="1025" t="s">
        <v>371</v>
      </c>
    </row>
    <row r="27" spans="1:2" ht="15" thickBot="1" x14ac:dyDescent="0.35">
      <c r="A27" s="1022" t="s">
        <v>50</v>
      </c>
      <c r="B27" s="1024" t="s">
        <v>373</v>
      </c>
    </row>
    <row r="28" spans="1:2" ht="15" thickBot="1" x14ac:dyDescent="0.35">
      <c r="A28" s="1023" t="s">
        <v>381</v>
      </c>
      <c r="B28" s="1025" t="s">
        <v>374</v>
      </c>
    </row>
    <row r="29" spans="1:2" ht="15" thickBot="1" x14ac:dyDescent="0.35">
      <c r="A29" s="1022" t="s">
        <v>149</v>
      </c>
      <c r="B29" s="1024" t="s">
        <v>374</v>
      </c>
    </row>
    <row r="30" spans="1:2" ht="15" thickBot="1" x14ac:dyDescent="0.35">
      <c r="A30" s="1023" t="s">
        <v>51</v>
      </c>
      <c r="B30" s="1025" t="s">
        <v>374</v>
      </c>
    </row>
    <row r="31" spans="1:2" ht="15" thickBot="1" x14ac:dyDescent="0.35">
      <c r="A31" s="1022" t="s">
        <v>52</v>
      </c>
      <c r="B31" s="1024" t="s">
        <v>370</v>
      </c>
    </row>
    <row r="32" spans="1:2" ht="15" thickBot="1" x14ac:dyDescent="0.35">
      <c r="A32" s="1023" t="s">
        <v>53</v>
      </c>
      <c r="B32" s="1025" t="s">
        <v>294</v>
      </c>
    </row>
    <row r="33" spans="1:2" ht="15" thickBot="1" x14ac:dyDescent="0.35">
      <c r="A33" s="1022" t="s">
        <v>114</v>
      </c>
      <c r="B33" s="1024" t="s">
        <v>376</v>
      </c>
    </row>
    <row r="34" spans="1:2" ht="15" thickBot="1" x14ac:dyDescent="0.35">
      <c r="A34" s="1023" t="s">
        <v>54</v>
      </c>
      <c r="B34" s="1025" t="s">
        <v>289</v>
      </c>
    </row>
    <row r="35" spans="1:2" ht="15" thickBot="1" x14ac:dyDescent="0.35">
      <c r="A35" s="1022" t="s">
        <v>55</v>
      </c>
      <c r="B35" s="1024" t="s">
        <v>289</v>
      </c>
    </row>
    <row r="36" spans="1:2" ht="15" thickBot="1" x14ac:dyDescent="0.35">
      <c r="A36" s="1023" t="s">
        <v>56</v>
      </c>
      <c r="B36" s="1025" t="s">
        <v>617</v>
      </c>
    </row>
    <row r="37" spans="1:2" ht="15" thickBot="1" x14ac:dyDescent="0.35">
      <c r="A37" s="1022" t="s">
        <v>152</v>
      </c>
      <c r="B37" s="1024" t="s">
        <v>294</v>
      </c>
    </row>
    <row r="38" spans="1:2" ht="15" thickBot="1" x14ac:dyDescent="0.35">
      <c r="A38" s="1023" t="s">
        <v>153</v>
      </c>
      <c r="B38" s="1025" t="s">
        <v>289</v>
      </c>
    </row>
    <row r="39" spans="1:2" ht="15" thickBot="1" x14ac:dyDescent="0.35">
      <c r="A39" s="1022" t="s">
        <v>155</v>
      </c>
      <c r="B39" s="1024" t="s">
        <v>294</v>
      </c>
    </row>
    <row r="40" spans="1:2" ht="15" thickBot="1" x14ac:dyDescent="0.35">
      <c r="A40" s="1023" t="s">
        <v>57</v>
      </c>
      <c r="B40" s="1025" t="s">
        <v>294</v>
      </c>
    </row>
    <row r="41" spans="1:2" ht="15" thickBot="1" x14ac:dyDescent="0.35">
      <c r="A41" s="1022" t="s">
        <v>157</v>
      </c>
      <c r="B41" s="1024" t="s">
        <v>374</v>
      </c>
    </row>
    <row r="42" spans="1:2" ht="15" thickBot="1" x14ac:dyDescent="0.35">
      <c r="A42" s="1023" t="s">
        <v>158</v>
      </c>
      <c r="B42" s="1025" t="s">
        <v>299</v>
      </c>
    </row>
    <row r="43" spans="1:2" ht="15" thickBot="1" x14ac:dyDescent="0.35">
      <c r="A43" s="1022" t="s">
        <v>58</v>
      </c>
      <c r="B43" s="1024" t="s">
        <v>294</v>
      </c>
    </row>
    <row r="44" spans="1:2" ht="15" thickBot="1" x14ac:dyDescent="0.35">
      <c r="A44" s="1023" t="s">
        <v>159</v>
      </c>
      <c r="B44" s="1025" t="s">
        <v>289</v>
      </c>
    </row>
    <row r="45" spans="1:2" ht="15" thickBot="1" x14ac:dyDescent="0.35">
      <c r="A45" s="1022" t="s">
        <v>59</v>
      </c>
      <c r="B45" s="1024" t="s">
        <v>617</v>
      </c>
    </row>
    <row r="46" spans="1:2" ht="15" thickBot="1" x14ac:dyDescent="0.35">
      <c r="A46" s="1023" t="s">
        <v>60</v>
      </c>
      <c r="B46" s="1025" t="s">
        <v>373</v>
      </c>
    </row>
    <row r="47" spans="1:2" ht="15" thickBot="1" x14ac:dyDescent="0.35">
      <c r="A47" s="1022" t="s">
        <v>100</v>
      </c>
      <c r="B47" s="1024"/>
    </row>
    <row r="48" spans="1:2" ht="15" thickBot="1" x14ac:dyDescent="0.35">
      <c r="A48" s="1023" t="s">
        <v>62</v>
      </c>
      <c r="B48" s="1025" t="s">
        <v>294</v>
      </c>
    </row>
    <row r="49" spans="1:2" ht="15" thickBot="1" x14ac:dyDescent="0.35">
      <c r="A49" s="1022" t="s">
        <v>62</v>
      </c>
      <c r="B49" s="1024"/>
    </row>
    <row r="50" spans="1:2" ht="15" thickBot="1" x14ac:dyDescent="0.35">
      <c r="A50" s="1023" t="s">
        <v>63</v>
      </c>
      <c r="B50" s="1025" t="s">
        <v>372</v>
      </c>
    </row>
    <row r="51" spans="1:2" ht="15" thickBot="1" x14ac:dyDescent="0.35">
      <c r="A51" s="1022" t="s">
        <v>164</v>
      </c>
      <c r="B51" s="1024" t="s">
        <v>378</v>
      </c>
    </row>
    <row r="52" spans="1:2" ht="15" thickBot="1" x14ac:dyDescent="0.35">
      <c r="A52" s="1023" t="s">
        <v>64</v>
      </c>
      <c r="B52" s="1025" t="s">
        <v>374</v>
      </c>
    </row>
    <row r="53" spans="1:2" ht="15" thickBot="1" x14ac:dyDescent="0.35">
      <c r="A53" s="1022" t="s">
        <v>65</v>
      </c>
      <c r="B53" s="1024" t="s">
        <v>297</v>
      </c>
    </row>
    <row r="54" spans="1:2" ht="15" thickBot="1" x14ac:dyDescent="0.35">
      <c r="A54" s="1023" t="s">
        <v>165</v>
      </c>
      <c r="B54" s="1025" t="s">
        <v>617</v>
      </c>
    </row>
    <row r="55" spans="1:2" ht="15" thickBot="1" x14ac:dyDescent="0.35">
      <c r="A55" s="1022" t="s">
        <v>66</v>
      </c>
      <c r="B55" s="1024" t="s">
        <v>294</v>
      </c>
    </row>
    <row r="56" spans="1:2" ht="15" thickBot="1" x14ac:dyDescent="0.35">
      <c r="A56" s="1023" t="s">
        <v>67</v>
      </c>
      <c r="B56" s="1025" t="s">
        <v>296</v>
      </c>
    </row>
    <row r="57" spans="1:2" ht="15" thickBot="1" x14ac:dyDescent="0.35">
      <c r="A57" s="1022" t="s">
        <v>68</v>
      </c>
      <c r="B57" s="1024" t="s">
        <v>296</v>
      </c>
    </row>
    <row r="58" spans="1:2" ht="15" thickBot="1" x14ac:dyDescent="0.35">
      <c r="A58" s="1023" t="s">
        <v>69</v>
      </c>
      <c r="B58" s="1025" t="s">
        <v>289</v>
      </c>
    </row>
    <row r="59" spans="1:2" ht="15" thickBot="1" x14ac:dyDescent="0.35">
      <c r="A59" s="1022" t="s">
        <v>70</v>
      </c>
      <c r="B59" s="1024" t="s">
        <v>296</v>
      </c>
    </row>
    <row r="60" spans="1:2" ht="15" thickBot="1" x14ac:dyDescent="0.35">
      <c r="A60" s="1023" t="s">
        <v>166</v>
      </c>
      <c r="B60" s="1025" t="s">
        <v>378</v>
      </c>
    </row>
    <row r="61" spans="1:2" ht="15" thickBot="1" x14ac:dyDescent="0.35">
      <c r="A61" s="1022" t="s">
        <v>167</v>
      </c>
      <c r="B61" s="1024" t="s">
        <v>376</v>
      </c>
    </row>
    <row r="62" spans="1:2" ht="15" thickBot="1" x14ac:dyDescent="0.35">
      <c r="A62" s="1023" t="s">
        <v>256</v>
      </c>
      <c r="B62" s="1025" t="s">
        <v>370</v>
      </c>
    </row>
    <row r="63" spans="1:2" ht="15" thickBot="1" x14ac:dyDescent="0.35">
      <c r="A63" s="1022" t="s">
        <v>90</v>
      </c>
      <c r="B63" s="1024"/>
    </row>
    <row r="64" spans="1:2" ht="15" thickBot="1" x14ac:dyDescent="0.35">
      <c r="A64" s="1023" t="s">
        <v>72</v>
      </c>
      <c r="B64" s="1025" t="s">
        <v>370</v>
      </c>
    </row>
    <row r="65" spans="1:2" ht="15" thickBot="1" x14ac:dyDescent="0.35">
      <c r="A65" s="1022" t="s">
        <v>169</v>
      </c>
      <c r="B65" s="1024" t="s">
        <v>294</v>
      </c>
    </row>
    <row r="66" spans="1:2" ht="15" thickBot="1" x14ac:dyDescent="0.35">
      <c r="A66" s="1023" t="s">
        <v>73</v>
      </c>
      <c r="B66" s="1025" t="s">
        <v>617</v>
      </c>
    </row>
    <row r="67" spans="1:2" ht="15" thickBot="1" x14ac:dyDescent="0.35">
      <c r="A67" s="1022" t="s">
        <v>382</v>
      </c>
      <c r="B67" s="1024" t="s">
        <v>373</v>
      </c>
    </row>
    <row r="68" spans="1:2" ht="15" thickBot="1" x14ac:dyDescent="0.35">
      <c r="A68" s="1023" t="s">
        <v>171</v>
      </c>
      <c r="B68" s="1025" t="s">
        <v>294</v>
      </c>
    </row>
    <row r="69" spans="1:2" ht="15" thickBot="1" x14ac:dyDescent="0.35">
      <c r="A69" s="1022" t="s">
        <v>172</v>
      </c>
      <c r="B69" s="1024" t="s">
        <v>294</v>
      </c>
    </row>
    <row r="70" spans="1:2" ht="15" thickBot="1" x14ac:dyDescent="0.35">
      <c r="A70" s="1023" t="s">
        <v>385</v>
      </c>
      <c r="B70" s="1025" t="s">
        <v>370</v>
      </c>
    </row>
    <row r="71" spans="1:2" ht="15" thickBot="1" x14ac:dyDescent="0.35">
      <c r="A71" s="1022" t="s">
        <v>384</v>
      </c>
      <c r="B71" s="1024" t="s">
        <v>373</v>
      </c>
    </row>
    <row r="72" spans="1:2" ht="15" thickBot="1" x14ac:dyDescent="0.35">
      <c r="A72" s="1023" t="s">
        <v>75</v>
      </c>
      <c r="B72" s="1025" t="s">
        <v>295</v>
      </c>
    </row>
    <row r="73" spans="1:2" ht="15" thickBot="1" x14ac:dyDescent="0.35">
      <c r="A73" s="1022" t="s">
        <v>75</v>
      </c>
      <c r="B73" s="1024"/>
    </row>
    <row r="74" spans="1:2" ht="15" thickBot="1" x14ac:dyDescent="0.35">
      <c r="A74" s="1023" t="s">
        <v>177</v>
      </c>
      <c r="B74" s="1025" t="s">
        <v>294</v>
      </c>
    </row>
    <row r="75" spans="1:2" ht="15" thickBot="1" x14ac:dyDescent="0.35">
      <c r="A75" s="1022" t="s">
        <v>76</v>
      </c>
      <c r="B75" s="1024" t="s">
        <v>295</v>
      </c>
    </row>
    <row r="76" spans="1:2" ht="15" thickBot="1" x14ac:dyDescent="0.35">
      <c r="A76" s="1023" t="s">
        <v>180</v>
      </c>
      <c r="B76" s="1025" t="s">
        <v>617</v>
      </c>
    </row>
    <row r="77" spans="1:2" ht="15" thickBot="1" x14ac:dyDescent="0.35">
      <c r="A77" s="1022" t="s">
        <v>77</v>
      </c>
      <c r="B77" s="1024" t="s">
        <v>297</v>
      </c>
    </row>
    <row r="78" spans="1:2" ht="15" thickBot="1" x14ac:dyDescent="0.35">
      <c r="A78" s="1023" t="s">
        <v>182</v>
      </c>
      <c r="B78" s="1025" t="s">
        <v>617</v>
      </c>
    </row>
    <row r="79" spans="1:2" ht="15" thickBot="1" x14ac:dyDescent="0.35">
      <c r="A79" s="1022" t="s">
        <v>184</v>
      </c>
      <c r="B79" s="1024" t="s">
        <v>297</v>
      </c>
    </row>
    <row r="80" spans="1:2" ht="15" thickBot="1" x14ac:dyDescent="0.35">
      <c r="A80" s="1023" t="s">
        <v>66</v>
      </c>
      <c r="B80" s="1025"/>
    </row>
    <row r="81" spans="1:2" ht="15" thickBot="1" x14ac:dyDescent="0.35">
      <c r="A81" s="1022" t="s">
        <v>66</v>
      </c>
      <c r="B81" s="1024"/>
    </row>
    <row r="82" spans="1:2" ht="15" thickBot="1" x14ac:dyDescent="0.35">
      <c r="A82" s="1023" t="s">
        <v>78</v>
      </c>
      <c r="B82" s="1025" t="s">
        <v>294</v>
      </c>
    </row>
    <row r="83" spans="1:2" ht="15" thickBot="1" x14ac:dyDescent="0.35">
      <c r="A83" s="1022" t="s">
        <v>79</v>
      </c>
      <c r="B83" s="1024" t="s">
        <v>294</v>
      </c>
    </row>
    <row r="84" spans="1:2" ht="15" thickBot="1" x14ac:dyDescent="0.35">
      <c r="A84" s="1023" t="s">
        <v>35</v>
      </c>
      <c r="B84" s="1025" t="s">
        <v>371</v>
      </c>
    </row>
    <row r="85" spans="1:2" ht="15" thickBot="1" x14ac:dyDescent="0.35">
      <c r="A85" s="1022" t="s">
        <v>189</v>
      </c>
      <c r="B85" s="1024" t="s">
        <v>371</v>
      </c>
    </row>
    <row r="86" spans="1:2" ht="15" thickBot="1" x14ac:dyDescent="0.35">
      <c r="A86" s="1023" t="s">
        <v>190</v>
      </c>
      <c r="B86" s="1025" t="s">
        <v>294</v>
      </c>
    </row>
    <row r="87" spans="1:2" ht="15" thickBot="1" x14ac:dyDescent="0.35">
      <c r="A87" s="1022" t="s">
        <v>36</v>
      </c>
      <c r="B87" s="1024" t="s">
        <v>372</v>
      </c>
    </row>
    <row r="88" spans="1:2" ht="15" thickBot="1" x14ac:dyDescent="0.35">
      <c r="A88" s="1023" t="s">
        <v>36</v>
      </c>
      <c r="B88" s="1025"/>
    </row>
    <row r="89" spans="1:2" ht="15" thickBot="1" x14ac:dyDescent="0.35">
      <c r="A89" s="1022" t="s">
        <v>80</v>
      </c>
      <c r="B89" s="1024" t="s">
        <v>289</v>
      </c>
    </row>
    <row r="90" spans="1:2" ht="15" thickBot="1" x14ac:dyDescent="0.35">
      <c r="A90" s="1023" t="s">
        <v>81</v>
      </c>
      <c r="B90" s="1025" t="s">
        <v>295</v>
      </c>
    </row>
    <row r="91" spans="1:2" ht="15" thickBot="1" x14ac:dyDescent="0.35">
      <c r="A91" s="1022" t="s">
        <v>82</v>
      </c>
      <c r="B91" s="1024" t="s">
        <v>373</v>
      </c>
    </row>
    <row r="92" spans="1:2" ht="15" thickBot="1" x14ac:dyDescent="0.35">
      <c r="A92" s="1023" t="s">
        <v>83</v>
      </c>
      <c r="B92" s="1025" t="s">
        <v>372</v>
      </c>
    </row>
    <row r="93" spans="1:2" ht="15" thickBot="1" x14ac:dyDescent="0.35">
      <c r="A93" s="1022" t="s">
        <v>65</v>
      </c>
      <c r="B93" s="1024"/>
    </row>
    <row r="94" spans="1:2" ht="15" thickBot="1" x14ac:dyDescent="0.35">
      <c r="A94" s="1023" t="s">
        <v>84</v>
      </c>
      <c r="B94" s="1025" t="s">
        <v>297</v>
      </c>
    </row>
    <row r="95" spans="1:2" ht="15" thickBot="1" x14ac:dyDescent="0.35">
      <c r="A95" s="1022" t="s">
        <v>85</v>
      </c>
      <c r="B95" s="1024" t="s">
        <v>377</v>
      </c>
    </row>
    <row r="96" spans="1:2" ht="15" thickBot="1" x14ac:dyDescent="0.35">
      <c r="A96" s="1023" t="s">
        <v>86</v>
      </c>
      <c r="B96" s="1025" t="s">
        <v>380</v>
      </c>
    </row>
    <row r="97" spans="1:2" ht="15" thickBot="1" x14ac:dyDescent="0.35">
      <c r="A97" s="1022" t="s">
        <v>87</v>
      </c>
      <c r="B97" s="1024" t="s">
        <v>370</v>
      </c>
    </row>
    <row r="98" spans="1:2" ht="15" thickBot="1" x14ac:dyDescent="0.35">
      <c r="A98" s="1023" t="s">
        <v>123</v>
      </c>
      <c r="B98" s="1025"/>
    </row>
    <row r="99" spans="1:2" ht="15" thickBot="1" x14ac:dyDescent="0.35">
      <c r="A99" s="1022" t="s">
        <v>123</v>
      </c>
      <c r="B99" s="1024" t="s">
        <v>370</v>
      </c>
    </row>
    <row r="100" spans="1:2" ht="15" thickBot="1" x14ac:dyDescent="0.35">
      <c r="A100" s="1023" t="s">
        <v>88</v>
      </c>
      <c r="B100" s="1025" t="s">
        <v>378</v>
      </c>
    </row>
    <row r="101" spans="1:2" ht="15" thickBot="1" x14ac:dyDescent="0.35">
      <c r="A101" s="1022" t="s">
        <v>89</v>
      </c>
      <c r="B101" s="1024" t="s">
        <v>374</v>
      </c>
    </row>
    <row r="102" spans="1:2" ht="15" thickBot="1" x14ac:dyDescent="0.35">
      <c r="A102" s="1023" t="s">
        <v>195</v>
      </c>
      <c r="B102" s="1025" t="s">
        <v>371</v>
      </c>
    </row>
    <row r="103" spans="1:2" ht="15" thickBot="1" x14ac:dyDescent="0.35">
      <c r="A103" s="1022" t="s">
        <v>379</v>
      </c>
      <c r="B103" s="1024" t="s">
        <v>295</v>
      </c>
    </row>
    <row r="104" spans="1:2" ht="15" thickBot="1" x14ac:dyDescent="0.35">
      <c r="A104" s="1023" t="s">
        <v>90</v>
      </c>
      <c r="B104" s="1025" t="s">
        <v>296</v>
      </c>
    </row>
    <row r="105" spans="1:2" ht="15" thickBot="1" x14ac:dyDescent="0.35">
      <c r="A105" s="1022" t="s">
        <v>200</v>
      </c>
      <c r="B105" s="1024" t="s">
        <v>376</v>
      </c>
    </row>
    <row r="106" spans="1:2" ht="15" thickBot="1" x14ac:dyDescent="0.35">
      <c r="A106" s="1023" t="s">
        <v>375</v>
      </c>
      <c r="B106" s="1025" t="s">
        <v>299</v>
      </c>
    </row>
    <row r="107" spans="1:2" ht="15" thickBot="1" x14ac:dyDescent="0.35">
      <c r="A107" s="1022" t="s">
        <v>91</v>
      </c>
      <c r="B107" s="1024" t="s">
        <v>294</v>
      </c>
    </row>
    <row r="108" spans="1:2" ht="15" thickBot="1" x14ac:dyDescent="0.35">
      <c r="A108" s="1023" t="s">
        <v>92</v>
      </c>
      <c r="B108" s="1025" t="s">
        <v>294</v>
      </c>
    </row>
    <row r="109" spans="1:2" ht="15" thickBot="1" x14ac:dyDescent="0.35">
      <c r="A109" s="1022" t="s">
        <v>93</v>
      </c>
      <c r="B109" s="1024" t="s">
        <v>294</v>
      </c>
    </row>
    <row r="110" spans="1:2" ht="15" thickBot="1" x14ac:dyDescent="0.35">
      <c r="A110" s="1023" t="s">
        <v>94</v>
      </c>
      <c r="B110" s="1025" t="s">
        <v>374</v>
      </c>
    </row>
    <row r="111" spans="1:2" ht="15" thickBot="1" x14ac:dyDescent="0.35">
      <c r="A111" s="1022" t="s">
        <v>95</v>
      </c>
      <c r="B111" s="1024" t="s">
        <v>370</v>
      </c>
    </row>
    <row r="112" spans="1:2" ht="15" thickBot="1" x14ac:dyDescent="0.35">
      <c r="A112" s="1023" t="s">
        <v>201</v>
      </c>
      <c r="B112" s="1025" t="s">
        <v>371</v>
      </c>
    </row>
    <row r="113" spans="1:2" ht="15" thickBot="1" x14ac:dyDescent="0.35">
      <c r="A113" s="1022" t="s">
        <v>203</v>
      </c>
      <c r="B113" s="1024" t="s">
        <v>617</v>
      </c>
    </row>
    <row r="114" spans="1:2" ht="15" thickBot="1" x14ac:dyDescent="0.35">
      <c r="A114" s="1023" t="s">
        <v>204</v>
      </c>
      <c r="B114" s="1025" t="s">
        <v>294</v>
      </c>
    </row>
    <row r="115" spans="1:2" ht="15" thickBot="1" x14ac:dyDescent="0.35">
      <c r="A115" s="1022" t="s">
        <v>96</v>
      </c>
      <c r="B115" s="1024" t="s">
        <v>294</v>
      </c>
    </row>
    <row r="116" spans="1:2" ht="15" thickBot="1" x14ac:dyDescent="0.35">
      <c r="A116" s="1023" t="s">
        <v>227</v>
      </c>
      <c r="B116" s="1025" t="s">
        <v>370</v>
      </c>
    </row>
    <row r="117" spans="1:2" ht="15" thickBot="1" x14ac:dyDescent="0.35">
      <c r="A117" s="1022" t="s">
        <v>98</v>
      </c>
      <c r="B117" s="1024" t="s">
        <v>372</v>
      </c>
    </row>
    <row r="118" spans="1:2" ht="15" thickBot="1" x14ac:dyDescent="0.35">
      <c r="A118" s="1023" t="s">
        <v>619</v>
      </c>
      <c r="B118" s="1025" t="s">
        <v>376</v>
      </c>
    </row>
    <row r="119" spans="1:2" ht="15" thickBot="1" x14ac:dyDescent="0.35">
      <c r="A119" s="1022" t="s">
        <v>94</v>
      </c>
      <c r="B119" s="1024"/>
    </row>
    <row r="120" spans="1:2" ht="15" thickBot="1" x14ac:dyDescent="0.35">
      <c r="A120" s="1023" t="s">
        <v>80</v>
      </c>
      <c r="B120" s="1025"/>
    </row>
    <row r="121" spans="1:2" ht="15" thickBot="1" x14ac:dyDescent="0.35">
      <c r="A121" s="1022" t="s">
        <v>99</v>
      </c>
      <c r="B121" s="1024" t="s">
        <v>376</v>
      </c>
    </row>
    <row r="122" spans="1:2" ht="15" thickBot="1" x14ac:dyDescent="0.35">
      <c r="A122" s="1023" t="s">
        <v>100</v>
      </c>
      <c r="B122" s="1025" t="s">
        <v>374</v>
      </c>
    </row>
    <row r="123" spans="1:2" ht="15" thickBot="1" x14ac:dyDescent="0.35">
      <c r="A123" s="1022" t="s">
        <v>386</v>
      </c>
      <c r="B123" s="1024"/>
    </row>
    <row r="124" spans="1:2" ht="15" thickBot="1" x14ac:dyDescent="0.35">
      <c r="A124" s="1023" t="s">
        <v>209</v>
      </c>
      <c r="B124" s="1025" t="s">
        <v>371</v>
      </c>
    </row>
    <row r="125" spans="1:2" ht="15" thickBot="1" x14ac:dyDescent="0.35">
      <c r="A125" s="1022" t="s">
        <v>101</v>
      </c>
      <c r="B125" s="1024" t="s">
        <v>617</v>
      </c>
    </row>
    <row r="126" spans="1:2" ht="15" thickBot="1" x14ac:dyDescent="0.35">
      <c r="A126" s="1023" t="s">
        <v>102</v>
      </c>
      <c r="B126" s="1025" t="s">
        <v>294</v>
      </c>
    </row>
    <row r="127" spans="1:2" ht="15" thickBot="1" x14ac:dyDescent="0.35">
      <c r="A127" s="1022" t="s">
        <v>124</v>
      </c>
      <c r="B127" s="1024" t="s">
        <v>294</v>
      </c>
    </row>
    <row r="128" spans="1:2" ht="15" thickBot="1" x14ac:dyDescent="0.35">
      <c r="A128" s="1023" t="s">
        <v>103</v>
      </c>
      <c r="B128" s="1025" t="s">
        <v>378</v>
      </c>
    </row>
    <row r="129" spans="1:2" ht="15" thickBot="1" x14ac:dyDescent="0.35">
      <c r="A129" s="1022" t="s">
        <v>105</v>
      </c>
      <c r="B129" s="1024" t="s">
        <v>298</v>
      </c>
    </row>
    <row r="130" spans="1:2" ht="15" thickBot="1" x14ac:dyDescent="0.35">
      <c r="A130" s="1023" t="s">
        <v>106</v>
      </c>
      <c r="B130" s="1025" t="s">
        <v>376</v>
      </c>
    </row>
    <row r="131" spans="1:2" ht="15" thickBot="1" x14ac:dyDescent="0.35">
      <c r="A131" s="1022" t="s">
        <v>212</v>
      </c>
      <c r="B131" s="1024" t="s">
        <v>371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1DE00-8CF0-4DBC-BAA6-59DC44ED33C6}">
  <dimension ref="A1"/>
  <sheetViews>
    <sheetView workbookViewId="0">
      <selection activeCell="H40" sqref="H4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50"/>
  <sheetViews>
    <sheetView zoomScale="92" zoomScaleNormal="60" workbookViewId="0">
      <selection activeCell="Q16" sqref="Q16"/>
    </sheetView>
  </sheetViews>
  <sheetFormatPr defaultRowHeight="15.6" x14ac:dyDescent="0.3"/>
  <cols>
    <col min="1" max="1" width="33.33203125" style="717" customWidth="1"/>
    <col min="2" max="2" width="17.21875" style="847" customWidth="1"/>
  </cols>
  <sheetData>
    <row r="1" spans="1:2" ht="57.6" x14ac:dyDescent="0.3">
      <c r="A1" s="712" t="s">
        <v>0</v>
      </c>
      <c r="B1" s="841" t="s">
        <v>406</v>
      </c>
    </row>
    <row r="2" spans="1:2" x14ac:dyDescent="0.3">
      <c r="A2" s="1320" t="s">
        <v>124</v>
      </c>
      <c r="B2" s="1324">
        <f>'Global Opportunity Ranking'!K2</f>
        <v>100</v>
      </c>
    </row>
    <row r="3" spans="1:2" x14ac:dyDescent="0.3">
      <c r="A3" s="1291" t="s">
        <v>46</v>
      </c>
      <c r="B3" s="1295">
        <f>'Global Opportunity Ranking'!K5</f>
        <v>31.068646721761311</v>
      </c>
    </row>
    <row r="4" spans="1:2" x14ac:dyDescent="0.3">
      <c r="A4" s="1291" t="s">
        <v>47</v>
      </c>
      <c r="B4" s="1295">
        <f>'Global Opportunity Ranking'!K22</f>
        <v>9.5107289422505783</v>
      </c>
    </row>
    <row r="5" spans="1:2" x14ac:dyDescent="0.3">
      <c r="A5" s="1291" t="s">
        <v>76</v>
      </c>
      <c r="B5" s="1324">
        <f>'Global Opportunity Ranking'!K37</f>
        <v>-5.0329217829957775</v>
      </c>
    </row>
    <row r="6" spans="1:2" x14ac:dyDescent="0.3">
      <c r="A6" s="1291" t="s">
        <v>49</v>
      </c>
      <c r="B6" s="1324">
        <f>'Global Opportunity Ranking'!K45</f>
        <v>-9.5154230259443739</v>
      </c>
    </row>
    <row r="7" spans="1:2" x14ac:dyDescent="0.3">
      <c r="A7" s="1291" t="s">
        <v>44</v>
      </c>
      <c r="B7" s="1324">
        <f>'Global Opportunity Ranking'!K49</f>
        <v>-14.249735889623324</v>
      </c>
    </row>
    <row r="8" spans="1:2" x14ac:dyDescent="0.3">
      <c r="A8" s="1291" t="s">
        <v>83</v>
      </c>
      <c r="B8" s="1324">
        <f>'Global Opportunity Ranking'!K60</f>
        <v>-22.703133455078088</v>
      </c>
    </row>
    <row r="9" spans="1:2" x14ac:dyDescent="0.3">
      <c r="A9" s="1291" t="s">
        <v>38</v>
      </c>
      <c r="B9" s="1324">
        <f>'Global Opportunity Ranking'!K61</f>
        <v>-25.609491559765729</v>
      </c>
    </row>
    <row r="10" spans="1:2" x14ac:dyDescent="0.3">
      <c r="A10" s="1291" t="s">
        <v>122</v>
      </c>
      <c r="B10" s="1324">
        <f>'Global Opportunity Ranking'!K66</f>
        <v>-30.829865755167713</v>
      </c>
    </row>
    <row r="11" spans="1:2" x14ac:dyDescent="0.3">
      <c r="A11" s="1291" t="s">
        <v>50</v>
      </c>
      <c r="B11" s="1324">
        <f>'Global Opportunity Ranking'!K68</f>
        <v>-31.235902591931509</v>
      </c>
    </row>
    <row r="12" spans="1:2" x14ac:dyDescent="0.3">
      <c r="A12" s="1291" t="s">
        <v>81</v>
      </c>
      <c r="B12" s="1324">
        <f>'Global Opportunity Ranking'!K69</f>
        <v>-33.328001876541876</v>
      </c>
    </row>
    <row r="13" spans="1:2" x14ac:dyDescent="0.3">
      <c r="A13" s="1291" t="s">
        <v>145</v>
      </c>
      <c r="B13" s="1324">
        <f>'Global Opportunity Ranking'!K74</f>
        <v>-38.376674999730994</v>
      </c>
    </row>
    <row r="14" spans="1:2" x14ac:dyDescent="0.3">
      <c r="A14" s="1291" t="s">
        <v>140</v>
      </c>
      <c r="B14" s="1324">
        <f>'Global Opportunity Ranking'!K77</f>
        <v>-39.10367701312132</v>
      </c>
    </row>
    <row r="15" spans="1:2" x14ac:dyDescent="0.3">
      <c r="A15" s="1291" t="s">
        <v>103</v>
      </c>
      <c r="B15" s="1324">
        <f>'Global Opportunity Ranking'!K78</f>
        <v>-39.44236041670672</v>
      </c>
    </row>
    <row r="16" spans="1:2" x14ac:dyDescent="0.3">
      <c r="A16" s="1291" t="s">
        <v>112</v>
      </c>
      <c r="B16" s="1324">
        <f>'Global Opportunity Ranking'!K79</f>
        <v>-40.245083749931787</v>
      </c>
    </row>
    <row r="17" spans="1:2" x14ac:dyDescent="0.3">
      <c r="A17" s="1291" t="s">
        <v>54</v>
      </c>
      <c r="B17" s="1324">
        <f>'Global Opportunity Ranking'!K82</f>
        <v>-40.863540423450367</v>
      </c>
    </row>
    <row r="18" spans="1:2" x14ac:dyDescent="0.3">
      <c r="A18" s="1291" t="s">
        <v>257</v>
      </c>
      <c r="B18" s="1324">
        <f>'Global Opportunity Ranking'!K86</f>
        <v>-43.78851248444667</v>
      </c>
    </row>
    <row r="19" spans="1:2" x14ac:dyDescent="0.3">
      <c r="A19" s="1291" t="s">
        <v>34</v>
      </c>
      <c r="B19" s="1324">
        <f>'Global Opportunity Ranking'!K97</f>
        <v>-52.038647094922062</v>
      </c>
    </row>
    <row r="20" spans="1:2" x14ac:dyDescent="0.3">
      <c r="A20" s="1291" t="s">
        <v>114</v>
      </c>
      <c r="B20" s="1324">
        <f>'Global Opportunity Ranking'!K101</f>
        <v>-55.198503892858355</v>
      </c>
    </row>
    <row r="21" spans="1:2" x14ac:dyDescent="0.3">
      <c r="A21" s="1291" t="s">
        <v>60</v>
      </c>
      <c r="B21" s="1324">
        <f>'Global Opportunity Ranking'!K109</f>
        <v>-58.351077711605434</v>
      </c>
    </row>
    <row r="22" spans="1:2" x14ac:dyDescent="0.3">
      <c r="A22" s="1291" t="s">
        <v>135</v>
      </c>
      <c r="B22" s="1324">
        <f>'Global Opportunity Ranking'!K113</f>
        <v>-61.883760441139238</v>
      </c>
    </row>
    <row r="23" spans="1:2" x14ac:dyDescent="0.3">
      <c r="A23" s="1291" t="s">
        <v>56</v>
      </c>
      <c r="B23" s="1324">
        <f>'Global Opportunity Ranking'!K115</f>
        <v>-63.826046159737224</v>
      </c>
    </row>
    <row r="24" spans="1:2" x14ac:dyDescent="0.3">
      <c r="A24" s="1291" t="s">
        <v>111</v>
      </c>
      <c r="B24" s="1324">
        <f>'Global Opportunity Ranking'!K121</f>
        <v>-64.666834381235759</v>
      </c>
    </row>
    <row r="25" spans="1:2" x14ac:dyDescent="0.3">
      <c r="A25" s="1291" t="s">
        <v>82</v>
      </c>
      <c r="B25" s="1324">
        <f>'Global Opportunity Ranking'!K122</f>
        <v>-65.777320573423097</v>
      </c>
    </row>
    <row r="26" spans="1:2" x14ac:dyDescent="0.3">
      <c r="A26" s="1291" t="s">
        <v>61</v>
      </c>
      <c r="B26" s="1324">
        <f>'Global Opportunity Ranking'!K126</f>
        <v>-67.09152670181679</v>
      </c>
    </row>
    <row r="27" spans="1:2" x14ac:dyDescent="0.3">
      <c r="A27" s="1291" t="s">
        <v>162</v>
      </c>
      <c r="B27" s="1324">
        <f>'Global Opportunity Ranking'!K128</f>
        <v>-67.94380058559824</v>
      </c>
    </row>
    <row r="28" spans="1:2" x14ac:dyDescent="0.3">
      <c r="A28" s="1291" t="s">
        <v>196</v>
      </c>
      <c r="B28" s="1324">
        <f>'Global Opportunity Ranking'!K129</f>
        <v>-69.308190546001498</v>
      </c>
    </row>
    <row r="29" spans="1:2" x14ac:dyDescent="0.3">
      <c r="A29" s="1291" t="s">
        <v>115</v>
      </c>
      <c r="B29" s="1324">
        <f>'Global Opportunity Ranking'!K135</f>
        <v>-71.330515673421033</v>
      </c>
    </row>
    <row r="30" spans="1:2" x14ac:dyDescent="0.3">
      <c r="A30" s="1291" t="s">
        <v>254</v>
      </c>
      <c r="B30" s="1324">
        <f>'Global Opportunity Ranking'!K136</f>
        <v>-71.930685021751785</v>
      </c>
    </row>
    <row r="31" spans="1:2" x14ac:dyDescent="0.3">
      <c r="A31" s="1291" t="s">
        <v>197</v>
      </c>
      <c r="B31" s="1324">
        <f>'Global Opportunity Ranking'!K137</f>
        <v>-72.813607019872919</v>
      </c>
    </row>
    <row r="32" spans="1:2" x14ac:dyDescent="0.3">
      <c r="A32" s="1291" t="s">
        <v>110</v>
      </c>
      <c r="B32" s="1324">
        <f>'Global Opportunity Ranking'!K138</f>
        <v>-72.821557050030748</v>
      </c>
    </row>
    <row r="33" spans="1:2" x14ac:dyDescent="0.3">
      <c r="A33" s="1291" t="s">
        <v>150</v>
      </c>
      <c r="B33" s="1324">
        <f>'Global Opportunity Ranking'!K139</f>
        <v>-73.306623576824194</v>
      </c>
    </row>
    <row r="34" spans="1:2" x14ac:dyDescent="0.3">
      <c r="A34" s="1291" t="s">
        <v>113</v>
      </c>
      <c r="B34" s="1324">
        <f>'Global Opportunity Ranking'!K140</f>
        <v>-73.373333937700437</v>
      </c>
    </row>
    <row r="35" spans="1:2" x14ac:dyDescent="0.3">
      <c r="A35" s="1291" t="s">
        <v>255</v>
      </c>
      <c r="B35" s="1324">
        <f>'Global Opportunity Ranking'!K142</f>
        <v>-73.706834553165251</v>
      </c>
    </row>
    <row r="36" spans="1:2" x14ac:dyDescent="0.3">
      <c r="A36" s="1291" t="s">
        <v>262</v>
      </c>
      <c r="B36" s="1324">
        <f>'Global Opportunity Ranking'!K145</f>
        <v>-74.195081988657606</v>
      </c>
    </row>
    <row r="37" spans="1:2" ht="15.6" customHeight="1" x14ac:dyDescent="0.3">
      <c r="A37" s="1291" t="s">
        <v>198</v>
      </c>
      <c r="B37" s="1324">
        <f>'Global Opportunity Ranking'!K146</f>
        <v>-74.750258675730663</v>
      </c>
    </row>
    <row r="38" spans="1:2" x14ac:dyDescent="0.3">
      <c r="A38" s="1335" t="s">
        <v>237</v>
      </c>
      <c r="B38" s="1324">
        <f>'Global Opportunity Ranking'!K148</f>
        <v>-75.522953141037689</v>
      </c>
    </row>
    <row r="39" spans="1:2" x14ac:dyDescent="0.3">
      <c r="A39" s="1291" t="s">
        <v>69</v>
      </c>
      <c r="B39" s="1324">
        <f>'Global Opportunity Ranking'!K149</f>
        <v>-75.591298129416984</v>
      </c>
    </row>
    <row r="40" spans="1:2" x14ac:dyDescent="0.3">
      <c r="A40" s="1291" t="s">
        <v>35</v>
      </c>
      <c r="B40" s="1324">
        <f>'Global Opportunity Ranking'!K160</f>
        <v>-82.360288079222059</v>
      </c>
    </row>
    <row r="41" spans="1:2" x14ac:dyDescent="0.3">
      <c r="A41" s="1291" t="s">
        <v>105</v>
      </c>
      <c r="B41" s="1324">
        <f>'Global Opportunity Ranking'!K161</f>
        <v>-85.604533882772955</v>
      </c>
    </row>
    <row r="42" spans="1:2" ht="15" customHeight="1" x14ac:dyDescent="0.3">
      <c r="A42" s="1291" t="s">
        <v>116</v>
      </c>
      <c r="B42" s="1324">
        <f>'Global Opportunity Ranking'!K173</f>
        <v>-95.373966437604423</v>
      </c>
    </row>
    <row r="43" spans="1:2" ht="15" customHeight="1" x14ac:dyDescent="0.3">
      <c r="B43" s="843"/>
    </row>
    <row r="44" spans="1:2" ht="15" customHeight="1" x14ac:dyDescent="0.3">
      <c r="B44" s="843"/>
    </row>
    <row r="45" spans="1:2" ht="15" customHeight="1" x14ac:dyDescent="0.3"/>
    <row r="46" spans="1:2" ht="15" customHeight="1" x14ac:dyDescent="0.3"/>
    <row r="47" spans="1:2" ht="15" customHeight="1" x14ac:dyDescent="0.3"/>
    <row r="48" spans="1:2" ht="15" customHeight="1" x14ac:dyDescent="0.3"/>
    <row r="49" ht="15" customHeight="1" x14ac:dyDescent="0.3"/>
    <row r="50" ht="15" customHeight="1" x14ac:dyDescent="0.3"/>
  </sheetData>
  <hyperlinks>
    <hyperlink ref="A30" r:id="rId1" tooltip="Bermuda" display="http://en.wikipedia.org/wiki/Bermuda" xr:uid="{BDA440AE-8904-4CE4-95C3-36BE688B5624}"/>
    <hyperlink ref="A16" r:id="rId2" tooltip="Barbados" display="http://en.wikipedia.org/wiki/Barbados" xr:uid="{EE3C83E3-423B-4A05-9E80-5E29BEFB0C04}"/>
    <hyperlink ref="A35" r:id="rId3" tooltip="Aruba" display="http://en.wikipedia.org/wiki/Aruba" xr:uid="{2053C0E6-7522-47D5-8D60-60EA79C15C05}"/>
    <hyperlink ref="A18" r:id="rId4" tooltip="Puerto Rico" display="http://en.wikipedia.org/wiki/Puerto_Rico" xr:uid="{29B1F45C-C9A5-4C53-9415-AF313AB88140}"/>
    <hyperlink ref="A42" r:id="rId5" tooltip="Haiti" display="http://en.wikipedia.org/wiki/Haiti" xr:uid="{418089E6-3EAD-4521-9FF3-B961CAA1C258}"/>
    <hyperlink ref="A31" r:id="rId6" tooltip="Saint Lucia" display="http://en.wikipedia.org/wiki/Saint_Lucia" xr:uid="{7E2A8C2E-6420-4ABE-8C45-B8FC2A2F1DE2}"/>
    <hyperlink ref="A29" r:id="rId7" tooltip="Grenada" display="http://en.wikipedia.org/wiki/Grenada" xr:uid="{2F0FD19A-6C3D-4B0A-908C-1906435BFBF3}"/>
    <hyperlink ref="A23" r:id="rId8" tooltip="El Salvador" display="http://en.wikipedia.org/wiki/El_Salvador" xr:uid="{469858C8-12D2-4535-BBFC-085FFD9C2073}"/>
    <hyperlink ref="A37" r:id="rId9" tooltip="Saint Vincent and the Grenadines" display="http://en.wikipedia.org/wiki/Saint_Vincent_and_the_Grenadines" xr:uid="{004BBFA7-B3AB-4854-8CC0-00654BBD5504}"/>
    <hyperlink ref="A10" r:id="rId10" tooltip="Trinidad and Tobago" display="http://en.wikipedia.org/wiki/Trinidad_and_Tobago" xr:uid="{EA202470-AD6A-4963-9244-533013163F66}"/>
    <hyperlink ref="A39" r:id="rId11" tooltip="Jamaica" display="http://en.wikipedia.org/wiki/Jamaica" xr:uid="{6BBE60E7-459C-46D8-8272-2812C93CBFDA}"/>
    <hyperlink ref="A13" r:id="rId12" tooltip="Cayman Islands" display="http://en.wikipedia.org/wiki/Cayman_Islands" xr:uid="{574DDE83-A6D7-426A-9E4E-C14533A39EF6}"/>
    <hyperlink ref="A20" r:id="rId13" tooltip="Dominican Republic" display="http://en.wikipedia.org/wiki/Dominican_Republic" xr:uid="{435A90AB-213F-44FB-A89E-AB41437E9B28}"/>
    <hyperlink ref="A28" r:id="rId14" tooltip="Saint Kitts and Nevis" display="http://en.wikipedia.org/wiki/Saint_Kitts_and_Nevis" xr:uid="{67793499-0E0B-4791-9134-E60B2CA30D65}"/>
    <hyperlink ref="A32" r:id="rId15" tooltip="Antigua and Barbuda" display="http://en.wikipedia.org/wiki/Antigua_and_Barbuda" xr:uid="{67B5EB95-53A8-42C8-AC06-28E7CAC55AFB}"/>
    <hyperlink ref="A14" r:id="rId16" tooltip="British Virgin Islands" display="http://en.wikipedia.org/wiki/British_Virgin_Islands" xr:uid="{A5A80E84-081E-46AB-9389-61CB5FA17F3A}"/>
    <hyperlink ref="A21" r:id="rId17" tooltip="Guatemala" display="http://en.wikipedia.org/wiki/Guatemala" xr:uid="{708178C0-8286-434E-B646-3A2E37D43694}"/>
    <hyperlink ref="A34" r:id="rId18" tooltip="Dominica" display="http://en.wikipedia.org/wiki/Dominica" xr:uid="{45F281F1-A375-4589-AF37-98A332B62E1A}"/>
    <hyperlink ref="A33" r:id="rId19" tooltip="Cuba" display="http://en.wikipedia.org/wiki/Cuba" xr:uid="{57DC2067-8C7E-4337-8C6E-0267AF91675D}"/>
    <hyperlink ref="A11" r:id="rId20" tooltip="Costa Rica" display="http://en.wikipedia.org/wiki/Costa_Rica" xr:uid="{61FFD701-5119-411C-A9D1-6E30A2921B2C}"/>
    <hyperlink ref="A36" r:id="rId21" tooltip="Turks and Caicos Islands" display="http://en.wikipedia.org/wiki/Turks_and_Caicos_Islands" xr:uid="{16D34A2A-1CB0-4FA5-B8C9-6B1DABBF6CC6}"/>
    <hyperlink ref="A26" r:id="rId22" tooltip="Honduras" display="http://en.wikipedia.org/wiki/Honduras" xr:uid="{229FC11D-864A-4987-BAEA-92B033B8F143}"/>
    <hyperlink ref="A5" r:id="rId23" tooltip="Mexico" display="http://en.wikipedia.org/wiki/Mexico" xr:uid="{9B8F1455-8E34-4853-99BF-43FA9D467036}"/>
    <hyperlink ref="A17" r:id="rId24" tooltip="Ecuador" display="http://en.wikipedia.org/wiki/Ecuador" xr:uid="{F09FDB28-351F-455F-BFD5-9EE0769E4C5F}"/>
    <hyperlink ref="A12" r:id="rId25" tooltip="Panama" display="http://en.wikipedia.org/wiki/Panama" xr:uid="{EA94B029-0944-45D9-BC2B-BD5DCFCBAE46}"/>
    <hyperlink ref="A40" r:id="rId26" tooltip="Nicaragua" display="http://en.wikipedia.org/wiki/Nicaragua" xr:uid="{669EB413-F462-4189-B78E-270C824C4554}"/>
    <hyperlink ref="A6" r:id="rId27" tooltip="Colombia" display="http://en.wikipedia.org/wiki/Colombia" xr:uid="{1E11396D-0E85-4551-AA02-5C2DDB210E89}"/>
    <hyperlink ref="A41" r:id="rId28" tooltip="Venezuela" display="http://en.wikipedia.org/wiki/Venezuela" xr:uid="{97218799-40AF-46E7-BD7F-489622E47B1E}"/>
    <hyperlink ref="A24" r:id="rId29" tooltip="The Bahamas" display="http://en.wikipedia.org/wiki/The_Bahamas" xr:uid="{81AA98A9-73C0-4441-96F7-568EEA8BD56E}"/>
    <hyperlink ref="A8" r:id="rId30" tooltip="Peru" display="http://en.wikipedia.org/wiki/Peru" xr:uid="{A9EC922B-B3F4-4294-801B-41AFE3170CE9}"/>
    <hyperlink ref="A7" r:id="rId31" tooltip="Brazil" display="http://en.wikipedia.org/wiki/Brazil" xr:uid="{64D74202-4758-4F6E-8842-6E7EA9E52DC2}"/>
    <hyperlink ref="A4" r:id="rId32" tooltip="Chile" display="http://en.wikipedia.org/wiki/Chile" xr:uid="{A8F2DD23-3143-4A48-A3C4-1BFBB7A4A1BE}"/>
    <hyperlink ref="A15" r:id="rId33" tooltip="Uruguay" display="http://en.wikipedia.org/wiki/Uruguay" xr:uid="{BF5BC859-29FE-45DA-8DFE-D2700D96832C}"/>
    <hyperlink ref="A25" r:id="rId34" tooltip="Paraguay" display="http://en.wikipedia.org/wiki/Paraguay" xr:uid="{35CBBAEF-3B97-4B86-B77C-83768FCBEC7A}"/>
    <hyperlink ref="A9" r:id="rId35" tooltip="Argentina" display="http://en.wikipedia.org/wiki/Argentina" xr:uid="{406F8BB3-D132-4AD3-A2DE-0630013BBCDA}"/>
    <hyperlink ref="A22" r:id="rId36" tooltip="Belize" display="http://en.wikipedia.org/wiki/Belize" xr:uid="{73F9E39A-D6C3-43D4-9501-1F3B8C1CDAFB}"/>
    <hyperlink ref="A19" r:id="rId37" tooltip="Bolivia" display="http://en.wikipedia.org/wiki/Bolivia" xr:uid="{20C741CF-8F2E-45E5-860C-2349CA7FCBA5}"/>
    <hyperlink ref="A27" r:id="rId38" tooltip="Guyana" display="http://en.wikipedia.org/wiki/Guyana" xr:uid="{B8ADE7E5-FE80-47D8-9E6F-71AC436F473C}"/>
    <hyperlink ref="A3" r:id="rId39" tooltip="Canada" display="http://en.wikipedia.org/wiki/Canada" xr:uid="{7C19264B-9883-4C2D-B8E6-CD21121B93FE}"/>
  </hyperlinks>
  <pageMargins left="0.7" right="0.7" top="0.75" bottom="0.75" header="0.3" footer="0.3"/>
  <drawing r:id="rId4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T190"/>
  <sheetViews>
    <sheetView zoomScale="120" zoomScaleNormal="120" workbookViewId="0">
      <pane xSplit="3" ySplit="3" topLeftCell="D162" activePane="bottomRight" state="frozen"/>
      <selection pane="topRight" activeCell="D1" sqref="D1"/>
      <selection pane="bottomLeft" activeCell="A4" sqref="A4"/>
      <selection pane="bottomRight" activeCell="U184" sqref="U184"/>
    </sheetView>
  </sheetViews>
  <sheetFormatPr defaultRowHeight="15.6" x14ac:dyDescent="0.3"/>
  <cols>
    <col min="1" max="1" width="33.109375" style="927" customWidth="1"/>
    <col min="2" max="2" width="26.44140625" style="1099" hidden="1" customWidth="1"/>
    <col min="3" max="3" width="18.33203125" style="1096" hidden="1" customWidth="1"/>
    <col min="4" max="4" width="9.44140625" style="1092" hidden="1" customWidth="1"/>
    <col min="5" max="5" width="23.21875" style="97" customWidth="1"/>
    <col min="6" max="6" width="11.44140625" style="77" customWidth="1"/>
    <col min="7" max="7" width="9.21875" style="77" customWidth="1"/>
    <col min="8" max="8" width="10.44140625" style="77" hidden="1" customWidth="1"/>
    <col min="9" max="9" width="10.5546875" style="79" customWidth="1"/>
    <col min="10" max="10" width="9.21875" style="120" hidden="1" customWidth="1"/>
    <col min="11" max="11" width="12.44140625" style="77" customWidth="1"/>
    <col min="12" max="12" width="9.21875" style="77" customWidth="1"/>
  </cols>
  <sheetData>
    <row r="1" spans="1:18" ht="24.75" customHeight="1" thickTop="1" thickBot="1" x14ac:dyDescent="0.35">
      <c r="A1" s="1495" t="s">
        <v>0</v>
      </c>
      <c r="E1" s="1487" t="s">
        <v>2</v>
      </c>
      <c r="F1" s="1487"/>
      <c r="G1" s="1487"/>
      <c r="H1" s="1487"/>
      <c r="I1" s="1487"/>
      <c r="J1" s="1487"/>
      <c r="K1" s="1487"/>
      <c r="L1" s="1488"/>
    </row>
    <row r="2" spans="1:18" ht="19.5" customHeight="1" thickTop="1" x14ac:dyDescent="0.3">
      <c r="A2" s="1496"/>
      <c r="B2" s="1498" t="s">
        <v>314</v>
      </c>
      <c r="C2" s="1499"/>
      <c r="D2" s="1500"/>
      <c r="E2" s="89" t="s">
        <v>18</v>
      </c>
      <c r="F2" s="1489" t="s">
        <v>8</v>
      </c>
      <c r="G2" s="1490"/>
      <c r="H2" s="1490"/>
      <c r="I2" s="1490"/>
      <c r="J2" s="1491"/>
      <c r="K2" s="1492"/>
      <c r="L2" s="1493" t="s">
        <v>1</v>
      </c>
    </row>
    <row r="3" spans="1:18" ht="46.2" thickBot="1" x14ac:dyDescent="0.35">
      <c r="A3" s="1497"/>
      <c r="B3" s="1501" t="s">
        <v>628</v>
      </c>
      <c r="C3" s="1502"/>
      <c r="D3" s="1503"/>
      <c r="E3" s="664" t="s">
        <v>26</v>
      </c>
      <c r="F3" s="217" t="s">
        <v>9</v>
      </c>
      <c r="G3" s="218" t="s">
        <v>332</v>
      </c>
      <c r="H3" s="219" t="s">
        <v>10</v>
      </c>
      <c r="I3" s="578" t="s">
        <v>348</v>
      </c>
      <c r="J3" s="220" t="s">
        <v>16</v>
      </c>
      <c r="K3" s="221" t="s">
        <v>17</v>
      </c>
      <c r="L3" s="1494"/>
    </row>
    <row r="4" spans="1:18" ht="15" thickTop="1" x14ac:dyDescent="0.3">
      <c r="A4" s="924" t="s">
        <v>126</v>
      </c>
      <c r="B4" s="1089" t="s">
        <v>126</v>
      </c>
      <c r="C4" s="1056">
        <v>2065</v>
      </c>
      <c r="D4" s="1100" t="s">
        <v>630</v>
      </c>
      <c r="E4" s="665">
        <f>C4</f>
        <v>2065</v>
      </c>
      <c r="F4" s="226">
        <f t="shared" ref="F4:F35" si="0">IF(E4=0,"use mean",E4/$E$179)</f>
        <v>0.1369091029636014</v>
      </c>
      <c r="G4" s="222">
        <f t="shared" ref="G4:G35" si="1">IF(E4=0,0,F4-1)</f>
        <v>-0.86309089703639863</v>
      </c>
      <c r="H4" s="222">
        <f t="shared" ref="H4:H35" si="2">(G4*-1)</f>
        <v>0.86309089703639863</v>
      </c>
      <c r="I4" s="579">
        <f t="shared" ref="I4:I35" si="3">(IF(G4&lt;0,G4/$G$181*100,G4/$G$180*100))</f>
        <v>-92.833202595735571</v>
      </c>
      <c r="J4" s="223">
        <f t="shared" ref="J4:J35" si="4">IF(G4&lt;0,G4/$G$181*-100,G4/$G$180*100)</f>
        <v>92.833202595735571</v>
      </c>
      <c r="K4" s="227">
        <f>'MASTER CHART'!$C$7</f>
        <v>0.25</v>
      </c>
      <c r="L4" s="228">
        <f t="shared" ref="L4:L35" si="5">(I4*K4)</f>
        <v>-23.208300648933893</v>
      </c>
    </row>
    <row r="5" spans="1:18" ht="14.4" x14ac:dyDescent="0.3">
      <c r="A5" s="924" t="s">
        <v>127</v>
      </c>
      <c r="B5" s="1089" t="s">
        <v>127</v>
      </c>
      <c r="C5" s="1056">
        <v>13965</v>
      </c>
      <c r="D5" s="1100" t="s">
        <v>630</v>
      </c>
      <c r="E5" s="666">
        <f>C5</f>
        <v>13965</v>
      </c>
      <c r="F5" s="229">
        <f t="shared" si="0"/>
        <v>0.92587681495723662</v>
      </c>
      <c r="G5" s="114">
        <f t="shared" si="1"/>
        <v>-7.4123185042763384E-2</v>
      </c>
      <c r="H5" s="114">
        <f t="shared" si="2"/>
        <v>7.4123185042763384E-2</v>
      </c>
      <c r="I5" s="579">
        <f t="shared" si="3"/>
        <v>-7.9726164158881838</v>
      </c>
      <c r="J5" s="124">
        <f t="shared" si="4"/>
        <v>7.9726164158881838</v>
      </c>
      <c r="K5" s="230">
        <f>'MASTER CHART'!$C$7</f>
        <v>0.25</v>
      </c>
      <c r="L5" s="231">
        <f t="shared" si="5"/>
        <v>-1.993154103972046</v>
      </c>
    </row>
    <row r="6" spans="1:18" ht="14.4" x14ac:dyDescent="0.3">
      <c r="A6" s="924" t="s">
        <v>30</v>
      </c>
      <c r="B6" s="1089" t="s">
        <v>30</v>
      </c>
      <c r="C6" s="1056">
        <v>11511</v>
      </c>
      <c r="D6" s="1100" t="s">
        <v>630</v>
      </c>
      <c r="E6" s="666">
        <f t="shared" ref="E6:E69" si="6">C6</f>
        <v>11511</v>
      </c>
      <c r="F6" s="229">
        <f t="shared" si="0"/>
        <v>0.76317708678644836</v>
      </c>
      <c r="G6" s="114">
        <f t="shared" si="1"/>
        <v>-0.23682291321355164</v>
      </c>
      <c r="H6" s="114">
        <f t="shared" si="2"/>
        <v>0.23682291321355164</v>
      </c>
      <c r="I6" s="579">
        <f t="shared" si="3"/>
        <v>-25.472438137345783</v>
      </c>
      <c r="J6" s="124">
        <f t="shared" si="4"/>
        <v>25.472438137345783</v>
      </c>
      <c r="K6" s="230">
        <f>'MASTER CHART'!$C$7</f>
        <v>0.25</v>
      </c>
      <c r="L6" s="231">
        <f t="shared" si="5"/>
        <v>-6.3681095343364458</v>
      </c>
    </row>
    <row r="7" spans="1:18" ht="14.4" x14ac:dyDescent="0.3">
      <c r="A7" s="924" t="s">
        <v>128</v>
      </c>
      <c r="B7" s="1089" t="s">
        <v>128</v>
      </c>
      <c r="C7" s="1056">
        <v>49900</v>
      </c>
      <c r="D7" s="1100" t="s">
        <v>460</v>
      </c>
      <c r="E7" s="666">
        <f t="shared" si="6"/>
        <v>49900</v>
      </c>
      <c r="F7" s="229">
        <f t="shared" si="0"/>
        <v>3.3083604057548235</v>
      </c>
      <c r="G7" s="114">
        <f t="shared" si="1"/>
        <v>2.3083604057548235</v>
      </c>
      <c r="H7" s="114">
        <f t="shared" si="2"/>
        <v>-2.3083604057548235</v>
      </c>
      <c r="I7" s="579">
        <f t="shared" si="3"/>
        <v>31.97681894160651</v>
      </c>
      <c r="J7" s="124">
        <f t="shared" si="4"/>
        <v>31.97681894160651</v>
      </c>
      <c r="K7" s="230">
        <f>'MASTER CHART'!$C$7</f>
        <v>0.25</v>
      </c>
      <c r="L7" s="231">
        <f t="shared" si="5"/>
        <v>7.9942047354016275</v>
      </c>
    </row>
    <row r="8" spans="1:18" ht="14.4" x14ac:dyDescent="0.3">
      <c r="A8" s="924" t="s">
        <v>129</v>
      </c>
      <c r="B8" s="1089" t="s">
        <v>129</v>
      </c>
      <c r="C8" s="1056">
        <v>6670</v>
      </c>
      <c r="D8" s="1100" t="s">
        <v>630</v>
      </c>
      <c r="E8" s="666">
        <f t="shared" si="6"/>
        <v>6670</v>
      </c>
      <c r="F8" s="229">
        <f t="shared" si="0"/>
        <v>0.44221971756281908</v>
      </c>
      <c r="G8" s="114">
        <f t="shared" si="1"/>
        <v>-0.55778028243718092</v>
      </c>
      <c r="H8" s="114">
        <f t="shared" si="2"/>
        <v>0.55778028243718092</v>
      </c>
      <c r="I8" s="579">
        <f t="shared" si="3"/>
        <v>-59.994295086643369</v>
      </c>
      <c r="J8" s="124">
        <f t="shared" si="4"/>
        <v>59.994295086643369</v>
      </c>
      <c r="K8" s="230">
        <f>'MASTER CHART'!$C$7</f>
        <v>0.25</v>
      </c>
      <c r="L8" s="231">
        <f t="shared" si="5"/>
        <v>-14.998573771660842</v>
      </c>
    </row>
    <row r="9" spans="1:18" ht="17.399999999999999" customHeight="1" x14ac:dyDescent="0.3">
      <c r="A9" s="924" t="s">
        <v>110</v>
      </c>
      <c r="B9" s="1089" t="s">
        <v>110</v>
      </c>
      <c r="C9" s="1056">
        <v>21910</v>
      </c>
      <c r="D9" s="1100" t="s">
        <v>630</v>
      </c>
      <c r="E9" s="666">
        <f t="shared" si="6"/>
        <v>21910</v>
      </c>
      <c r="F9" s="229">
        <f t="shared" si="0"/>
        <v>1.4526287873765167</v>
      </c>
      <c r="G9" s="114">
        <f t="shared" si="1"/>
        <v>0.45262878737651668</v>
      </c>
      <c r="H9" s="114">
        <f t="shared" si="2"/>
        <v>-0.45262878737651668</v>
      </c>
      <c r="I9" s="579">
        <f t="shared" si="3"/>
        <v>6.2700905567495093</v>
      </c>
      <c r="J9" s="124">
        <f t="shared" si="4"/>
        <v>6.2700905567495093</v>
      </c>
      <c r="K9" s="230">
        <f>'MASTER CHART'!$C$7</f>
        <v>0.25</v>
      </c>
      <c r="L9" s="231">
        <f t="shared" si="5"/>
        <v>1.5675226391873773</v>
      </c>
    </row>
    <row r="10" spans="1:18" ht="14.4" x14ac:dyDescent="0.3">
      <c r="A10" s="924" t="s">
        <v>38</v>
      </c>
      <c r="B10" s="1089" t="s">
        <v>38</v>
      </c>
      <c r="C10" s="1056">
        <v>22064</v>
      </c>
      <c r="D10" s="1100" t="s">
        <v>630</v>
      </c>
      <c r="E10" s="666">
        <f t="shared" si="6"/>
        <v>22064</v>
      </c>
      <c r="F10" s="229">
        <f t="shared" si="0"/>
        <v>1.4628389577670224</v>
      </c>
      <c r="G10" s="114">
        <f t="shared" si="1"/>
        <v>0.46283895776702244</v>
      </c>
      <c r="H10" s="114">
        <f t="shared" si="2"/>
        <v>-0.46283895776702244</v>
      </c>
      <c r="I10" s="579">
        <f t="shared" si="3"/>
        <v>6.4115280762660483</v>
      </c>
      <c r="J10" s="124">
        <f t="shared" si="4"/>
        <v>6.4115280762660483</v>
      </c>
      <c r="K10" s="230">
        <f>'MASTER CHART'!$C$7</f>
        <v>0.25</v>
      </c>
      <c r="L10" s="231">
        <f t="shared" si="5"/>
        <v>1.6028820190665121</v>
      </c>
    </row>
    <row r="11" spans="1:18" ht="14.4" x14ac:dyDescent="0.3">
      <c r="A11" s="924" t="s">
        <v>130</v>
      </c>
      <c r="B11" s="1089" t="s">
        <v>130</v>
      </c>
      <c r="C11" s="1056">
        <v>13654</v>
      </c>
      <c r="D11" s="1100" t="s">
        <v>630</v>
      </c>
      <c r="E11" s="666">
        <f t="shared" si="6"/>
        <v>13654</v>
      </c>
      <c r="F11" s="229">
        <f t="shared" si="0"/>
        <v>0.90525757475303326</v>
      </c>
      <c r="G11" s="114">
        <f t="shared" si="1"/>
        <v>-9.4742425246966744E-2</v>
      </c>
      <c r="H11" s="114">
        <f t="shared" si="2"/>
        <v>9.4742425246966744E-2</v>
      </c>
      <c r="I11" s="579">
        <f t="shared" si="3"/>
        <v>-10.190401483277469</v>
      </c>
      <c r="J11" s="124">
        <f t="shared" si="4"/>
        <v>10.190401483277469</v>
      </c>
      <c r="K11" s="230">
        <f>'MASTER CHART'!$C$7</f>
        <v>0.25</v>
      </c>
      <c r="L11" s="231">
        <f t="shared" si="5"/>
        <v>-2.5476003708193673</v>
      </c>
    </row>
    <row r="12" spans="1:18" s="145" customFormat="1" ht="18" customHeight="1" x14ac:dyDescent="0.3">
      <c r="A12" s="924" t="s">
        <v>255</v>
      </c>
      <c r="B12" s="1089" t="s">
        <v>131</v>
      </c>
      <c r="C12" s="1056">
        <v>37500</v>
      </c>
      <c r="D12" s="1100" t="s">
        <v>631</v>
      </c>
      <c r="E12" s="666">
        <f t="shared" si="6"/>
        <v>37500</v>
      </c>
      <c r="F12" s="232">
        <f t="shared" si="0"/>
        <v>2.4862427898959094</v>
      </c>
      <c r="G12" s="146">
        <f t="shared" si="1"/>
        <v>1.4862427898959094</v>
      </c>
      <c r="H12" s="146">
        <f t="shared" si="2"/>
        <v>-1.4862427898959094</v>
      </c>
      <c r="I12" s="579">
        <f t="shared" si="3"/>
        <v>20.588343344170752</v>
      </c>
      <c r="J12" s="147">
        <f t="shared" si="4"/>
        <v>20.588343344170752</v>
      </c>
      <c r="K12" s="230">
        <f>'MASTER CHART'!$C$7</f>
        <v>0.25</v>
      </c>
      <c r="L12" s="231">
        <f t="shared" si="5"/>
        <v>5.1470858360426881</v>
      </c>
    </row>
    <row r="13" spans="1:18" ht="14.4" x14ac:dyDescent="0.3">
      <c r="A13" s="924" t="s">
        <v>39</v>
      </c>
      <c r="B13" s="1089" t="s">
        <v>39</v>
      </c>
      <c r="C13" s="1056">
        <v>49854</v>
      </c>
      <c r="D13" s="1100" t="s">
        <v>630</v>
      </c>
      <c r="E13" s="666">
        <f t="shared" si="6"/>
        <v>49854</v>
      </c>
      <c r="F13" s="229">
        <f t="shared" si="0"/>
        <v>3.3053106145992177</v>
      </c>
      <c r="G13" s="114">
        <f t="shared" si="1"/>
        <v>2.3053106145992177</v>
      </c>
      <c r="H13" s="114">
        <f t="shared" si="2"/>
        <v>-2.3053106145992177</v>
      </c>
      <c r="I13" s="579">
        <f t="shared" si="3"/>
        <v>31.934571370841823</v>
      </c>
      <c r="J13" s="124">
        <f t="shared" si="4"/>
        <v>31.934571370841823</v>
      </c>
      <c r="K13" s="230">
        <f>'MASTER CHART'!$C$7</f>
        <v>0.25</v>
      </c>
      <c r="L13" s="231">
        <f t="shared" si="5"/>
        <v>7.9836428427104558</v>
      </c>
    </row>
    <row r="14" spans="1:18" ht="14.4" x14ac:dyDescent="0.3">
      <c r="A14" s="924" t="s">
        <v>40</v>
      </c>
      <c r="B14" s="1089" t="s">
        <v>40</v>
      </c>
      <c r="C14" s="1056">
        <v>56188</v>
      </c>
      <c r="D14" s="1100" t="s">
        <v>630</v>
      </c>
      <c r="E14" s="666">
        <f t="shared" si="6"/>
        <v>56188</v>
      </c>
      <c r="F14" s="229">
        <f t="shared" si="0"/>
        <v>3.7252535967645692</v>
      </c>
      <c r="G14" s="114">
        <f t="shared" si="1"/>
        <v>2.7252535967645692</v>
      </c>
      <c r="H14" s="114">
        <f t="shared" si="2"/>
        <v>-2.7252535967645692</v>
      </c>
      <c r="I14" s="579">
        <f t="shared" si="3"/>
        <v>37.751878180048124</v>
      </c>
      <c r="J14" s="124">
        <f t="shared" si="4"/>
        <v>37.751878180048124</v>
      </c>
      <c r="K14" s="230">
        <f>'MASTER CHART'!$C$7</f>
        <v>0.25</v>
      </c>
      <c r="L14" s="231">
        <f t="shared" si="5"/>
        <v>9.4379695450120309</v>
      </c>
    </row>
    <row r="15" spans="1:18" ht="14.4" x14ac:dyDescent="0.3">
      <c r="A15" s="924" t="s">
        <v>41</v>
      </c>
      <c r="B15" s="1089" t="s">
        <v>41</v>
      </c>
      <c r="C15" s="1056">
        <v>14404</v>
      </c>
      <c r="D15" s="1100" t="s">
        <v>630</v>
      </c>
      <c r="E15" s="666">
        <f t="shared" si="6"/>
        <v>14404</v>
      </c>
      <c r="F15" s="229">
        <f t="shared" si="0"/>
        <v>0.95498243055095144</v>
      </c>
      <c r="G15" s="114">
        <f t="shared" si="1"/>
        <v>-4.5017569449048556E-2</v>
      </c>
      <c r="H15" s="114">
        <f t="shared" si="2"/>
        <v>4.5017569449048556E-2</v>
      </c>
      <c r="I15" s="579">
        <f t="shared" si="3"/>
        <v>-4.8420452114383465</v>
      </c>
      <c r="J15" s="124">
        <f t="shared" si="4"/>
        <v>4.8420452114383465</v>
      </c>
      <c r="K15" s="230">
        <f>'MASTER CHART'!$C$7</f>
        <v>0.25</v>
      </c>
      <c r="L15" s="231">
        <f t="shared" si="5"/>
        <v>-1.2105113028595866</v>
      </c>
      <c r="R15" s="1052"/>
    </row>
    <row r="16" spans="1:18" ht="14.4" x14ac:dyDescent="0.3">
      <c r="A16" s="924" t="s">
        <v>111</v>
      </c>
      <c r="B16" s="1089" t="s">
        <v>214</v>
      </c>
      <c r="C16" s="1056">
        <v>37101</v>
      </c>
      <c r="D16" s="1100" t="s">
        <v>630</v>
      </c>
      <c r="E16" s="666">
        <f t="shared" si="6"/>
        <v>37101</v>
      </c>
      <c r="F16" s="229">
        <f t="shared" si="0"/>
        <v>2.4597891666114169</v>
      </c>
      <c r="G16" s="114">
        <f t="shared" si="1"/>
        <v>1.4597891666114169</v>
      </c>
      <c r="H16" s="114">
        <f t="shared" si="2"/>
        <v>-1.4597891666114169</v>
      </c>
      <c r="I16" s="579">
        <f t="shared" si="3"/>
        <v>20.221891589059716</v>
      </c>
      <c r="J16" s="124">
        <f t="shared" si="4"/>
        <v>20.221891589059716</v>
      </c>
      <c r="K16" s="230">
        <f>'MASTER CHART'!$C$7</f>
        <v>0.25</v>
      </c>
      <c r="L16" s="231">
        <f t="shared" si="5"/>
        <v>5.055472897264929</v>
      </c>
    </row>
    <row r="17" spans="1:12" ht="14.4" x14ac:dyDescent="0.3">
      <c r="A17" s="924" t="s">
        <v>42</v>
      </c>
      <c r="B17" s="1089" t="s">
        <v>42</v>
      </c>
      <c r="C17" s="1056">
        <v>45011</v>
      </c>
      <c r="D17" s="1100" t="s">
        <v>630</v>
      </c>
      <c r="E17" s="666">
        <f t="shared" si="6"/>
        <v>45011</v>
      </c>
      <c r="F17" s="229">
        <f t="shared" si="0"/>
        <v>2.9842206457601272</v>
      </c>
      <c r="G17" s="114">
        <f t="shared" si="1"/>
        <v>1.9842206457601272</v>
      </c>
      <c r="H17" s="114">
        <f t="shared" si="2"/>
        <v>-1.9842206457601272</v>
      </c>
      <c r="I17" s="579">
        <f t="shared" si="3"/>
        <v>27.486636909682037</v>
      </c>
      <c r="J17" s="124">
        <f t="shared" si="4"/>
        <v>27.486636909682037</v>
      </c>
      <c r="K17" s="230">
        <f>'MASTER CHART'!$C$7</f>
        <v>0.25</v>
      </c>
      <c r="L17" s="231">
        <f t="shared" si="5"/>
        <v>6.8716592274205093</v>
      </c>
    </row>
    <row r="18" spans="1:12" ht="14.4" x14ac:dyDescent="0.3">
      <c r="A18" s="924" t="s">
        <v>43</v>
      </c>
      <c r="B18" s="1089" t="s">
        <v>43</v>
      </c>
      <c r="C18" s="1056">
        <v>4754</v>
      </c>
      <c r="D18" s="1100" t="s">
        <v>630</v>
      </c>
      <c r="E18" s="666">
        <f t="shared" si="6"/>
        <v>4754</v>
      </c>
      <c r="F18" s="229">
        <f t="shared" si="0"/>
        <v>0.31518928595107076</v>
      </c>
      <c r="G18" s="114">
        <f t="shared" si="1"/>
        <v>-0.68481071404892924</v>
      </c>
      <c r="H18" s="114">
        <f t="shared" si="2"/>
        <v>0.68481071404892924</v>
      </c>
      <c r="I18" s="579">
        <f t="shared" si="3"/>
        <v>-73.657562575768381</v>
      </c>
      <c r="J18" s="124">
        <f t="shared" si="4"/>
        <v>73.657562575768381</v>
      </c>
      <c r="K18" s="230">
        <f>'MASTER CHART'!$C$7</f>
        <v>0.25</v>
      </c>
      <c r="L18" s="231">
        <f t="shared" si="5"/>
        <v>-18.414390643942095</v>
      </c>
    </row>
    <row r="19" spans="1:12" ht="14.4" x14ac:dyDescent="0.3">
      <c r="A19" s="924" t="s">
        <v>112</v>
      </c>
      <c r="B19" s="1089" t="s">
        <v>112</v>
      </c>
      <c r="C19" s="1056">
        <v>15639</v>
      </c>
      <c r="D19" s="1100" t="s">
        <v>630</v>
      </c>
      <c r="E19" s="666">
        <f t="shared" si="6"/>
        <v>15639</v>
      </c>
      <c r="F19" s="229">
        <f t="shared" si="0"/>
        <v>1.0368626930981901</v>
      </c>
      <c r="G19" s="114">
        <f t="shared" si="1"/>
        <v>3.6862693098190125E-2</v>
      </c>
      <c r="H19" s="114">
        <f t="shared" si="2"/>
        <v>-3.6862693098190125E-2</v>
      </c>
      <c r="I19" s="579">
        <f t="shared" si="3"/>
        <v>0.51064455098179828</v>
      </c>
      <c r="J19" s="124">
        <f t="shared" si="4"/>
        <v>0.51064455098179828</v>
      </c>
      <c r="K19" s="230">
        <f>'MASTER CHART'!$C$7</f>
        <v>0.25</v>
      </c>
      <c r="L19" s="231">
        <f t="shared" si="5"/>
        <v>0.12766113774544957</v>
      </c>
    </row>
    <row r="20" spans="1:12" ht="14.4" x14ac:dyDescent="0.3">
      <c r="A20" s="924" t="s">
        <v>133</v>
      </c>
      <c r="B20" s="1089" t="s">
        <v>133</v>
      </c>
      <c r="C20" s="1056">
        <v>19150</v>
      </c>
      <c r="D20" s="1100" t="s">
        <v>630</v>
      </c>
      <c r="E20" s="666">
        <f t="shared" si="6"/>
        <v>19150</v>
      </c>
      <c r="F20" s="229">
        <f t="shared" si="0"/>
        <v>1.2696413180401778</v>
      </c>
      <c r="G20" s="114">
        <f t="shared" si="1"/>
        <v>0.26964131804017777</v>
      </c>
      <c r="H20" s="114">
        <f t="shared" si="2"/>
        <v>-0.26964131804017777</v>
      </c>
      <c r="I20" s="579">
        <f t="shared" si="3"/>
        <v>3.7352363108686477</v>
      </c>
      <c r="J20" s="124">
        <f t="shared" si="4"/>
        <v>3.7352363108686477</v>
      </c>
      <c r="K20" s="230">
        <f>'MASTER CHART'!$C$7</f>
        <v>0.25</v>
      </c>
      <c r="L20" s="231">
        <f t="shared" si="5"/>
        <v>0.93380907771716193</v>
      </c>
    </row>
    <row r="21" spans="1:12" ht="14.4" x14ac:dyDescent="0.3">
      <c r="A21" s="924" t="s">
        <v>134</v>
      </c>
      <c r="B21" s="1089" t="s">
        <v>134</v>
      </c>
      <c r="C21" s="1056">
        <v>51934</v>
      </c>
      <c r="D21" s="1100" t="s">
        <v>630</v>
      </c>
      <c r="E21" s="666">
        <f t="shared" si="6"/>
        <v>51934</v>
      </c>
      <c r="F21" s="229">
        <f t="shared" si="0"/>
        <v>3.4432142146787776</v>
      </c>
      <c r="G21" s="114">
        <f t="shared" si="1"/>
        <v>2.4432142146787776</v>
      </c>
      <c r="H21" s="114">
        <f t="shared" si="2"/>
        <v>-2.4432142146787776</v>
      </c>
      <c r="I21" s="579">
        <f t="shared" si="3"/>
        <v>33.84489630976654</v>
      </c>
      <c r="J21" s="124">
        <f t="shared" si="4"/>
        <v>33.84489630976654</v>
      </c>
      <c r="K21" s="230">
        <f>'MASTER CHART'!$C$7</f>
        <v>0.25</v>
      </c>
      <c r="L21" s="231">
        <f t="shared" si="5"/>
        <v>8.461224077441635</v>
      </c>
    </row>
    <row r="22" spans="1:12" ht="14.4" x14ac:dyDescent="0.3">
      <c r="A22" s="924" t="s">
        <v>135</v>
      </c>
      <c r="B22" s="1089" t="s">
        <v>135</v>
      </c>
      <c r="C22" s="1056">
        <v>7005</v>
      </c>
      <c r="D22" s="1100" t="s">
        <v>630</v>
      </c>
      <c r="E22" s="666">
        <f t="shared" si="6"/>
        <v>7005</v>
      </c>
      <c r="F22" s="229">
        <f t="shared" si="0"/>
        <v>0.46443015315255587</v>
      </c>
      <c r="G22" s="114">
        <f t="shared" si="1"/>
        <v>-0.53556984684744413</v>
      </c>
      <c r="H22" s="114">
        <f t="shared" si="2"/>
        <v>0.53556984684744413</v>
      </c>
      <c r="I22" s="579">
        <f t="shared" si="3"/>
        <v>-57.605362618555219</v>
      </c>
      <c r="J22" s="124">
        <f t="shared" si="4"/>
        <v>57.605362618555219</v>
      </c>
      <c r="K22" s="230">
        <f>'MASTER CHART'!$C$7</f>
        <v>0.25</v>
      </c>
      <c r="L22" s="231">
        <f t="shared" si="5"/>
        <v>-14.401340654638805</v>
      </c>
    </row>
    <row r="23" spans="1:12" ht="14.4" x14ac:dyDescent="0.3">
      <c r="A23" s="924" t="s">
        <v>136</v>
      </c>
      <c r="B23" s="1089" t="s">
        <v>136</v>
      </c>
      <c r="C23" s="1056">
        <v>3287</v>
      </c>
      <c r="D23" s="1100" t="s">
        <v>630</v>
      </c>
      <c r="E23" s="666">
        <f t="shared" si="6"/>
        <v>3287</v>
      </c>
      <c r="F23" s="229">
        <f t="shared" si="0"/>
        <v>0.21792746801034277</v>
      </c>
      <c r="G23" s="114">
        <f t="shared" si="1"/>
        <v>-0.7820725319896572</v>
      </c>
      <c r="H23" s="114">
        <f t="shared" si="2"/>
        <v>0.7820725319896572</v>
      </c>
      <c r="I23" s="579">
        <f t="shared" si="3"/>
        <v>-84.118947443485695</v>
      </c>
      <c r="J23" s="124">
        <f t="shared" si="4"/>
        <v>84.118947443485695</v>
      </c>
      <c r="K23" s="230">
        <f>'MASTER CHART'!$C$7</f>
        <v>0.25</v>
      </c>
      <c r="L23" s="231">
        <f t="shared" si="5"/>
        <v>-21.029736860871424</v>
      </c>
    </row>
    <row r="24" spans="1:12" ht="14.4" x14ac:dyDescent="0.3">
      <c r="A24" s="924" t="s">
        <v>254</v>
      </c>
      <c r="B24" s="1089" t="s">
        <v>137</v>
      </c>
      <c r="C24" s="1056">
        <v>81798</v>
      </c>
      <c r="D24" s="1100" t="s">
        <v>630</v>
      </c>
      <c r="E24" s="666">
        <f t="shared" si="6"/>
        <v>81798</v>
      </c>
      <c r="F24" s="229">
        <f t="shared" si="0"/>
        <v>5.4231916727441494</v>
      </c>
      <c r="G24" s="114">
        <f t="shared" si="1"/>
        <v>4.4231916727441494</v>
      </c>
      <c r="H24" s="114">
        <f t="shared" si="2"/>
        <v>-4.4231916727441494</v>
      </c>
      <c r="I24" s="579">
        <f t="shared" si="3"/>
        <v>61.272753990558584</v>
      </c>
      <c r="J24" s="124">
        <f t="shared" si="4"/>
        <v>61.272753990558584</v>
      </c>
      <c r="K24" s="230">
        <f>'MASTER CHART'!$C$7</f>
        <v>0.25</v>
      </c>
      <c r="L24" s="231">
        <f t="shared" si="5"/>
        <v>15.318188497639646</v>
      </c>
    </row>
    <row r="25" spans="1:12" ht="14.4" x14ac:dyDescent="0.3">
      <c r="A25" s="924" t="s">
        <v>34</v>
      </c>
      <c r="B25" s="1089" t="s">
        <v>34</v>
      </c>
      <c r="C25" s="1056">
        <v>8724</v>
      </c>
      <c r="D25" s="1100" t="s">
        <v>630</v>
      </c>
      <c r="E25" s="666">
        <f t="shared" si="6"/>
        <v>8724</v>
      </c>
      <c r="F25" s="229">
        <f t="shared" si="0"/>
        <v>0.57839952264138439</v>
      </c>
      <c r="G25" s="114">
        <f t="shared" si="1"/>
        <v>-0.42160047735861561</v>
      </c>
      <c r="H25" s="114">
        <f t="shared" si="2"/>
        <v>0.42160047735861561</v>
      </c>
      <c r="I25" s="579">
        <f t="shared" si="3"/>
        <v>-45.346930043499952</v>
      </c>
      <c r="J25" s="124">
        <f t="shared" si="4"/>
        <v>45.346930043499952</v>
      </c>
      <c r="K25" s="230">
        <f>'MASTER CHART'!$C$7</f>
        <v>0.25</v>
      </c>
      <c r="L25" s="231">
        <f t="shared" si="5"/>
        <v>-11.336732510874988</v>
      </c>
    </row>
    <row r="26" spans="1:12" ht="15" customHeight="1" x14ac:dyDescent="0.3">
      <c r="A26" s="924" t="s">
        <v>138</v>
      </c>
      <c r="B26" s="1089" t="s">
        <v>138</v>
      </c>
      <c r="C26" s="1056">
        <v>14912</v>
      </c>
      <c r="D26" s="1100" t="s">
        <v>630</v>
      </c>
      <c r="E26" s="666">
        <f t="shared" si="6"/>
        <v>14912</v>
      </c>
      <c r="F26" s="229">
        <f t="shared" si="0"/>
        <v>0.9886627328780746</v>
      </c>
      <c r="G26" s="114">
        <f t="shared" si="1"/>
        <v>-1.1337267121925398E-2</v>
      </c>
      <c r="H26" s="114">
        <f t="shared" si="2"/>
        <v>1.1337267121925398E-2</v>
      </c>
      <c r="I26" s="579">
        <f t="shared" si="3"/>
        <v>-1.2194252299793251</v>
      </c>
      <c r="J26" s="124">
        <f t="shared" si="4"/>
        <v>1.2194252299793251</v>
      </c>
      <c r="K26" s="230">
        <f>'MASTER CHART'!$C$7</f>
        <v>0.25</v>
      </c>
      <c r="L26" s="231">
        <f t="shared" si="5"/>
        <v>-0.30485630749483128</v>
      </c>
    </row>
    <row r="27" spans="1:12" ht="14.4" x14ac:dyDescent="0.3">
      <c r="A27" s="924" t="s">
        <v>139</v>
      </c>
      <c r="B27" s="1089" t="s">
        <v>139</v>
      </c>
      <c r="C27" s="1056">
        <v>17767</v>
      </c>
      <c r="D27" s="1100" t="s">
        <v>630</v>
      </c>
      <c r="E27" s="666">
        <f t="shared" si="6"/>
        <v>17767</v>
      </c>
      <c r="F27" s="229">
        <f t="shared" si="0"/>
        <v>1.1779486839488165</v>
      </c>
      <c r="G27" s="114">
        <f t="shared" si="1"/>
        <v>0.17794868394881647</v>
      </c>
      <c r="H27" s="114">
        <f t="shared" si="2"/>
        <v>-0.17794868394881647</v>
      </c>
      <c r="I27" s="579">
        <f t="shared" si="3"/>
        <v>2.465053911573996</v>
      </c>
      <c r="J27" s="124">
        <f t="shared" si="4"/>
        <v>2.465053911573996</v>
      </c>
      <c r="K27" s="230">
        <f>'MASTER CHART'!$C$7</f>
        <v>0.25</v>
      </c>
      <c r="L27" s="231">
        <f t="shared" si="5"/>
        <v>0.616263477893499</v>
      </c>
    </row>
    <row r="28" spans="1:12" ht="14.4" x14ac:dyDescent="0.3">
      <c r="A28" s="924" t="s">
        <v>44</v>
      </c>
      <c r="B28" s="1089" t="s">
        <v>44</v>
      </c>
      <c r="C28" s="1056">
        <v>14652</v>
      </c>
      <c r="D28" s="1100" t="s">
        <v>630</v>
      </c>
      <c r="E28" s="666">
        <f t="shared" si="6"/>
        <v>14652</v>
      </c>
      <c r="F28" s="229">
        <f t="shared" si="0"/>
        <v>0.97142478286812972</v>
      </c>
      <c r="G28" s="114">
        <f t="shared" si="1"/>
        <v>-2.8575217131870279E-2</v>
      </c>
      <c r="H28" s="114">
        <f t="shared" si="2"/>
        <v>2.8575217131870279E-2</v>
      </c>
      <c r="I28" s="579">
        <f t="shared" si="3"/>
        <v>-3.073522070883544</v>
      </c>
      <c r="J28" s="124">
        <f t="shared" si="4"/>
        <v>3.073522070883544</v>
      </c>
      <c r="K28" s="230">
        <f>'MASTER CHART'!$C$7</f>
        <v>0.25</v>
      </c>
      <c r="L28" s="231">
        <f t="shared" si="5"/>
        <v>-0.768380517720886</v>
      </c>
    </row>
    <row r="29" spans="1:12" ht="14.4" x14ac:dyDescent="0.3">
      <c r="A29" s="924" t="s">
        <v>140</v>
      </c>
      <c r="B29" s="1089" t="s">
        <v>140</v>
      </c>
      <c r="C29" s="1056">
        <v>34200</v>
      </c>
      <c r="D29" s="1100" t="s">
        <v>631</v>
      </c>
      <c r="E29" s="666">
        <f t="shared" si="6"/>
        <v>34200</v>
      </c>
      <c r="F29" s="229">
        <f t="shared" si="0"/>
        <v>2.2674534243850695</v>
      </c>
      <c r="G29" s="114">
        <f t="shared" si="1"/>
        <v>1.2674534243850695</v>
      </c>
      <c r="H29" s="114">
        <f t="shared" si="2"/>
        <v>-1.2674534243850695</v>
      </c>
      <c r="I29" s="579">
        <f t="shared" si="3"/>
        <v>17.557539354530594</v>
      </c>
      <c r="J29" s="124">
        <f t="shared" si="4"/>
        <v>17.557539354530594</v>
      </c>
      <c r="K29" s="230">
        <f>'MASTER CHART'!$C$7</f>
        <v>0.25</v>
      </c>
      <c r="L29" s="231">
        <f t="shared" si="5"/>
        <v>4.3893848386326484</v>
      </c>
    </row>
    <row r="30" spans="1:12" ht="14.4" x14ac:dyDescent="0.3">
      <c r="A30" s="924" t="s">
        <v>215</v>
      </c>
      <c r="B30" s="1089" t="s">
        <v>215</v>
      </c>
      <c r="C30" s="1056">
        <v>62100</v>
      </c>
      <c r="D30" s="1100" t="s">
        <v>630</v>
      </c>
      <c r="E30" s="666">
        <f t="shared" si="6"/>
        <v>62100</v>
      </c>
      <c r="F30" s="229">
        <f t="shared" si="0"/>
        <v>4.1172180600676258</v>
      </c>
      <c r="G30" s="114">
        <f t="shared" si="1"/>
        <v>3.1172180600676258</v>
      </c>
      <c r="H30" s="114">
        <f t="shared" si="2"/>
        <v>-3.1172180600676258</v>
      </c>
      <c r="I30" s="579">
        <f t="shared" si="3"/>
        <v>43.181609448761037</v>
      </c>
      <c r="J30" s="124">
        <f t="shared" si="4"/>
        <v>43.181609448761037</v>
      </c>
      <c r="K30" s="230">
        <f>'MASTER CHART'!$C$7</f>
        <v>0.25</v>
      </c>
      <c r="L30" s="231">
        <f t="shared" si="5"/>
        <v>10.795402362190259</v>
      </c>
    </row>
    <row r="31" spans="1:12" ht="14.4" x14ac:dyDescent="0.3">
      <c r="A31" s="924" t="s">
        <v>45</v>
      </c>
      <c r="B31" s="1089" t="s">
        <v>45</v>
      </c>
      <c r="C31" s="1056">
        <v>23174</v>
      </c>
      <c r="D31" s="1100" t="s">
        <v>630</v>
      </c>
      <c r="E31" s="666">
        <f t="shared" si="6"/>
        <v>23174</v>
      </c>
      <c r="F31" s="229">
        <f t="shared" si="0"/>
        <v>1.5364317443479414</v>
      </c>
      <c r="G31" s="114">
        <f t="shared" si="1"/>
        <v>0.53643174434794139</v>
      </c>
      <c r="H31" s="114">
        <f t="shared" si="2"/>
        <v>-0.53643174434794139</v>
      </c>
      <c r="I31" s="579">
        <f t="shared" si="3"/>
        <v>7.4309803273268304</v>
      </c>
      <c r="J31" s="124">
        <f t="shared" si="4"/>
        <v>7.4309803273268304</v>
      </c>
      <c r="K31" s="230">
        <f>'MASTER CHART'!$C$7</f>
        <v>0.25</v>
      </c>
      <c r="L31" s="231">
        <f t="shared" si="5"/>
        <v>1.8577450818317076</v>
      </c>
    </row>
    <row r="32" spans="1:12" ht="14.4" x14ac:dyDescent="0.3">
      <c r="A32" s="924" t="s">
        <v>142</v>
      </c>
      <c r="B32" s="1089" t="s">
        <v>142</v>
      </c>
      <c r="C32" s="1056">
        <v>2178</v>
      </c>
      <c r="D32" s="1100" t="s">
        <v>630</v>
      </c>
      <c r="E32" s="666">
        <f t="shared" si="6"/>
        <v>2178</v>
      </c>
      <c r="F32" s="229">
        <f t="shared" si="0"/>
        <v>0.14440098123715442</v>
      </c>
      <c r="G32" s="114">
        <f t="shared" si="1"/>
        <v>-0.85559901876284561</v>
      </c>
      <c r="H32" s="114">
        <f t="shared" si="2"/>
        <v>0.85559901876284561</v>
      </c>
      <c r="I32" s="579">
        <f t="shared" si="3"/>
        <v>-92.027383584111817</v>
      </c>
      <c r="J32" s="124">
        <f t="shared" si="4"/>
        <v>92.027383584111817</v>
      </c>
      <c r="K32" s="230">
        <f>'MASTER CHART'!$C$7</f>
        <v>0.25</v>
      </c>
      <c r="L32" s="231">
        <f t="shared" si="5"/>
        <v>-23.006845896027954</v>
      </c>
    </row>
    <row r="33" spans="1:12" ht="14.4" x14ac:dyDescent="0.3">
      <c r="A33" s="924" t="s">
        <v>143</v>
      </c>
      <c r="B33" s="1089" t="s">
        <v>143</v>
      </c>
      <c r="C33" s="1056">
        <v>4389</v>
      </c>
      <c r="D33" s="1100" t="s">
        <v>630</v>
      </c>
      <c r="E33" s="666">
        <f t="shared" si="6"/>
        <v>4389</v>
      </c>
      <c r="F33" s="229">
        <f t="shared" si="0"/>
        <v>0.29098985612941725</v>
      </c>
      <c r="G33" s="114">
        <f t="shared" si="1"/>
        <v>-0.7090101438705827</v>
      </c>
      <c r="H33" s="114">
        <f t="shared" si="2"/>
        <v>0.7090101438705827</v>
      </c>
      <c r="I33" s="579">
        <f t="shared" si="3"/>
        <v>-76.260429294730088</v>
      </c>
      <c r="J33" s="124">
        <f t="shared" si="4"/>
        <v>76.260429294730088</v>
      </c>
      <c r="K33" s="230">
        <f>'MASTER CHART'!$C$7</f>
        <v>0.25</v>
      </c>
      <c r="L33" s="231">
        <f t="shared" si="5"/>
        <v>-19.065107323682522</v>
      </c>
    </row>
    <row r="34" spans="1:12" ht="14.4" x14ac:dyDescent="0.3">
      <c r="A34" s="924" t="s">
        <v>144</v>
      </c>
      <c r="B34" s="1089" t="s">
        <v>144</v>
      </c>
      <c r="C34" s="1056">
        <v>3642</v>
      </c>
      <c r="D34" s="1100" t="s">
        <v>630</v>
      </c>
      <c r="E34" s="666">
        <f t="shared" si="6"/>
        <v>3642</v>
      </c>
      <c r="F34" s="229">
        <f t="shared" si="0"/>
        <v>0.24146389975469071</v>
      </c>
      <c r="G34" s="114">
        <f t="shared" si="1"/>
        <v>-0.75853610024530926</v>
      </c>
      <c r="H34" s="114">
        <f t="shared" si="2"/>
        <v>0.75853610024530926</v>
      </c>
      <c r="I34" s="579">
        <f t="shared" si="3"/>
        <v>-81.587392141481857</v>
      </c>
      <c r="J34" s="124">
        <f t="shared" si="4"/>
        <v>81.587392141481857</v>
      </c>
      <c r="K34" s="230">
        <f>'MASTER CHART'!$C$7</f>
        <v>0.25</v>
      </c>
      <c r="L34" s="231">
        <f t="shared" si="5"/>
        <v>-20.396848035370464</v>
      </c>
    </row>
    <row r="35" spans="1:12" ht="14.4" x14ac:dyDescent="0.3">
      <c r="A35" s="924" t="s">
        <v>46</v>
      </c>
      <c r="B35" s="1089" t="s">
        <v>46</v>
      </c>
      <c r="C35" s="1056">
        <v>49031</v>
      </c>
      <c r="D35" s="1100" t="s">
        <v>630</v>
      </c>
      <c r="E35" s="666">
        <f t="shared" si="6"/>
        <v>49031</v>
      </c>
      <c r="F35" s="229">
        <f t="shared" si="0"/>
        <v>3.2507458728369687</v>
      </c>
      <c r="G35" s="114">
        <f t="shared" si="1"/>
        <v>2.2507458728369687</v>
      </c>
      <c r="H35" s="114">
        <f t="shared" si="2"/>
        <v>-2.2507458728369687</v>
      </c>
      <c r="I35" s="579">
        <f t="shared" si="3"/>
        <v>31.178707224334595</v>
      </c>
      <c r="J35" s="124">
        <f t="shared" si="4"/>
        <v>31.178707224334595</v>
      </c>
      <c r="K35" s="230">
        <f>'MASTER CHART'!$C$7</f>
        <v>0.25</v>
      </c>
      <c r="L35" s="231">
        <f t="shared" si="5"/>
        <v>7.7946768060836487</v>
      </c>
    </row>
    <row r="36" spans="1:12" ht="14.4" x14ac:dyDescent="0.3">
      <c r="A36" s="924" t="s">
        <v>145</v>
      </c>
      <c r="B36" s="1089" t="s">
        <v>145</v>
      </c>
      <c r="C36" s="1056">
        <v>71549</v>
      </c>
      <c r="D36" s="1100" t="s">
        <v>632</v>
      </c>
      <c r="E36" s="666">
        <f t="shared" si="6"/>
        <v>71549</v>
      </c>
      <c r="F36" s="229">
        <f t="shared" ref="F36:F67" si="7">IF(E36=0,"use mean",E36/$E$179)</f>
        <v>4.7436849433136645</v>
      </c>
      <c r="G36" s="114">
        <f t="shared" ref="G36:G67" si="8">IF(E36=0,0,F36-1)</f>
        <v>3.7436849433136645</v>
      </c>
      <c r="H36" s="114">
        <f t="shared" ref="H36:H67" si="9">(G36*-1)</f>
        <v>-3.7436849433136645</v>
      </c>
      <c r="I36" s="579">
        <f t="shared" ref="I36:I67" si="10">(IF(G36&lt;0,G36/$G$181*100,G36/$G$180*100))</f>
        <v>51.859811539097365</v>
      </c>
      <c r="J36" s="124">
        <f t="shared" ref="J36:J67" si="11">IF(G36&lt;0,G36/$G$181*-100,G36/$G$180*100)</f>
        <v>51.859811539097365</v>
      </c>
      <c r="K36" s="230">
        <f>'MASTER CHART'!$C$7</f>
        <v>0.25</v>
      </c>
      <c r="L36" s="231">
        <f t="shared" ref="L36:L67" si="12">(I36*K36)</f>
        <v>12.964952884774341</v>
      </c>
    </row>
    <row r="37" spans="1:12" ht="14.4" x14ac:dyDescent="0.3">
      <c r="A37" s="924" t="s">
        <v>47</v>
      </c>
      <c r="B37" s="1089" t="s">
        <v>47</v>
      </c>
      <c r="C37" s="1056">
        <v>24226</v>
      </c>
      <c r="D37" s="1100" t="s">
        <v>630</v>
      </c>
      <c r="E37" s="666">
        <f t="shared" si="6"/>
        <v>24226</v>
      </c>
      <c r="F37" s="229">
        <f t="shared" si="7"/>
        <v>1.6061791420804881</v>
      </c>
      <c r="G37" s="114">
        <f t="shared" si="8"/>
        <v>0.60617914208048806</v>
      </c>
      <c r="H37" s="114">
        <f t="shared" si="9"/>
        <v>-0.60617914208048806</v>
      </c>
      <c r="I37" s="579">
        <f t="shared" si="10"/>
        <v>8.3971639022060582</v>
      </c>
      <c r="J37" s="124">
        <f t="shared" si="11"/>
        <v>8.3971639022060582</v>
      </c>
      <c r="K37" s="230">
        <f>'MASTER CHART'!$C$7</f>
        <v>0.25</v>
      </c>
      <c r="L37" s="231">
        <f t="shared" si="12"/>
        <v>2.0992909755515146</v>
      </c>
    </row>
    <row r="38" spans="1:12" ht="14.4" x14ac:dyDescent="0.3">
      <c r="A38" s="923" t="s">
        <v>48</v>
      </c>
      <c r="B38" s="1089" t="s">
        <v>48</v>
      </c>
      <c r="C38" s="1056">
        <v>16117</v>
      </c>
      <c r="D38" s="1100" t="s">
        <v>630</v>
      </c>
      <c r="E38" s="666">
        <f t="shared" si="6"/>
        <v>16117</v>
      </c>
      <c r="F38" s="229">
        <f t="shared" si="7"/>
        <v>1.0685540011933965</v>
      </c>
      <c r="G38" s="114">
        <f t="shared" si="8"/>
        <v>6.8554001193396497E-2</v>
      </c>
      <c r="H38" s="114">
        <f t="shared" si="9"/>
        <v>-6.8554001193396497E-2</v>
      </c>
      <c r="I38" s="579">
        <f t="shared" si="10"/>
        <v>0.94965191675391636</v>
      </c>
      <c r="J38" s="124">
        <f t="shared" si="11"/>
        <v>0.94965191675391636</v>
      </c>
      <c r="K38" s="230">
        <f>'MASTER CHART'!$C$7</f>
        <v>0.25</v>
      </c>
      <c r="L38" s="231">
        <f t="shared" si="12"/>
        <v>0.23741297918847909</v>
      </c>
    </row>
    <row r="39" spans="1:12" ht="14.4" x14ac:dyDescent="0.3">
      <c r="A39" s="924" t="s">
        <v>266</v>
      </c>
      <c r="B39" s="1089" t="s">
        <v>227</v>
      </c>
      <c r="C39" s="1056">
        <v>24502</v>
      </c>
      <c r="D39" s="1100" t="s">
        <v>632</v>
      </c>
      <c r="E39" s="666">
        <f t="shared" si="6"/>
        <v>24502</v>
      </c>
      <c r="F39" s="229">
        <f t="shared" si="7"/>
        <v>1.6244778890141218</v>
      </c>
      <c r="G39" s="114">
        <f t="shared" si="8"/>
        <v>0.62447788901412182</v>
      </c>
      <c r="H39" s="114">
        <f t="shared" si="9"/>
        <v>-0.62447788901412182</v>
      </c>
      <c r="I39" s="579">
        <f t="shared" si="10"/>
        <v>8.6506493267941416</v>
      </c>
      <c r="J39" s="124">
        <f t="shared" si="11"/>
        <v>8.6506493267941416</v>
      </c>
      <c r="K39" s="230">
        <f>'MASTER CHART'!$C$7</f>
        <v>0.25</v>
      </c>
      <c r="L39" s="231">
        <f t="shared" si="12"/>
        <v>2.1626623316985354</v>
      </c>
    </row>
    <row r="40" spans="1:12" ht="14.4" x14ac:dyDescent="0.3">
      <c r="A40" s="924" t="s">
        <v>49</v>
      </c>
      <c r="B40" s="1089" t="s">
        <v>49</v>
      </c>
      <c r="C40" s="1056">
        <v>14722</v>
      </c>
      <c r="D40" s="1100" t="s">
        <v>630</v>
      </c>
      <c r="E40" s="666">
        <f t="shared" si="6"/>
        <v>14722</v>
      </c>
      <c r="F40" s="229">
        <f t="shared" si="7"/>
        <v>0.9760657694092687</v>
      </c>
      <c r="G40" s="114">
        <f t="shared" si="8"/>
        <v>-2.3934230590731298E-2</v>
      </c>
      <c r="H40" s="114">
        <f t="shared" si="9"/>
        <v>2.3934230590731298E-2</v>
      </c>
      <c r="I40" s="579">
        <f t="shared" si="10"/>
        <v>-2.574342152178565</v>
      </c>
      <c r="J40" s="124">
        <f t="shared" si="11"/>
        <v>2.574342152178565</v>
      </c>
      <c r="K40" s="230">
        <f>'MASTER CHART'!$C$7</f>
        <v>0.25</v>
      </c>
      <c r="L40" s="231">
        <f t="shared" si="12"/>
        <v>-0.64358553804464125</v>
      </c>
    </row>
    <row r="41" spans="1:12" ht="12.6" customHeight="1" x14ac:dyDescent="0.3">
      <c r="A41" s="924" t="s">
        <v>218</v>
      </c>
      <c r="B41" s="1089" t="s">
        <v>218</v>
      </c>
      <c r="C41" s="1056">
        <v>3673</v>
      </c>
      <c r="D41" s="1100" t="s">
        <v>630</v>
      </c>
      <c r="E41" s="666">
        <f t="shared" si="6"/>
        <v>3673</v>
      </c>
      <c r="F41" s="229">
        <f t="shared" si="7"/>
        <v>0.24351919379433801</v>
      </c>
      <c r="G41" s="114">
        <f t="shared" si="8"/>
        <v>-0.75648080620566205</v>
      </c>
      <c r="H41" s="114">
        <f t="shared" si="9"/>
        <v>0.75648080620566205</v>
      </c>
      <c r="I41" s="579">
        <f t="shared" si="10"/>
        <v>-81.366326748912499</v>
      </c>
      <c r="J41" s="124">
        <f t="shared" si="11"/>
        <v>81.366326748912499</v>
      </c>
      <c r="K41" s="230">
        <f>'MASTER CHART'!$C$7</f>
        <v>0.25</v>
      </c>
      <c r="L41" s="231">
        <f t="shared" si="12"/>
        <v>-20.341581687228125</v>
      </c>
    </row>
    <row r="42" spans="1:12" ht="14.4" x14ac:dyDescent="0.3">
      <c r="A42" s="924" t="s">
        <v>50</v>
      </c>
      <c r="B42" s="1089" t="s">
        <v>50</v>
      </c>
      <c r="C42" s="1056">
        <v>19642</v>
      </c>
      <c r="D42" s="1100" t="s">
        <v>630</v>
      </c>
      <c r="E42" s="666">
        <f t="shared" si="6"/>
        <v>19642</v>
      </c>
      <c r="F42" s="229">
        <f t="shared" si="7"/>
        <v>1.3022608234436119</v>
      </c>
      <c r="G42" s="114">
        <f t="shared" si="8"/>
        <v>0.30226082344361194</v>
      </c>
      <c r="H42" s="114">
        <f t="shared" si="9"/>
        <v>-0.30226082344361194</v>
      </c>
      <c r="I42" s="579">
        <f t="shared" si="10"/>
        <v>4.1871016329604505</v>
      </c>
      <c r="J42" s="124">
        <f t="shared" si="11"/>
        <v>4.1871016329604505</v>
      </c>
      <c r="K42" s="230">
        <f>'MASTER CHART'!$C$7</f>
        <v>0.25</v>
      </c>
      <c r="L42" s="231">
        <f t="shared" si="12"/>
        <v>1.0467754082401126</v>
      </c>
    </row>
    <row r="43" spans="1:12" ht="14.4" x14ac:dyDescent="0.3">
      <c r="A43" s="924" t="s">
        <v>148</v>
      </c>
      <c r="B43" s="1089" t="s">
        <v>219</v>
      </c>
      <c r="C43" s="1056">
        <v>5213</v>
      </c>
      <c r="D43" s="1100" t="s">
        <v>630</v>
      </c>
      <c r="E43" s="666">
        <f t="shared" si="6"/>
        <v>5213</v>
      </c>
      <c r="F43" s="229">
        <f t="shared" si="7"/>
        <v>0.34562089769939669</v>
      </c>
      <c r="G43" s="114">
        <f t="shared" si="8"/>
        <v>-0.65437910230060337</v>
      </c>
      <c r="H43" s="114">
        <f t="shared" si="9"/>
        <v>0.65437910230060337</v>
      </c>
      <c r="I43" s="579">
        <f t="shared" si="10"/>
        <v>-70.384368537402835</v>
      </c>
      <c r="J43" s="124">
        <f t="shared" si="11"/>
        <v>70.384368537402835</v>
      </c>
      <c r="K43" s="230">
        <f>'MASTER CHART'!$C$7</f>
        <v>0.25</v>
      </c>
      <c r="L43" s="231">
        <f t="shared" si="12"/>
        <v>-17.596092134350709</v>
      </c>
    </row>
    <row r="44" spans="1:12" ht="14.4" x14ac:dyDescent="0.3">
      <c r="A44" s="924" t="s">
        <v>149</v>
      </c>
      <c r="B44" s="1089" t="s">
        <v>149</v>
      </c>
      <c r="C44" s="1056">
        <v>28602</v>
      </c>
      <c r="D44" s="1100" t="s">
        <v>630</v>
      </c>
      <c r="E44" s="666">
        <f t="shared" si="6"/>
        <v>28602</v>
      </c>
      <c r="F44" s="229">
        <f t="shared" si="7"/>
        <v>1.8963071007094079</v>
      </c>
      <c r="G44" s="114">
        <f t="shared" si="8"/>
        <v>0.89630710070940789</v>
      </c>
      <c r="H44" s="114">
        <f t="shared" si="9"/>
        <v>-0.89630710070940789</v>
      </c>
      <c r="I44" s="579">
        <f t="shared" si="10"/>
        <v>12.416193677559191</v>
      </c>
      <c r="J44" s="124">
        <f t="shared" si="11"/>
        <v>12.416193677559191</v>
      </c>
      <c r="K44" s="230">
        <f>'MASTER CHART'!$C$7</f>
        <v>0.25</v>
      </c>
      <c r="L44" s="231">
        <f t="shared" si="12"/>
        <v>3.1040484193897977</v>
      </c>
    </row>
    <row r="45" spans="1:12" ht="14.4" x14ac:dyDescent="0.3">
      <c r="A45" s="924" t="s">
        <v>150</v>
      </c>
      <c r="B45" s="1089" t="s">
        <v>150</v>
      </c>
      <c r="C45" s="1056">
        <v>12300</v>
      </c>
      <c r="D45" s="1100" t="s">
        <v>455</v>
      </c>
      <c r="E45" s="666">
        <f t="shared" si="6"/>
        <v>12300</v>
      </c>
      <c r="F45" s="229">
        <f t="shared" si="7"/>
        <v>0.8154876350858582</v>
      </c>
      <c r="G45" s="114">
        <f t="shared" si="8"/>
        <v>-0.1845123649141418</v>
      </c>
      <c r="H45" s="114">
        <f t="shared" si="9"/>
        <v>0.1845123649141418</v>
      </c>
      <c r="I45" s="579">
        <f t="shared" si="10"/>
        <v>-19.845967339371036</v>
      </c>
      <c r="J45" s="124">
        <f t="shared" si="11"/>
        <v>19.845967339371036</v>
      </c>
      <c r="K45" s="230">
        <f>'MASTER CHART'!$C$7</f>
        <v>0.25</v>
      </c>
      <c r="L45" s="231">
        <f t="shared" si="12"/>
        <v>-4.961491834842759</v>
      </c>
    </row>
    <row r="46" spans="1:12" ht="16.5" customHeight="1" x14ac:dyDescent="0.3">
      <c r="A46" s="924" t="s">
        <v>51</v>
      </c>
      <c r="B46" s="1089" t="s">
        <v>51</v>
      </c>
      <c r="C46" s="1056">
        <v>39545</v>
      </c>
      <c r="D46" s="1100" t="s">
        <v>630</v>
      </c>
      <c r="E46" s="666">
        <f t="shared" si="6"/>
        <v>39545</v>
      </c>
      <c r="F46" s="229">
        <f t="shared" si="7"/>
        <v>2.6218258967048995</v>
      </c>
      <c r="G46" s="114">
        <f t="shared" si="8"/>
        <v>1.6218258967048995</v>
      </c>
      <c r="H46" s="114">
        <f t="shared" si="9"/>
        <v>-1.6218258967048995</v>
      </c>
      <c r="I46" s="579">
        <f t="shared" si="10"/>
        <v>22.466523392296246</v>
      </c>
      <c r="J46" s="124">
        <f t="shared" si="11"/>
        <v>22.466523392296246</v>
      </c>
      <c r="K46" s="230">
        <f>'MASTER CHART'!$C$7</f>
        <v>0.25</v>
      </c>
      <c r="L46" s="231">
        <f t="shared" si="12"/>
        <v>5.6166308480740614</v>
      </c>
    </row>
    <row r="47" spans="1:12" ht="16.5" customHeight="1" x14ac:dyDescent="0.3">
      <c r="A47" s="924" t="s">
        <v>52</v>
      </c>
      <c r="B47" s="1089" t="s">
        <v>459</v>
      </c>
      <c r="C47" s="1056">
        <v>40862</v>
      </c>
      <c r="D47" s="1100" t="s">
        <v>630</v>
      </c>
      <c r="E47" s="666">
        <f t="shared" si="6"/>
        <v>40862</v>
      </c>
      <c r="F47" s="229">
        <f t="shared" si="7"/>
        <v>2.7091427434860438</v>
      </c>
      <c r="G47" s="114">
        <f t="shared" si="8"/>
        <v>1.7091427434860438</v>
      </c>
      <c r="H47" s="114">
        <f t="shared" si="9"/>
        <v>-1.7091427434860438</v>
      </c>
      <c r="I47" s="579">
        <f t="shared" si="10"/>
        <v>23.676089711798092</v>
      </c>
      <c r="J47" s="124">
        <f t="shared" si="11"/>
        <v>23.676089711798092</v>
      </c>
      <c r="K47" s="230">
        <f>'MASTER CHART'!$C$7</f>
        <v>0.25</v>
      </c>
      <c r="L47" s="231">
        <f t="shared" si="12"/>
        <v>5.9190224279495229</v>
      </c>
    </row>
    <row r="48" spans="1:12" ht="18.600000000000001" customHeight="1" x14ac:dyDescent="0.3">
      <c r="A48" s="924" t="s">
        <v>313</v>
      </c>
      <c r="B48" s="1089" t="s">
        <v>221</v>
      </c>
      <c r="C48" s="1056">
        <v>1700</v>
      </c>
      <c r="D48" s="1100" t="s">
        <v>460</v>
      </c>
      <c r="E48" s="666">
        <f t="shared" si="6"/>
        <v>1700</v>
      </c>
      <c r="F48" s="229">
        <f t="shared" si="7"/>
        <v>0.11270967314194789</v>
      </c>
      <c r="G48" s="114">
        <f t="shared" si="8"/>
        <v>-0.88729032685805209</v>
      </c>
      <c r="H48" s="114">
        <f t="shared" si="9"/>
        <v>0.88729032685805209</v>
      </c>
      <c r="I48" s="579">
        <f t="shared" si="10"/>
        <v>-95.436069314697278</v>
      </c>
      <c r="J48" s="124">
        <f t="shared" si="11"/>
        <v>95.436069314697278</v>
      </c>
      <c r="K48" s="230">
        <f>'MASTER CHART'!$C$7</f>
        <v>0.25</v>
      </c>
      <c r="L48" s="231">
        <f t="shared" si="12"/>
        <v>-23.859017328674319</v>
      </c>
    </row>
    <row r="49" spans="1:46" ht="16.5" customHeight="1" x14ac:dyDescent="0.3">
      <c r="A49" s="924" t="s">
        <v>275</v>
      </c>
      <c r="B49" s="1089" t="s">
        <v>217</v>
      </c>
      <c r="C49" s="1056">
        <v>1098</v>
      </c>
      <c r="D49" s="1100" t="s">
        <v>630</v>
      </c>
      <c r="E49" s="666">
        <f t="shared" si="6"/>
        <v>1098</v>
      </c>
      <c r="F49" s="229">
        <f t="shared" si="7"/>
        <v>7.2797188888152231E-2</v>
      </c>
      <c r="G49" s="114">
        <f t="shared" si="8"/>
        <v>-0.92720281111184777</v>
      </c>
      <c r="H49" s="114">
        <f t="shared" si="9"/>
        <v>0.92720281111184777</v>
      </c>
      <c r="I49" s="579">
        <f t="shared" si="10"/>
        <v>-99.729016615560155</v>
      </c>
      <c r="J49" s="124">
        <f t="shared" si="11"/>
        <v>99.729016615560155</v>
      </c>
      <c r="K49" s="230">
        <f>'MASTER CHART'!$C$7</f>
        <v>0.25</v>
      </c>
      <c r="L49" s="231">
        <f t="shared" si="12"/>
        <v>-24.932254153890039</v>
      </c>
    </row>
    <row r="50" spans="1:46" ht="16.5" customHeight="1" x14ac:dyDescent="0.3">
      <c r="A50" s="924" t="s">
        <v>53</v>
      </c>
      <c r="B50" s="1089" t="s">
        <v>53</v>
      </c>
      <c r="C50" s="1056">
        <v>57804</v>
      </c>
      <c r="D50" s="1100" t="s">
        <v>630</v>
      </c>
      <c r="E50" s="666">
        <f t="shared" si="6"/>
        <v>57804</v>
      </c>
      <c r="F50" s="229">
        <f t="shared" si="7"/>
        <v>3.8323940860571506</v>
      </c>
      <c r="G50" s="114">
        <f t="shared" si="8"/>
        <v>2.8323940860571506</v>
      </c>
      <c r="H50" s="114">
        <f t="shared" si="9"/>
        <v>-2.8323940860571506</v>
      </c>
      <c r="I50" s="579">
        <f t="shared" si="10"/>
        <v>39.236053709520398</v>
      </c>
      <c r="J50" s="124">
        <f t="shared" si="11"/>
        <v>39.236053709520398</v>
      </c>
      <c r="K50" s="230">
        <f>'MASTER CHART'!$C$7</f>
        <v>0.25</v>
      </c>
      <c r="L50" s="231">
        <f t="shared" si="12"/>
        <v>9.8090134273800995</v>
      </c>
    </row>
    <row r="51" spans="1:46" ht="16.5" customHeight="1" x14ac:dyDescent="0.3">
      <c r="A51" s="924" t="s">
        <v>113</v>
      </c>
      <c r="B51" s="1089" t="s">
        <v>113</v>
      </c>
      <c r="C51" s="1056">
        <v>11917</v>
      </c>
      <c r="D51" s="1100" t="s">
        <v>630</v>
      </c>
      <c r="E51" s="666">
        <f t="shared" si="6"/>
        <v>11917</v>
      </c>
      <c r="F51" s="229">
        <f t="shared" si="7"/>
        <v>0.79009480872505466</v>
      </c>
      <c r="G51" s="115">
        <f t="shared" si="8"/>
        <v>-0.20990519127494534</v>
      </c>
      <c r="H51" s="115">
        <f t="shared" si="9"/>
        <v>0.20990519127494534</v>
      </c>
      <c r="I51" s="579">
        <f t="shared" si="10"/>
        <v>-22.577194608856882</v>
      </c>
      <c r="J51" s="124">
        <f t="shared" si="11"/>
        <v>22.577194608856882</v>
      </c>
      <c r="K51" s="230">
        <f>'MASTER CHART'!$C$7</f>
        <v>0.25</v>
      </c>
      <c r="L51" s="231">
        <f t="shared" si="12"/>
        <v>-5.6442986522142204</v>
      </c>
    </row>
    <row r="52" spans="1:46" ht="16.5" customHeight="1" x14ac:dyDescent="0.3">
      <c r="A52" s="924" t="s">
        <v>114</v>
      </c>
      <c r="B52" s="1089" t="s">
        <v>114</v>
      </c>
      <c r="C52" s="1056">
        <v>18413</v>
      </c>
      <c r="D52" s="1100" t="s">
        <v>630</v>
      </c>
      <c r="E52" s="666">
        <f t="shared" si="6"/>
        <v>18413</v>
      </c>
      <c r="F52" s="229">
        <f t="shared" si="7"/>
        <v>1.2207783597427568</v>
      </c>
      <c r="G52" s="115">
        <f t="shared" si="8"/>
        <v>0.22077835974275684</v>
      </c>
      <c r="H52" s="115">
        <f t="shared" si="9"/>
        <v>-0.22077835974275684</v>
      </c>
      <c r="I52" s="579">
        <f t="shared" si="10"/>
        <v>3.0583567531823452</v>
      </c>
      <c r="J52" s="124">
        <f t="shared" si="11"/>
        <v>3.0583567531823452</v>
      </c>
      <c r="K52" s="230">
        <f>'MASTER CHART'!$C$7</f>
        <v>0.25</v>
      </c>
      <c r="L52" s="231">
        <f t="shared" si="12"/>
        <v>0.76458918829558631</v>
      </c>
    </row>
    <row r="53" spans="1:46" ht="16.5" customHeight="1" x14ac:dyDescent="0.3">
      <c r="A53" s="924" t="s">
        <v>54</v>
      </c>
      <c r="B53" s="1089" t="s">
        <v>54</v>
      </c>
      <c r="C53" s="1056">
        <v>11375</v>
      </c>
      <c r="D53" s="1100" t="s">
        <v>630</v>
      </c>
      <c r="E53" s="666">
        <f t="shared" si="6"/>
        <v>11375</v>
      </c>
      <c r="F53" s="229">
        <f t="shared" si="7"/>
        <v>0.75416031293509245</v>
      </c>
      <c r="G53" s="115">
        <f t="shared" si="8"/>
        <v>-0.24583968706490755</v>
      </c>
      <c r="H53" s="115">
        <f t="shared" si="9"/>
        <v>0.24583968706490755</v>
      </c>
      <c r="I53" s="579">
        <f t="shared" si="10"/>
        <v>-26.442273407972621</v>
      </c>
      <c r="J53" s="148">
        <f t="shared" si="11"/>
        <v>26.442273407972621</v>
      </c>
      <c r="K53" s="230">
        <f>'MASTER CHART'!$C$7</f>
        <v>0.25</v>
      </c>
      <c r="L53" s="231">
        <f t="shared" si="12"/>
        <v>-6.6105683519931553</v>
      </c>
      <c r="AR53" s="31"/>
    </row>
    <row r="54" spans="1:46" ht="16.5" customHeight="1" x14ac:dyDescent="0.3">
      <c r="A54" s="924" t="s">
        <v>55</v>
      </c>
      <c r="B54" s="1089" t="s">
        <v>55</v>
      </c>
      <c r="C54" s="1056">
        <v>11763</v>
      </c>
      <c r="D54" s="1100" t="s">
        <v>630</v>
      </c>
      <c r="E54" s="666">
        <f t="shared" si="6"/>
        <v>11763</v>
      </c>
      <c r="F54" s="229">
        <f t="shared" si="7"/>
        <v>0.7798846383345488</v>
      </c>
      <c r="G54" s="115">
        <f t="shared" si="8"/>
        <v>-0.2201153616654512</v>
      </c>
      <c r="H54" s="115">
        <f t="shared" si="9"/>
        <v>0.2201153616654512</v>
      </c>
      <c r="I54" s="579">
        <f t="shared" si="10"/>
        <v>-23.675390430007848</v>
      </c>
      <c r="J54" s="124">
        <f t="shared" si="11"/>
        <v>23.675390430007848</v>
      </c>
      <c r="K54" s="230">
        <f>'MASTER CHART'!$C$7</f>
        <v>0.25</v>
      </c>
      <c r="L54" s="231">
        <f t="shared" si="12"/>
        <v>-5.918847607501962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</row>
    <row r="55" spans="1:46" s="145" customFormat="1" ht="16.5" customHeight="1" x14ac:dyDescent="0.3">
      <c r="A55" s="924" t="s">
        <v>56</v>
      </c>
      <c r="B55" s="1089" t="s">
        <v>56</v>
      </c>
      <c r="C55" s="1056">
        <v>8776</v>
      </c>
      <c r="D55" s="1100" t="s">
        <v>630</v>
      </c>
      <c r="E55" s="666">
        <f t="shared" si="6"/>
        <v>8776</v>
      </c>
      <c r="F55" s="229">
        <f t="shared" si="7"/>
        <v>0.5818471126433733</v>
      </c>
      <c r="G55" s="115">
        <f t="shared" si="8"/>
        <v>-0.4181528873566267</v>
      </c>
      <c r="H55" s="115">
        <f t="shared" si="9"/>
        <v>0.4181528873566267</v>
      </c>
      <c r="I55" s="579">
        <f t="shared" si="10"/>
        <v>-44.97611067531912</v>
      </c>
      <c r="J55" s="124">
        <f t="shared" si="11"/>
        <v>44.97611067531912</v>
      </c>
      <c r="K55" s="230">
        <f>'MASTER CHART'!$C$7</f>
        <v>0.25</v>
      </c>
      <c r="L55" s="231">
        <f t="shared" si="12"/>
        <v>-11.24402766882978</v>
      </c>
      <c r="M55" s="150"/>
      <c r="N55" s="149"/>
      <c r="O55" s="150"/>
      <c r="P55" s="151"/>
      <c r="Q55" s="152"/>
      <c r="R55" s="153"/>
      <c r="S55" s="150"/>
      <c r="T55" s="150"/>
      <c r="U55" s="154"/>
      <c r="V55" s="150"/>
      <c r="W55" s="154"/>
      <c r="X55" s="150"/>
      <c r="Y55" s="155"/>
      <c r="Z55" s="156"/>
      <c r="AA55" s="157"/>
      <c r="AB55" s="156"/>
      <c r="AC55" s="150"/>
      <c r="AD55" s="150"/>
      <c r="AE55" s="150"/>
      <c r="AF55" s="150"/>
      <c r="AG55" s="150"/>
      <c r="AH55" s="150"/>
      <c r="AI55" s="150"/>
      <c r="AJ55" s="150"/>
      <c r="AK55" s="158"/>
      <c r="AL55" s="150"/>
      <c r="AM55" s="150"/>
      <c r="AN55" s="150"/>
      <c r="AO55" s="150"/>
      <c r="AP55" s="150"/>
      <c r="AQ55" s="150"/>
      <c r="AR55" s="150"/>
      <c r="AS55" s="151"/>
      <c r="AT55" s="159"/>
    </row>
    <row r="56" spans="1:46" ht="18" customHeight="1" x14ac:dyDescent="0.3">
      <c r="A56" s="924" t="s">
        <v>151</v>
      </c>
      <c r="B56" s="1089" t="s">
        <v>151</v>
      </c>
      <c r="C56" s="1056">
        <v>18558</v>
      </c>
      <c r="D56" s="1100" t="s">
        <v>630</v>
      </c>
      <c r="E56" s="666">
        <f t="shared" si="6"/>
        <v>18558</v>
      </c>
      <c r="F56" s="229">
        <f t="shared" si="7"/>
        <v>1.2303918318636875</v>
      </c>
      <c r="G56" s="115">
        <f t="shared" si="8"/>
        <v>0.2303918318636875</v>
      </c>
      <c r="H56" s="115">
        <f t="shared" si="9"/>
        <v>-0.2303918318636875</v>
      </c>
      <c r="I56" s="579">
        <f t="shared" si="10"/>
        <v>3.1915284436362281</v>
      </c>
      <c r="J56" s="124">
        <f t="shared" si="11"/>
        <v>3.1915284436362281</v>
      </c>
      <c r="K56" s="230">
        <f>'MASTER CHART'!$C$7</f>
        <v>0.25</v>
      </c>
      <c r="L56" s="231">
        <f t="shared" si="12"/>
        <v>0.79788211090905703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</row>
    <row r="57" spans="1:46" ht="18" customHeight="1" x14ac:dyDescent="0.3">
      <c r="A57" s="924" t="s">
        <v>152</v>
      </c>
      <c r="B57" s="1089" t="s">
        <v>152</v>
      </c>
      <c r="C57" s="1056">
        <v>36927</v>
      </c>
      <c r="D57" s="1100" t="s">
        <v>630</v>
      </c>
      <c r="E57" s="666">
        <f t="shared" si="6"/>
        <v>36927</v>
      </c>
      <c r="F57" s="229">
        <f t="shared" si="7"/>
        <v>2.4482530000662996</v>
      </c>
      <c r="G57" s="115">
        <f t="shared" si="8"/>
        <v>1.4482530000662996</v>
      </c>
      <c r="H57" s="115">
        <f t="shared" si="9"/>
        <v>-1.4482530000662996</v>
      </c>
      <c r="I57" s="579">
        <f t="shared" si="10"/>
        <v>20.062085560515047</v>
      </c>
      <c r="J57" s="124">
        <f t="shared" si="11"/>
        <v>20.062085560515047</v>
      </c>
      <c r="K57" s="230">
        <f>'MASTER CHART'!$C$7</f>
        <v>0.25</v>
      </c>
      <c r="L57" s="231">
        <f t="shared" si="12"/>
        <v>5.0155213901287619</v>
      </c>
    </row>
    <row r="58" spans="1:46" ht="18" customHeight="1" x14ac:dyDescent="0.3">
      <c r="A58" s="924" t="s">
        <v>153</v>
      </c>
      <c r="B58" s="1089" t="s">
        <v>153</v>
      </c>
      <c r="C58" s="1056">
        <v>2221</v>
      </c>
      <c r="D58" s="1100" t="s">
        <v>630</v>
      </c>
      <c r="E58" s="666">
        <f t="shared" si="6"/>
        <v>2221</v>
      </c>
      <c r="F58" s="229">
        <f t="shared" si="7"/>
        <v>0.14725187296956838</v>
      </c>
      <c r="G58" s="115">
        <f t="shared" si="8"/>
        <v>-0.85274812703043157</v>
      </c>
      <c r="H58" s="115">
        <f t="shared" si="9"/>
        <v>0.85274812703043157</v>
      </c>
      <c r="I58" s="579">
        <f t="shared" si="10"/>
        <v>-91.720744491193031</v>
      </c>
      <c r="J58" s="124">
        <f t="shared" si="11"/>
        <v>91.720744491193031</v>
      </c>
      <c r="K58" s="230">
        <f>'MASTER CHART'!$C$7</f>
        <v>0.25</v>
      </c>
      <c r="L58" s="231">
        <f t="shared" si="12"/>
        <v>-22.930186122798258</v>
      </c>
    </row>
    <row r="59" spans="1:46" ht="18" customHeight="1" x14ac:dyDescent="0.3">
      <c r="A59" s="924" t="s">
        <v>154</v>
      </c>
      <c r="B59" s="1089" t="s">
        <v>154</v>
      </c>
      <c r="C59" s="1056">
        <v>13684</v>
      </c>
      <c r="D59" s="1100" t="s">
        <v>630</v>
      </c>
      <c r="E59" s="666">
        <f t="shared" si="6"/>
        <v>13684</v>
      </c>
      <c r="F59" s="229">
        <f t="shared" si="7"/>
        <v>0.90724656898494993</v>
      </c>
      <c r="G59" s="115">
        <f t="shared" si="8"/>
        <v>-9.275343101505007E-2</v>
      </c>
      <c r="H59" s="115">
        <f t="shared" si="9"/>
        <v>9.275343101505007E-2</v>
      </c>
      <c r="I59" s="579">
        <f t="shared" si="10"/>
        <v>-9.976467232403909</v>
      </c>
      <c r="J59" s="124">
        <f t="shared" si="11"/>
        <v>9.976467232403909</v>
      </c>
      <c r="K59" s="230">
        <f>'MASTER CHART'!$C$7</f>
        <v>0.25</v>
      </c>
      <c r="L59" s="231">
        <f t="shared" si="12"/>
        <v>-2.4941168081009772</v>
      </c>
    </row>
    <row r="60" spans="1:46" ht="18" customHeight="1" x14ac:dyDescent="0.3">
      <c r="A60" s="924" t="s">
        <v>155</v>
      </c>
      <c r="B60" s="1089" t="s">
        <v>155</v>
      </c>
      <c r="C60" s="1056">
        <v>48668</v>
      </c>
      <c r="D60" s="1100" t="s">
        <v>630</v>
      </c>
      <c r="E60" s="666">
        <f t="shared" si="6"/>
        <v>48668</v>
      </c>
      <c r="F60" s="229">
        <f t="shared" si="7"/>
        <v>3.2266790426307765</v>
      </c>
      <c r="G60" s="115">
        <f t="shared" si="8"/>
        <v>2.2266790426307765</v>
      </c>
      <c r="H60" s="115">
        <f t="shared" si="9"/>
        <v>-2.2266790426307765</v>
      </c>
      <c r="I60" s="579">
        <f t="shared" si="10"/>
        <v>30.845318785474181</v>
      </c>
      <c r="J60" s="124">
        <f t="shared" si="11"/>
        <v>30.845318785474181</v>
      </c>
      <c r="K60" s="230">
        <f>'MASTER CHART'!$C$7</f>
        <v>0.25</v>
      </c>
      <c r="L60" s="231">
        <f t="shared" si="12"/>
        <v>7.7113296963685452</v>
      </c>
    </row>
    <row r="61" spans="1:46" ht="18" customHeight="1" x14ac:dyDescent="0.3">
      <c r="A61" s="923" t="s">
        <v>57</v>
      </c>
      <c r="B61" s="1089" t="s">
        <v>57</v>
      </c>
      <c r="C61" s="1056">
        <v>46184</v>
      </c>
      <c r="D61" s="1100" t="s">
        <v>630</v>
      </c>
      <c r="E61" s="666">
        <f t="shared" si="6"/>
        <v>46184</v>
      </c>
      <c r="F61" s="229">
        <f t="shared" si="7"/>
        <v>3.0619903202280714</v>
      </c>
      <c r="G61" s="115">
        <f t="shared" si="8"/>
        <v>2.0619903202280714</v>
      </c>
      <c r="H61" s="115">
        <f t="shared" si="9"/>
        <v>-2.0619903202280714</v>
      </c>
      <c r="I61" s="579">
        <f t="shared" si="10"/>
        <v>28.563949964181408</v>
      </c>
      <c r="J61" s="124">
        <f t="shared" si="11"/>
        <v>28.563949964181408</v>
      </c>
      <c r="K61" s="230">
        <f>'MASTER CHART'!$C$7</f>
        <v>0.25</v>
      </c>
      <c r="L61" s="231">
        <f t="shared" si="12"/>
        <v>7.1409874910453519</v>
      </c>
    </row>
    <row r="62" spans="1:46" ht="18" customHeight="1" x14ac:dyDescent="0.3">
      <c r="A62" s="924" t="s">
        <v>156</v>
      </c>
      <c r="B62" s="1089" t="s">
        <v>156</v>
      </c>
      <c r="C62" s="1056">
        <v>17000</v>
      </c>
      <c r="D62" s="1100" t="s">
        <v>460</v>
      </c>
      <c r="E62" s="666">
        <f t="shared" si="6"/>
        <v>17000</v>
      </c>
      <c r="F62" s="229">
        <f t="shared" si="7"/>
        <v>1.1270967314194789</v>
      </c>
      <c r="G62" s="115">
        <f t="shared" si="8"/>
        <v>0.12709673141947886</v>
      </c>
      <c r="H62" s="115">
        <f t="shared" si="9"/>
        <v>-0.12709673141947886</v>
      </c>
      <c r="I62" s="579">
        <f t="shared" si="10"/>
        <v>1.7606215903455111</v>
      </c>
      <c r="J62" s="124">
        <f t="shared" si="11"/>
        <v>1.7606215903455111</v>
      </c>
      <c r="K62" s="230">
        <f>'MASTER CHART'!$C$7</f>
        <v>0.25</v>
      </c>
      <c r="L62" s="231">
        <f t="shared" si="12"/>
        <v>0.44015539758637778</v>
      </c>
    </row>
    <row r="63" spans="1:46" ht="18" customHeight="1" x14ac:dyDescent="0.3">
      <c r="A63" s="924" t="s">
        <v>157</v>
      </c>
      <c r="B63" s="1089" t="s">
        <v>157</v>
      </c>
      <c r="C63" s="1056">
        <v>14950</v>
      </c>
      <c r="D63" s="1100" t="s">
        <v>630</v>
      </c>
      <c r="E63" s="666">
        <f t="shared" si="6"/>
        <v>14950</v>
      </c>
      <c r="F63" s="229">
        <f t="shared" si="7"/>
        <v>0.99118212557183583</v>
      </c>
      <c r="G63" s="115">
        <f t="shared" si="8"/>
        <v>-8.8178744281641741E-3</v>
      </c>
      <c r="H63" s="115">
        <f t="shared" si="9"/>
        <v>8.8178744281641741E-3</v>
      </c>
      <c r="I63" s="579">
        <f t="shared" si="10"/>
        <v>-0.94844184553947253</v>
      </c>
      <c r="J63" s="124">
        <f t="shared" si="11"/>
        <v>0.94844184553947253</v>
      </c>
      <c r="K63" s="230">
        <f>'MASTER CHART'!$C$7</f>
        <v>0.25</v>
      </c>
      <c r="L63" s="231">
        <f t="shared" si="12"/>
        <v>-0.23711046138486813</v>
      </c>
    </row>
    <row r="64" spans="1:46" ht="18" customHeight="1" x14ac:dyDescent="0.3">
      <c r="A64" s="924" t="s">
        <v>158</v>
      </c>
      <c r="B64" s="1089" t="s">
        <v>158</v>
      </c>
      <c r="C64" s="1056">
        <v>14992</v>
      </c>
      <c r="D64" s="1100" t="s">
        <v>630</v>
      </c>
      <c r="E64" s="666">
        <f t="shared" si="6"/>
        <v>14992</v>
      </c>
      <c r="F64" s="229">
        <f t="shared" si="7"/>
        <v>0.99396671749651921</v>
      </c>
      <c r="G64" s="115">
        <f t="shared" si="8"/>
        <v>-6.0332825034807858E-3</v>
      </c>
      <c r="H64" s="115">
        <f t="shared" si="9"/>
        <v>6.0332825034807858E-3</v>
      </c>
      <c r="I64" s="579">
        <f t="shared" si="10"/>
        <v>-0.64893389431648496</v>
      </c>
      <c r="J64" s="124">
        <f t="shared" si="11"/>
        <v>0.64893389431648496</v>
      </c>
      <c r="K64" s="230">
        <f>'MASTER CHART'!$C$7</f>
        <v>0.25</v>
      </c>
      <c r="L64" s="231">
        <f t="shared" si="12"/>
        <v>-0.16223347357912124</v>
      </c>
    </row>
    <row r="65" spans="1:12" ht="18" customHeight="1" x14ac:dyDescent="0.3">
      <c r="A65" s="924" t="s">
        <v>58</v>
      </c>
      <c r="B65" s="1089" t="s">
        <v>58</v>
      </c>
      <c r="C65" s="1056">
        <v>53919</v>
      </c>
      <c r="D65" s="1100" t="s">
        <v>630</v>
      </c>
      <c r="E65" s="666">
        <f t="shared" si="6"/>
        <v>53919</v>
      </c>
      <c r="F65" s="229">
        <f t="shared" si="7"/>
        <v>3.5748193330239344</v>
      </c>
      <c r="G65" s="115">
        <f t="shared" si="8"/>
        <v>2.5748193330239344</v>
      </c>
      <c r="H65" s="115">
        <f t="shared" si="9"/>
        <v>-2.5748193330239344</v>
      </c>
      <c r="I65" s="579">
        <f t="shared" si="10"/>
        <v>35.667970830807661</v>
      </c>
      <c r="J65" s="124">
        <f t="shared" si="11"/>
        <v>35.667970830807661</v>
      </c>
      <c r="K65" s="230">
        <f>'MASTER CHART'!$C$7</f>
        <v>0.25</v>
      </c>
      <c r="L65" s="231">
        <f t="shared" si="12"/>
        <v>8.9169927077019153</v>
      </c>
    </row>
    <row r="66" spans="1:12" ht="18" customHeight="1" x14ac:dyDescent="0.3">
      <c r="A66" s="924" t="s">
        <v>159</v>
      </c>
      <c r="B66" s="1089" t="s">
        <v>159</v>
      </c>
      <c r="C66" s="1056">
        <v>5413</v>
      </c>
      <c r="D66" s="1100" t="s">
        <v>630</v>
      </c>
      <c r="E66" s="666">
        <f t="shared" si="6"/>
        <v>5413</v>
      </c>
      <c r="F66" s="229">
        <f t="shared" si="7"/>
        <v>0.35888085924550817</v>
      </c>
      <c r="G66" s="115">
        <f t="shared" si="8"/>
        <v>-0.64111914075449183</v>
      </c>
      <c r="H66" s="115">
        <f t="shared" si="9"/>
        <v>0.64111914075449183</v>
      </c>
      <c r="I66" s="579">
        <f t="shared" si="10"/>
        <v>-68.958140198245744</v>
      </c>
      <c r="J66" s="124">
        <f t="shared" si="11"/>
        <v>68.958140198245744</v>
      </c>
      <c r="K66" s="230">
        <f>'MASTER CHART'!$C$7</f>
        <v>0.25</v>
      </c>
      <c r="L66" s="231">
        <f t="shared" si="12"/>
        <v>-17.239535049561436</v>
      </c>
    </row>
    <row r="67" spans="1:12" ht="15.75" customHeight="1" x14ac:dyDescent="0.3">
      <c r="A67" s="924" t="s">
        <v>253</v>
      </c>
      <c r="B67" s="1089" t="s">
        <v>160</v>
      </c>
      <c r="C67" s="1056">
        <v>61700</v>
      </c>
      <c r="D67" s="1100" t="s">
        <v>457</v>
      </c>
      <c r="E67" s="666">
        <f t="shared" si="6"/>
        <v>61700</v>
      </c>
      <c r="F67" s="229">
        <f t="shared" si="7"/>
        <v>4.0906981369754032</v>
      </c>
      <c r="G67" s="115">
        <f t="shared" si="8"/>
        <v>3.0906981369754032</v>
      </c>
      <c r="H67" s="115">
        <f t="shared" si="9"/>
        <v>-3.0906981369754032</v>
      </c>
      <c r="I67" s="579">
        <f t="shared" si="10"/>
        <v>42.814239268198598</v>
      </c>
      <c r="J67" s="124">
        <f t="shared" si="11"/>
        <v>42.814239268198598</v>
      </c>
      <c r="K67" s="230">
        <f>'MASTER CHART'!$C$7</f>
        <v>0.25</v>
      </c>
      <c r="L67" s="231">
        <f t="shared" si="12"/>
        <v>10.70355981704965</v>
      </c>
    </row>
    <row r="68" spans="1:12" ht="15.75" customHeight="1" x14ac:dyDescent="0.3">
      <c r="A68" s="924" t="s">
        <v>59</v>
      </c>
      <c r="B68" s="1089" t="s">
        <v>59</v>
      </c>
      <c r="C68" s="1056">
        <v>29799</v>
      </c>
      <c r="D68" s="1100" t="s">
        <v>630</v>
      </c>
      <c r="E68" s="666">
        <f t="shared" si="6"/>
        <v>29799</v>
      </c>
      <c r="F68" s="229">
        <f t="shared" ref="F68:F99" si="13">IF(E68=0,"use mean",E68/$E$179)</f>
        <v>1.9756679705628855</v>
      </c>
      <c r="G68" s="115">
        <f t="shared" ref="G68:G85" si="14">IF(E68=0,0,F68-1)</f>
        <v>0.97566797056288546</v>
      </c>
      <c r="H68" s="115">
        <f t="shared" ref="H68:H85" si="15">(G68*-1)</f>
        <v>-0.97566797056288546</v>
      </c>
      <c r="I68" s="579">
        <f t="shared" ref="I68:I99" si="16">(IF(G68&lt;0,G68/$G$181*100,G68/$G$180*100))</f>
        <v>13.515548942892305</v>
      </c>
      <c r="J68" s="124">
        <f t="shared" ref="J68:J99" si="17">IF(G68&lt;0,G68/$G$181*-100,G68/$G$180*100)</f>
        <v>13.515548942892305</v>
      </c>
      <c r="K68" s="230">
        <f>'MASTER CHART'!$C$7</f>
        <v>0.25</v>
      </c>
      <c r="L68" s="231">
        <f t="shared" ref="L68:L85" si="18">(I68*K68)</f>
        <v>3.3788872357230764</v>
      </c>
    </row>
    <row r="69" spans="1:12" ht="15.75" customHeight="1" x14ac:dyDescent="0.3">
      <c r="A69" s="924" t="s">
        <v>115</v>
      </c>
      <c r="B69" s="1089" t="s">
        <v>115</v>
      </c>
      <c r="C69" s="1056">
        <v>17039</v>
      </c>
      <c r="D69" s="1100" t="s">
        <v>630</v>
      </c>
      <c r="E69" s="666">
        <f t="shared" si="6"/>
        <v>17039</v>
      </c>
      <c r="F69" s="229">
        <f t="shared" si="13"/>
        <v>1.1296824239209706</v>
      </c>
      <c r="G69" s="115">
        <f t="shared" si="14"/>
        <v>0.12968242392097062</v>
      </c>
      <c r="H69" s="115">
        <f t="shared" si="15"/>
        <v>-0.12968242392097062</v>
      </c>
      <c r="I69" s="579">
        <f t="shared" si="16"/>
        <v>1.7964401829503496</v>
      </c>
      <c r="J69" s="124">
        <f t="shared" si="17"/>
        <v>1.7964401829503496</v>
      </c>
      <c r="K69" s="230">
        <f>'MASTER CHART'!$C$7</f>
        <v>0.25</v>
      </c>
      <c r="L69" s="231">
        <f t="shared" si="18"/>
        <v>0.44911004573758739</v>
      </c>
    </row>
    <row r="70" spans="1:12" ht="15.75" customHeight="1" x14ac:dyDescent="0.3">
      <c r="A70" s="924" t="s">
        <v>60</v>
      </c>
      <c r="B70" s="1089" t="s">
        <v>60</v>
      </c>
      <c r="C70" s="1056">
        <v>8637</v>
      </c>
      <c r="D70" s="1100" t="s">
        <v>630</v>
      </c>
      <c r="E70" s="666">
        <f t="shared" ref="E70:E133" si="19">C70</f>
        <v>8637</v>
      </c>
      <c r="F70" s="229">
        <f t="shared" si="13"/>
        <v>0.57263143936882588</v>
      </c>
      <c r="G70" s="115">
        <f t="shared" si="14"/>
        <v>-0.42736856063117412</v>
      </c>
      <c r="H70" s="115">
        <f t="shared" si="15"/>
        <v>0.42736856063117412</v>
      </c>
      <c r="I70" s="579">
        <f t="shared" si="16"/>
        <v>-45.967339371033297</v>
      </c>
      <c r="J70" s="124">
        <f t="shared" si="17"/>
        <v>45.967339371033297</v>
      </c>
      <c r="K70" s="230">
        <f>'MASTER CHART'!$C$7</f>
        <v>0.25</v>
      </c>
      <c r="L70" s="231">
        <f t="shared" si="18"/>
        <v>-11.491834842758324</v>
      </c>
    </row>
    <row r="71" spans="1:12" ht="15.75" customHeight="1" x14ac:dyDescent="0.3">
      <c r="A71" s="924" t="s">
        <v>161</v>
      </c>
      <c r="B71" s="1089" t="s">
        <v>161</v>
      </c>
      <c r="C71" s="1056">
        <v>2562</v>
      </c>
      <c r="D71" s="1100" t="s">
        <v>630</v>
      </c>
      <c r="E71" s="666">
        <f t="shared" si="19"/>
        <v>2562</v>
      </c>
      <c r="F71" s="229">
        <f t="shared" si="13"/>
        <v>0.16986010740568852</v>
      </c>
      <c r="G71" s="115">
        <f t="shared" si="14"/>
        <v>-0.83013989259431153</v>
      </c>
      <c r="H71" s="115">
        <f t="shared" si="15"/>
        <v>0.83013989259431153</v>
      </c>
      <c r="I71" s="579">
        <f t="shared" si="16"/>
        <v>-89.289025172930195</v>
      </c>
      <c r="J71" s="124">
        <f t="shared" si="17"/>
        <v>89.289025172930195</v>
      </c>
      <c r="K71" s="230">
        <f>'MASTER CHART'!$C$7</f>
        <v>0.25</v>
      </c>
      <c r="L71" s="231">
        <f t="shared" si="18"/>
        <v>-22.322256293232549</v>
      </c>
    </row>
    <row r="72" spans="1:12" ht="15.75" customHeight="1" x14ac:dyDescent="0.3">
      <c r="A72" s="924" t="s">
        <v>162</v>
      </c>
      <c r="B72" s="1089" t="s">
        <v>162</v>
      </c>
      <c r="C72" s="1056">
        <v>13082</v>
      </c>
      <c r="D72" s="1100" t="s">
        <v>630</v>
      </c>
      <c r="E72" s="666">
        <f t="shared" si="19"/>
        <v>13082</v>
      </c>
      <c r="F72" s="229">
        <f t="shared" si="13"/>
        <v>0.86733408473115425</v>
      </c>
      <c r="G72" s="115">
        <f t="shared" si="14"/>
        <v>-0.13266591526884575</v>
      </c>
      <c r="H72" s="115">
        <f t="shared" si="15"/>
        <v>0.13266591526884575</v>
      </c>
      <c r="I72" s="579">
        <f t="shared" si="16"/>
        <v>-14.269414533266778</v>
      </c>
      <c r="J72" s="124">
        <f t="shared" si="17"/>
        <v>14.269414533266778</v>
      </c>
      <c r="K72" s="230">
        <f>'MASTER CHART'!$C$7</f>
        <v>0.25</v>
      </c>
      <c r="L72" s="231">
        <f t="shared" si="18"/>
        <v>-3.5673536333166944</v>
      </c>
    </row>
    <row r="73" spans="1:12" ht="15.75" customHeight="1" x14ac:dyDescent="0.3">
      <c r="A73" s="924" t="s">
        <v>116</v>
      </c>
      <c r="B73" s="1089" t="s">
        <v>116</v>
      </c>
      <c r="C73" s="1056">
        <v>2905</v>
      </c>
      <c r="D73" s="1100" t="s">
        <v>630</v>
      </c>
      <c r="E73" s="666">
        <f t="shared" si="19"/>
        <v>2905</v>
      </c>
      <c r="F73" s="229">
        <f t="shared" si="13"/>
        <v>0.19260094145726978</v>
      </c>
      <c r="G73" s="115">
        <f t="shared" si="14"/>
        <v>-0.8073990585427302</v>
      </c>
      <c r="H73" s="115">
        <f t="shared" si="15"/>
        <v>0.8073990585427302</v>
      </c>
      <c r="I73" s="579">
        <f t="shared" si="16"/>
        <v>-86.843043571275757</v>
      </c>
      <c r="J73" s="124">
        <f t="shared" si="17"/>
        <v>86.843043571275757</v>
      </c>
      <c r="K73" s="230">
        <f>'MASTER CHART'!$C$7</f>
        <v>0.25</v>
      </c>
      <c r="L73" s="231">
        <f t="shared" si="18"/>
        <v>-21.710760892818939</v>
      </c>
    </row>
    <row r="74" spans="1:12" ht="15.75" customHeight="1" x14ac:dyDescent="0.3">
      <c r="A74" s="924" t="s">
        <v>61</v>
      </c>
      <c r="B74" s="1089" t="s">
        <v>61</v>
      </c>
      <c r="C74" s="1056">
        <v>5728</v>
      </c>
      <c r="D74" s="1100" t="s">
        <v>630</v>
      </c>
      <c r="E74" s="666">
        <f t="shared" si="19"/>
        <v>5728</v>
      </c>
      <c r="F74" s="229">
        <f t="shared" si="13"/>
        <v>0.3797652986806338</v>
      </c>
      <c r="G74" s="115">
        <f t="shared" si="14"/>
        <v>-0.6202347013193662</v>
      </c>
      <c r="H74" s="115">
        <f t="shared" si="15"/>
        <v>0.6202347013193662</v>
      </c>
      <c r="I74" s="579">
        <f t="shared" si="16"/>
        <v>-66.71183056407331</v>
      </c>
      <c r="J74" s="124">
        <f t="shared" si="17"/>
        <v>66.71183056407331</v>
      </c>
      <c r="K74" s="230">
        <f>'MASTER CHART'!$C$7</f>
        <v>0.25</v>
      </c>
      <c r="L74" s="231">
        <f t="shared" si="18"/>
        <v>-16.677957641018327</v>
      </c>
    </row>
    <row r="75" spans="1:12" ht="15.75" customHeight="1" x14ac:dyDescent="0.3">
      <c r="A75" s="924" t="s">
        <v>252</v>
      </c>
      <c r="B75" s="1089" t="s">
        <v>62</v>
      </c>
      <c r="C75" s="1056">
        <v>59848</v>
      </c>
      <c r="D75" s="1100" t="s">
        <v>630</v>
      </c>
      <c r="E75" s="666">
        <f t="shared" si="19"/>
        <v>59848</v>
      </c>
      <c r="F75" s="229">
        <f t="shared" si="13"/>
        <v>3.9679108930584102</v>
      </c>
      <c r="G75" s="115">
        <f t="shared" si="14"/>
        <v>2.9679108930584102</v>
      </c>
      <c r="H75" s="115">
        <f t="shared" si="15"/>
        <v>-2.9679108930584102</v>
      </c>
      <c r="I75" s="579">
        <f t="shared" si="16"/>
        <v>41.113315332194482</v>
      </c>
      <c r="J75" s="124">
        <f t="shared" si="17"/>
        <v>41.113315332194482</v>
      </c>
      <c r="K75" s="230">
        <f>'MASTER CHART'!$C$7</f>
        <v>0.25</v>
      </c>
      <c r="L75" s="231">
        <f t="shared" si="18"/>
        <v>10.27832883304862</v>
      </c>
    </row>
    <row r="76" spans="1:12" ht="15.75" customHeight="1" x14ac:dyDescent="0.3">
      <c r="A76" s="924" t="s">
        <v>63</v>
      </c>
      <c r="B76" s="1089" t="s">
        <v>63</v>
      </c>
      <c r="C76" s="1056">
        <v>32945</v>
      </c>
      <c r="D76" s="1100" t="s">
        <v>630</v>
      </c>
      <c r="E76" s="666">
        <f t="shared" si="19"/>
        <v>32945</v>
      </c>
      <c r="F76" s="229">
        <f t="shared" si="13"/>
        <v>2.1842471656832196</v>
      </c>
      <c r="G76" s="115">
        <f t="shared" si="14"/>
        <v>1.1842471656832196</v>
      </c>
      <c r="H76" s="115">
        <f t="shared" si="15"/>
        <v>-1.1842471656832196</v>
      </c>
      <c r="I76" s="579">
        <f t="shared" si="16"/>
        <v>16.404915413015924</v>
      </c>
      <c r="J76" s="124">
        <f t="shared" si="17"/>
        <v>16.404915413015924</v>
      </c>
      <c r="K76" s="230">
        <f>'MASTER CHART'!$C$7</f>
        <v>0.25</v>
      </c>
      <c r="L76" s="231">
        <f t="shared" si="18"/>
        <v>4.1012288532539811</v>
      </c>
    </row>
    <row r="77" spans="1:12" ht="15.75" customHeight="1" x14ac:dyDescent="0.3">
      <c r="A77" s="924" t="s">
        <v>164</v>
      </c>
      <c r="B77" s="1089" t="s">
        <v>164</v>
      </c>
      <c r="C77" s="1056">
        <v>55874</v>
      </c>
      <c r="D77" s="1100" t="s">
        <v>630</v>
      </c>
      <c r="E77" s="666">
        <f t="shared" si="19"/>
        <v>55874</v>
      </c>
      <c r="F77" s="229">
        <f t="shared" si="13"/>
        <v>3.7044354571371745</v>
      </c>
      <c r="G77" s="115">
        <f t="shared" si="14"/>
        <v>2.7044354571371745</v>
      </c>
      <c r="H77" s="115">
        <f t="shared" si="15"/>
        <v>-2.7044354571371745</v>
      </c>
      <c r="I77" s="579">
        <f t="shared" si="16"/>
        <v>37.463492588306607</v>
      </c>
      <c r="J77" s="124">
        <f t="shared" si="17"/>
        <v>37.463492588306607</v>
      </c>
      <c r="K77" s="230">
        <f>'MASTER CHART'!$C$7</f>
        <v>0.25</v>
      </c>
      <c r="L77" s="231">
        <f t="shared" si="18"/>
        <v>9.3658731470766519</v>
      </c>
    </row>
    <row r="78" spans="1:12" ht="15.75" customHeight="1" x14ac:dyDescent="0.3">
      <c r="A78" s="924" t="s">
        <v>64</v>
      </c>
      <c r="B78" s="1089" t="s">
        <v>64</v>
      </c>
      <c r="C78" s="1056">
        <v>6700</v>
      </c>
      <c r="D78" s="1100" t="s">
        <v>630</v>
      </c>
      <c r="E78" s="666">
        <f t="shared" si="19"/>
        <v>6700</v>
      </c>
      <c r="F78" s="229">
        <f t="shared" si="13"/>
        <v>0.44420871179473581</v>
      </c>
      <c r="G78" s="115">
        <f t="shared" si="14"/>
        <v>-0.55579128820526424</v>
      </c>
      <c r="H78" s="115">
        <f t="shared" si="15"/>
        <v>0.55579128820526424</v>
      </c>
      <c r="I78" s="579">
        <f t="shared" si="16"/>
        <v>-59.780360835769805</v>
      </c>
      <c r="J78" s="124">
        <f t="shared" si="17"/>
        <v>59.780360835769805</v>
      </c>
      <c r="K78" s="230">
        <f>'MASTER CHART'!$C$7</f>
        <v>0.25</v>
      </c>
      <c r="L78" s="231">
        <f t="shared" si="18"/>
        <v>-14.945090208942451</v>
      </c>
    </row>
    <row r="79" spans="1:12" ht="15.75" customHeight="1" x14ac:dyDescent="0.3">
      <c r="A79" s="924" t="s">
        <v>65</v>
      </c>
      <c r="B79" s="1089" t="s">
        <v>65</v>
      </c>
      <c r="C79" s="1056">
        <v>11812</v>
      </c>
      <c r="D79" s="1100" t="s">
        <v>630</v>
      </c>
      <c r="E79" s="666">
        <f t="shared" si="19"/>
        <v>11812</v>
      </c>
      <c r="F79" s="229">
        <f t="shared" si="13"/>
        <v>0.78313332891334619</v>
      </c>
      <c r="G79" s="115">
        <f t="shared" si="14"/>
        <v>-0.21686667108665381</v>
      </c>
      <c r="H79" s="115">
        <f t="shared" si="15"/>
        <v>0.21686667108665381</v>
      </c>
      <c r="I79" s="579">
        <f t="shared" si="16"/>
        <v>-23.325964486914348</v>
      </c>
      <c r="J79" s="124">
        <f t="shared" si="17"/>
        <v>23.325964486914348</v>
      </c>
      <c r="K79" s="230">
        <f>'MASTER CHART'!$C$7</f>
        <v>0.25</v>
      </c>
      <c r="L79" s="231">
        <f t="shared" si="18"/>
        <v>-5.831491121728587</v>
      </c>
    </row>
    <row r="80" spans="1:12" ht="15.75" customHeight="1" x14ac:dyDescent="0.3">
      <c r="A80" s="924" t="s">
        <v>220</v>
      </c>
      <c r="B80" s="1089" t="s">
        <v>220</v>
      </c>
      <c r="C80" s="1056">
        <v>12389</v>
      </c>
      <c r="D80" s="1100" t="s">
        <v>630</v>
      </c>
      <c r="E80" s="666">
        <f t="shared" si="19"/>
        <v>12389</v>
      </c>
      <c r="F80" s="229">
        <f t="shared" si="13"/>
        <v>0.8213883179738779</v>
      </c>
      <c r="G80" s="115">
        <f t="shared" si="14"/>
        <v>-0.1786116820261221</v>
      </c>
      <c r="H80" s="115">
        <f t="shared" si="15"/>
        <v>0.1786116820261221</v>
      </c>
      <c r="I80" s="579">
        <f t="shared" si="16"/>
        <v>-19.211295728446121</v>
      </c>
      <c r="J80" s="124">
        <f t="shared" si="17"/>
        <v>19.211295728446121</v>
      </c>
      <c r="K80" s="230">
        <f>'MASTER CHART'!$C$7</f>
        <v>0.25</v>
      </c>
      <c r="L80" s="231">
        <f t="shared" si="18"/>
        <v>-4.8028239321115302</v>
      </c>
    </row>
    <row r="81" spans="1:18" s="113" customFormat="1" ht="15.75" customHeight="1" x14ac:dyDescent="0.3">
      <c r="A81" s="924" t="s">
        <v>165</v>
      </c>
      <c r="B81" s="1089" t="s">
        <v>165</v>
      </c>
      <c r="C81" s="1056">
        <v>10881</v>
      </c>
      <c r="D81" s="1100" t="s">
        <v>630</v>
      </c>
      <c r="E81" s="666">
        <f t="shared" si="19"/>
        <v>10881</v>
      </c>
      <c r="F81" s="283">
        <f t="shared" si="13"/>
        <v>0.72140820791619709</v>
      </c>
      <c r="G81" s="272">
        <f t="shared" si="14"/>
        <v>-0.27859179208380291</v>
      </c>
      <c r="H81" s="272">
        <f t="shared" si="15"/>
        <v>0.27859179208380291</v>
      </c>
      <c r="I81" s="579">
        <f t="shared" si="16"/>
        <v>-29.965057405690647</v>
      </c>
      <c r="J81" s="273">
        <f t="shared" si="17"/>
        <v>29.965057405690647</v>
      </c>
      <c r="K81" s="284">
        <f>'MASTER CHART'!$C$7</f>
        <v>0.25</v>
      </c>
      <c r="L81" s="231">
        <f t="shared" si="18"/>
        <v>-7.4912643514226618</v>
      </c>
      <c r="M81" s="3"/>
      <c r="N81" s="3"/>
      <c r="O81" s="3"/>
      <c r="P81" s="3"/>
      <c r="Q81" s="3"/>
      <c r="R81" s="3"/>
    </row>
    <row r="82" spans="1:18" ht="14.4" x14ac:dyDescent="0.3">
      <c r="A82" s="924" t="s">
        <v>66</v>
      </c>
      <c r="B82" s="1089" t="s">
        <v>66</v>
      </c>
      <c r="C82" s="1056">
        <v>86781</v>
      </c>
      <c r="D82" s="1100" t="s">
        <v>630</v>
      </c>
      <c r="E82" s="666">
        <f t="shared" si="19"/>
        <v>86781</v>
      </c>
      <c r="F82" s="229">
        <f t="shared" si="13"/>
        <v>5.7535636146655174</v>
      </c>
      <c r="G82" s="115">
        <f t="shared" si="14"/>
        <v>4.7535636146655174</v>
      </c>
      <c r="H82" s="115">
        <f t="shared" si="15"/>
        <v>-4.7535636146655174</v>
      </c>
      <c r="I82" s="579">
        <f t="shared" si="16"/>
        <v>65.849268014915225</v>
      </c>
      <c r="J82" s="124">
        <f t="shared" si="17"/>
        <v>65.849268014915225</v>
      </c>
      <c r="K82" s="230">
        <f>'MASTER CHART'!$C$7</f>
        <v>0.25</v>
      </c>
      <c r="L82" s="231">
        <f t="shared" si="18"/>
        <v>16.462317003728806</v>
      </c>
    </row>
    <row r="83" spans="1:18" ht="14.4" x14ac:dyDescent="0.3">
      <c r="A83" s="924" t="s">
        <v>67</v>
      </c>
      <c r="B83" s="1089" t="s">
        <v>67</v>
      </c>
      <c r="C83" s="1056">
        <v>41953</v>
      </c>
      <c r="D83" s="1100" t="s">
        <v>635</v>
      </c>
      <c r="E83" s="666">
        <f t="shared" si="19"/>
        <v>41953</v>
      </c>
      <c r="F83" s="229">
        <f t="shared" si="13"/>
        <v>2.7814758337200822</v>
      </c>
      <c r="G83" s="115">
        <f t="shared" si="14"/>
        <v>1.7814758337200822</v>
      </c>
      <c r="H83" s="115">
        <f t="shared" si="15"/>
        <v>-1.7814758337200822</v>
      </c>
      <c r="I83" s="579">
        <f t="shared" si="16"/>
        <v>24.678091879282157</v>
      </c>
      <c r="J83" s="124">
        <f t="shared" si="17"/>
        <v>24.678091879282157</v>
      </c>
      <c r="K83" s="230">
        <f>'MASTER CHART'!$C$7</f>
        <v>0.25</v>
      </c>
      <c r="L83" s="231">
        <f t="shared" si="18"/>
        <v>6.1695229698205392</v>
      </c>
    </row>
    <row r="84" spans="1:18" ht="14.4" x14ac:dyDescent="0.3">
      <c r="A84" s="924" t="s">
        <v>68</v>
      </c>
      <c r="B84" s="1089" t="s">
        <v>68</v>
      </c>
      <c r="C84" s="1056">
        <v>42492</v>
      </c>
      <c r="D84" s="1100" t="s">
        <v>630</v>
      </c>
      <c r="E84" s="666">
        <f t="shared" si="19"/>
        <v>42492</v>
      </c>
      <c r="F84" s="229">
        <f t="shared" si="13"/>
        <v>2.8172114300868527</v>
      </c>
      <c r="G84" s="115">
        <f t="shared" si="14"/>
        <v>1.8172114300868527</v>
      </c>
      <c r="H84" s="115">
        <f t="shared" si="15"/>
        <v>-1.8172114300868527</v>
      </c>
      <c r="I84" s="579">
        <f t="shared" si="16"/>
        <v>25.173123197590048</v>
      </c>
      <c r="J84" s="124">
        <f t="shared" si="17"/>
        <v>25.173123197590048</v>
      </c>
      <c r="K84" s="230">
        <f>'MASTER CHART'!$C$7</f>
        <v>0.25</v>
      </c>
      <c r="L84" s="231">
        <f t="shared" si="18"/>
        <v>6.2932807993975119</v>
      </c>
    </row>
    <row r="85" spans="1:18" ht="16.5" customHeight="1" x14ac:dyDescent="0.3">
      <c r="A85" s="924" t="s">
        <v>69</v>
      </c>
      <c r="B85" s="1089" t="s">
        <v>69</v>
      </c>
      <c r="C85" s="1056">
        <v>9762</v>
      </c>
      <c r="D85" s="1100" t="s">
        <v>630</v>
      </c>
      <c r="E85" s="666">
        <f t="shared" si="19"/>
        <v>9762</v>
      </c>
      <c r="F85" s="229">
        <f t="shared" si="13"/>
        <v>0.64721872306570316</v>
      </c>
      <c r="G85" s="115">
        <f t="shared" si="14"/>
        <v>-0.35278127693429684</v>
      </c>
      <c r="H85" s="115">
        <f t="shared" si="15"/>
        <v>0.35278127693429684</v>
      </c>
      <c r="I85" s="579">
        <f t="shared" si="16"/>
        <v>-37.944804963274613</v>
      </c>
      <c r="J85" s="124">
        <f t="shared" si="17"/>
        <v>37.944804963274613</v>
      </c>
      <c r="K85" s="230">
        <f>'MASTER CHART'!$C$7</f>
        <v>0.25</v>
      </c>
      <c r="L85" s="231">
        <f t="shared" si="18"/>
        <v>-9.4862012408186533</v>
      </c>
    </row>
    <row r="86" spans="1:18" ht="16.5" customHeight="1" x14ac:dyDescent="0.3">
      <c r="A86" s="924" t="s">
        <v>70</v>
      </c>
      <c r="B86" s="1089" t="s">
        <v>70</v>
      </c>
      <c r="C86" s="1056">
        <v>41429</v>
      </c>
      <c r="D86" s="1100" t="s">
        <v>630</v>
      </c>
      <c r="E86" s="666">
        <f t="shared" si="19"/>
        <v>41429</v>
      </c>
      <c r="F86" s="229">
        <f t="shared" si="13"/>
        <v>2.7467347344692699</v>
      </c>
      <c r="G86" s="115">
        <f t="shared" ref="G86:G149" si="20">IF(E86=0,0,F86-1)</f>
        <v>1.7467347344692699</v>
      </c>
      <c r="H86" s="115">
        <f t="shared" ref="H86:H149" si="21">(G86*-1)</f>
        <v>-1.7467347344692699</v>
      </c>
      <c r="I86" s="579">
        <f t="shared" si="16"/>
        <v>24.196836942745353</v>
      </c>
      <c r="J86" s="124">
        <f t="shared" si="17"/>
        <v>24.196836942745353</v>
      </c>
      <c r="K86" s="230">
        <f>'MASTER CHART'!$C$7</f>
        <v>0.25</v>
      </c>
      <c r="L86" s="231">
        <f t="shared" ref="L86:L149" si="22">(I86*K86)</f>
        <v>6.0492092356863383</v>
      </c>
    </row>
    <row r="87" spans="1:18" ht="16.5" customHeight="1" x14ac:dyDescent="0.3">
      <c r="A87" s="924" t="s">
        <v>71</v>
      </c>
      <c r="B87" s="1089" t="s">
        <v>71</v>
      </c>
      <c r="C87" s="1056">
        <v>10071</v>
      </c>
      <c r="D87" s="1100" t="s">
        <v>630</v>
      </c>
      <c r="E87" s="666">
        <f t="shared" si="19"/>
        <v>10071</v>
      </c>
      <c r="F87" s="229">
        <f t="shared" si="13"/>
        <v>0.66770536365444544</v>
      </c>
      <c r="G87" s="115">
        <f t="shared" si="20"/>
        <v>-0.33229463634555456</v>
      </c>
      <c r="H87" s="115">
        <f t="shared" si="21"/>
        <v>0.33229463634555456</v>
      </c>
      <c r="I87" s="579">
        <f t="shared" si="16"/>
        <v>-35.741282179276894</v>
      </c>
      <c r="J87" s="124">
        <f t="shared" si="17"/>
        <v>35.741282179276894</v>
      </c>
      <c r="K87" s="230">
        <f>'MASTER CHART'!$C$7</f>
        <v>0.25</v>
      </c>
      <c r="L87" s="231">
        <f t="shared" si="22"/>
        <v>-8.9353205448192234</v>
      </c>
    </row>
    <row r="88" spans="1:18" ht="16.5" customHeight="1" x14ac:dyDescent="0.3">
      <c r="A88" s="924" t="s">
        <v>166</v>
      </c>
      <c r="B88" s="1089" t="s">
        <v>166</v>
      </c>
      <c r="C88" s="1056">
        <v>26351</v>
      </c>
      <c r="D88" s="1100" t="s">
        <v>630</v>
      </c>
      <c r="E88" s="666">
        <f t="shared" si="19"/>
        <v>26351</v>
      </c>
      <c r="F88" s="229">
        <f t="shared" si="13"/>
        <v>1.7470662335079228</v>
      </c>
      <c r="G88" s="115">
        <f t="shared" si="20"/>
        <v>0.74706623350792278</v>
      </c>
      <c r="H88" s="115">
        <f t="shared" si="21"/>
        <v>-0.74706623350792278</v>
      </c>
      <c r="I88" s="579">
        <f t="shared" si="16"/>
        <v>10.348817986444038</v>
      </c>
      <c r="J88" s="124">
        <f t="shared" si="17"/>
        <v>10.348817986444038</v>
      </c>
      <c r="K88" s="230">
        <f>'MASTER CHART'!$C$7</f>
        <v>0.25</v>
      </c>
      <c r="L88" s="231">
        <f t="shared" si="22"/>
        <v>2.5872044966110095</v>
      </c>
    </row>
    <row r="89" spans="1:18" ht="16.5" customHeight="1" x14ac:dyDescent="0.3">
      <c r="A89" s="924" t="s">
        <v>167</v>
      </c>
      <c r="B89" s="1089" t="s">
        <v>167</v>
      </c>
      <c r="C89" s="1056">
        <v>4330</v>
      </c>
      <c r="D89" s="1100" t="s">
        <v>630</v>
      </c>
      <c r="E89" s="666">
        <f t="shared" si="19"/>
        <v>4330</v>
      </c>
      <c r="F89" s="229">
        <f t="shared" si="13"/>
        <v>0.28707816747331433</v>
      </c>
      <c r="G89" s="115">
        <f t="shared" si="20"/>
        <v>-0.71292183252668573</v>
      </c>
      <c r="H89" s="115">
        <f t="shared" si="21"/>
        <v>0.71292183252668573</v>
      </c>
      <c r="I89" s="579">
        <f t="shared" si="16"/>
        <v>-76.681166654781435</v>
      </c>
      <c r="J89" s="124">
        <f t="shared" si="17"/>
        <v>76.681166654781435</v>
      </c>
      <c r="K89" s="230">
        <f>'MASTER CHART'!$C$7</f>
        <v>0.25</v>
      </c>
      <c r="L89" s="231">
        <f t="shared" si="22"/>
        <v>-19.170291663695359</v>
      </c>
    </row>
    <row r="90" spans="1:18" ht="16.5" customHeight="1" x14ac:dyDescent="0.3">
      <c r="A90" s="924" t="s">
        <v>72</v>
      </c>
      <c r="B90" s="1089" t="s">
        <v>72</v>
      </c>
      <c r="C90" s="1056">
        <v>49854</v>
      </c>
      <c r="D90" s="1100" t="s">
        <v>630</v>
      </c>
      <c r="E90" s="666">
        <f t="shared" si="19"/>
        <v>49854</v>
      </c>
      <c r="F90" s="229">
        <f t="shared" si="13"/>
        <v>3.3053106145992177</v>
      </c>
      <c r="G90" s="115">
        <f t="shared" si="20"/>
        <v>2.3053106145992177</v>
      </c>
      <c r="H90" s="115">
        <f t="shared" si="21"/>
        <v>-2.3053106145992177</v>
      </c>
      <c r="I90" s="579">
        <f t="shared" si="16"/>
        <v>31.934571370841823</v>
      </c>
      <c r="J90" s="124">
        <f t="shared" si="17"/>
        <v>31.934571370841823</v>
      </c>
      <c r="K90" s="230">
        <f>'MASTER CHART'!$C$7</f>
        <v>0.25</v>
      </c>
      <c r="L90" s="231">
        <f t="shared" si="22"/>
        <v>7.9836428427104558</v>
      </c>
    </row>
    <row r="91" spans="1:18" ht="17.399999999999999" customHeight="1" x14ac:dyDescent="0.3">
      <c r="A91" s="924" t="s">
        <v>168</v>
      </c>
      <c r="B91" s="1089" t="s">
        <v>168</v>
      </c>
      <c r="C91" s="1056">
        <v>5253</v>
      </c>
      <c r="D91" s="1100" t="s">
        <v>630</v>
      </c>
      <c r="E91" s="666">
        <f t="shared" si="19"/>
        <v>5253</v>
      </c>
      <c r="F91" s="229">
        <f t="shared" si="13"/>
        <v>0.348272890008619</v>
      </c>
      <c r="G91" s="115">
        <f t="shared" si="20"/>
        <v>-0.65172710999138106</v>
      </c>
      <c r="H91" s="115">
        <f t="shared" si="21"/>
        <v>0.65172710999138106</v>
      </c>
      <c r="I91" s="579">
        <f t="shared" si="16"/>
        <v>-70.099122869571417</v>
      </c>
      <c r="J91" s="124">
        <f t="shared" si="17"/>
        <v>70.099122869571417</v>
      </c>
      <c r="K91" s="230">
        <f>'MASTER CHART'!$C$7</f>
        <v>0.25</v>
      </c>
      <c r="L91" s="231">
        <f t="shared" si="22"/>
        <v>-17.524780717392854</v>
      </c>
    </row>
    <row r="92" spans="1:18" ht="17.399999999999999" customHeight="1" x14ac:dyDescent="0.3">
      <c r="A92" s="924" t="s">
        <v>223</v>
      </c>
      <c r="B92" s="1089" t="s">
        <v>223</v>
      </c>
      <c r="C92" s="1056">
        <v>7826</v>
      </c>
      <c r="D92" s="1100" t="s">
        <v>630</v>
      </c>
      <c r="E92" s="666">
        <f t="shared" si="19"/>
        <v>7826</v>
      </c>
      <c r="F92" s="229">
        <f t="shared" si="13"/>
        <v>0.51886229529934358</v>
      </c>
      <c r="G92" s="115">
        <f t="shared" si="20"/>
        <v>-0.48113770470065642</v>
      </c>
      <c r="H92" s="115">
        <f t="shared" si="21"/>
        <v>0.48113770470065642</v>
      </c>
      <c r="I92" s="579">
        <f t="shared" si="16"/>
        <v>-51.750695286315342</v>
      </c>
      <c r="J92" s="124">
        <f t="shared" si="17"/>
        <v>51.750695286315342</v>
      </c>
      <c r="K92" s="230">
        <f>'MASTER CHART'!$C$7</f>
        <v>0.25</v>
      </c>
      <c r="L92" s="231">
        <f t="shared" si="22"/>
        <v>-12.937673821578835</v>
      </c>
    </row>
    <row r="93" spans="1:18" ht="17.399999999999999" customHeight="1" x14ac:dyDescent="0.3">
      <c r="A93" s="924" t="s">
        <v>169</v>
      </c>
      <c r="B93" s="1089" t="s">
        <v>169</v>
      </c>
      <c r="C93" s="1056">
        <v>30898</v>
      </c>
      <c r="D93" s="1100" t="s">
        <v>630</v>
      </c>
      <c r="E93" s="666">
        <f t="shared" si="19"/>
        <v>30898</v>
      </c>
      <c r="F93" s="229">
        <f t="shared" si="13"/>
        <v>2.048531459258768</v>
      </c>
      <c r="G93" s="115">
        <f t="shared" si="20"/>
        <v>1.048531459258768</v>
      </c>
      <c r="H93" s="115">
        <f t="shared" si="21"/>
        <v>-1.048531459258768</v>
      </c>
      <c r="I93" s="579">
        <f t="shared" si="16"/>
        <v>14.524898513987615</v>
      </c>
      <c r="J93" s="124">
        <f t="shared" si="17"/>
        <v>14.524898513987615</v>
      </c>
      <c r="K93" s="230">
        <f>'MASTER CHART'!$C$7</f>
        <v>0.25</v>
      </c>
      <c r="L93" s="231">
        <f t="shared" si="22"/>
        <v>3.6312246284969039</v>
      </c>
    </row>
    <row r="94" spans="1:18" ht="17.399999999999999" customHeight="1" x14ac:dyDescent="0.3">
      <c r="A94" s="924" t="s">
        <v>73</v>
      </c>
      <c r="B94" s="1089" t="s">
        <v>73</v>
      </c>
      <c r="C94" s="1056">
        <v>14552</v>
      </c>
      <c r="D94" s="1100" t="s">
        <v>630</v>
      </c>
      <c r="E94" s="666">
        <f t="shared" si="19"/>
        <v>14552</v>
      </c>
      <c r="F94" s="229">
        <f t="shared" si="13"/>
        <v>0.96479480209507396</v>
      </c>
      <c r="G94" s="115">
        <f t="shared" si="20"/>
        <v>-3.5205197904926044E-2</v>
      </c>
      <c r="H94" s="115">
        <f t="shared" si="21"/>
        <v>3.5205197904926044E-2</v>
      </c>
      <c r="I94" s="579">
        <f t="shared" si="16"/>
        <v>-3.7866362404620943</v>
      </c>
      <c r="J94" s="124">
        <f t="shared" si="17"/>
        <v>3.7866362404620943</v>
      </c>
      <c r="K94" s="230">
        <f>'MASTER CHART'!$C$7</f>
        <v>0.25</v>
      </c>
      <c r="L94" s="231">
        <f t="shared" si="22"/>
        <v>-0.94665906011552359</v>
      </c>
    </row>
    <row r="95" spans="1:18" ht="17.399999999999999" customHeight="1" x14ac:dyDescent="0.3">
      <c r="A95" s="924" t="s">
        <v>170</v>
      </c>
      <c r="B95" s="1089" t="s">
        <v>170</v>
      </c>
      <c r="C95" s="1056">
        <v>1428</v>
      </c>
      <c r="D95" s="1100" t="s">
        <v>630</v>
      </c>
      <c r="E95" s="666">
        <f t="shared" si="19"/>
        <v>1428</v>
      </c>
      <c r="F95" s="229">
        <f t="shared" si="13"/>
        <v>9.4676125439236231E-2</v>
      </c>
      <c r="G95" s="115">
        <f t="shared" si="20"/>
        <v>-0.9053238745607638</v>
      </c>
      <c r="H95" s="115">
        <f t="shared" si="21"/>
        <v>0.9053238745607638</v>
      </c>
      <c r="I95" s="579">
        <f t="shared" si="16"/>
        <v>-97.37573985595094</v>
      </c>
      <c r="J95" s="124">
        <f t="shared" si="17"/>
        <v>97.37573985595094</v>
      </c>
      <c r="K95" s="230">
        <f>'MASTER CHART'!$C$7</f>
        <v>0.25</v>
      </c>
      <c r="L95" s="231">
        <f t="shared" si="22"/>
        <v>-24.343934963987735</v>
      </c>
    </row>
    <row r="96" spans="1:18" ht="17.399999999999999" customHeight="1" x14ac:dyDescent="0.3">
      <c r="A96" s="924" t="s">
        <v>74</v>
      </c>
      <c r="B96" s="1089" t="s">
        <v>74</v>
      </c>
      <c r="C96" s="1056">
        <v>15174</v>
      </c>
      <c r="D96" s="1100" t="s">
        <v>630</v>
      </c>
      <c r="E96" s="666">
        <f t="shared" si="19"/>
        <v>15174</v>
      </c>
      <c r="F96" s="229">
        <f t="shared" si="13"/>
        <v>1.0060332825034808</v>
      </c>
      <c r="G96" s="115">
        <f t="shared" si="20"/>
        <v>6.0332825034807858E-3</v>
      </c>
      <c r="H96" s="115">
        <f t="shared" si="21"/>
        <v>-6.0332825034807858E-3</v>
      </c>
      <c r="I96" s="579">
        <f t="shared" si="16"/>
        <v>8.3576716077956581E-2</v>
      </c>
      <c r="J96" s="124">
        <f t="shared" si="17"/>
        <v>8.3576716077956581E-2</v>
      </c>
      <c r="K96" s="230">
        <f>'MASTER CHART'!$C$7</f>
        <v>0.25</v>
      </c>
      <c r="L96" s="231">
        <f t="shared" si="22"/>
        <v>2.0894179019489145E-2</v>
      </c>
    </row>
    <row r="97" spans="1:12" ht="17.399999999999999" customHeight="1" x14ac:dyDescent="0.3">
      <c r="A97" s="924" t="s">
        <v>171</v>
      </c>
      <c r="B97" s="1089" t="s">
        <v>171</v>
      </c>
      <c r="C97" s="1056">
        <v>37231</v>
      </c>
      <c r="D97" s="1100" t="s">
        <v>630</v>
      </c>
      <c r="E97" s="666">
        <f t="shared" si="19"/>
        <v>37231</v>
      </c>
      <c r="F97" s="229">
        <f t="shared" si="13"/>
        <v>2.4684081416163894</v>
      </c>
      <c r="G97" s="115">
        <f t="shared" si="20"/>
        <v>1.4684081416163894</v>
      </c>
      <c r="H97" s="115">
        <f t="shared" si="21"/>
        <v>-1.4684081416163894</v>
      </c>
      <c r="I97" s="579">
        <f t="shared" si="16"/>
        <v>20.34128689774251</v>
      </c>
      <c r="J97" s="124">
        <f t="shared" si="17"/>
        <v>20.34128689774251</v>
      </c>
      <c r="K97" s="230">
        <f>'MASTER CHART'!$C$7</f>
        <v>0.25</v>
      </c>
      <c r="L97" s="231">
        <f t="shared" si="22"/>
        <v>5.0853217244356275</v>
      </c>
    </row>
    <row r="98" spans="1:12" ht="17.399999999999999" customHeight="1" x14ac:dyDescent="0.3">
      <c r="A98" s="924" t="s">
        <v>172</v>
      </c>
      <c r="B98" s="1089" t="s">
        <v>172</v>
      </c>
      <c r="C98" s="1056">
        <v>114482</v>
      </c>
      <c r="D98" s="1100" t="s">
        <v>630</v>
      </c>
      <c r="E98" s="666">
        <f t="shared" si="19"/>
        <v>114482</v>
      </c>
      <c r="F98" s="229">
        <f t="shared" si="13"/>
        <v>7.5901345886096934</v>
      </c>
      <c r="G98" s="115">
        <f t="shared" si="20"/>
        <v>6.5901345886096934</v>
      </c>
      <c r="H98" s="115">
        <f t="shared" si="21"/>
        <v>-6.5901345886096934</v>
      </c>
      <c r="I98" s="579">
        <f t="shared" si="16"/>
        <v>91.290571444315859</v>
      </c>
      <c r="J98" s="124">
        <f t="shared" si="17"/>
        <v>91.290571444315859</v>
      </c>
      <c r="K98" s="230">
        <f>'MASTER CHART'!$C$7</f>
        <v>0.25</v>
      </c>
      <c r="L98" s="231">
        <f t="shared" si="22"/>
        <v>22.822642861078965</v>
      </c>
    </row>
    <row r="99" spans="1:12" ht="17.399999999999999" customHeight="1" x14ac:dyDescent="0.3">
      <c r="A99" s="924" t="s">
        <v>251</v>
      </c>
      <c r="B99" s="1089" t="s">
        <v>224</v>
      </c>
      <c r="C99" s="1056">
        <v>123965</v>
      </c>
      <c r="D99" s="1100" t="s">
        <v>630</v>
      </c>
      <c r="E99" s="666">
        <f t="shared" si="19"/>
        <v>123965</v>
      </c>
      <c r="F99" s="229">
        <f t="shared" si="13"/>
        <v>8.2188556653185714</v>
      </c>
      <c r="G99" s="115">
        <f t="shared" si="20"/>
        <v>7.2188556653185714</v>
      </c>
      <c r="H99" s="115">
        <f t="shared" si="21"/>
        <v>-7.2188556653185714</v>
      </c>
      <c r="I99" s="579">
        <f t="shared" si="16"/>
        <v>100</v>
      </c>
      <c r="J99" s="124">
        <f t="shared" si="17"/>
        <v>100</v>
      </c>
      <c r="K99" s="230">
        <f>'MASTER CHART'!$C$7</f>
        <v>0.25</v>
      </c>
      <c r="L99" s="231">
        <f t="shared" si="22"/>
        <v>25</v>
      </c>
    </row>
    <row r="100" spans="1:12" ht="17.399999999999999" customHeight="1" x14ac:dyDescent="0.3">
      <c r="A100" s="924" t="s">
        <v>174</v>
      </c>
      <c r="B100" s="1089" t="s">
        <v>174</v>
      </c>
      <c r="C100" s="1056">
        <v>1647</v>
      </c>
      <c r="D100" s="1100" t="s">
        <v>630</v>
      </c>
      <c r="E100" s="666">
        <f t="shared" si="19"/>
        <v>1647</v>
      </c>
      <c r="F100" s="229">
        <f t="shared" ref="F100:F115" si="23">IF(E100=0,"use mean",E100/$E$179)</f>
        <v>0.10919578333222833</v>
      </c>
      <c r="G100" s="115">
        <f t="shared" si="20"/>
        <v>-0.89080421666777165</v>
      </c>
      <c r="H100" s="115">
        <f t="shared" si="21"/>
        <v>0.89080421666777165</v>
      </c>
      <c r="I100" s="579">
        <f t="shared" ref="I100:I115" si="24">(IF(G100&lt;0,G100/$G$181*100,G100/$G$180*100))</f>
        <v>-95.814019824573919</v>
      </c>
      <c r="J100" s="124">
        <f t="shared" ref="J100:J115" si="25">IF(G100&lt;0,G100/$G$181*-100,G100/$G$180*100)</f>
        <v>95.814019824573919</v>
      </c>
      <c r="K100" s="230">
        <f>'MASTER CHART'!$C$7</f>
        <v>0.25</v>
      </c>
      <c r="L100" s="231">
        <f t="shared" si="22"/>
        <v>-23.95350495614348</v>
      </c>
    </row>
    <row r="101" spans="1:12" ht="17.399999999999999" customHeight="1" x14ac:dyDescent="0.3">
      <c r="A101" s="924" t="s">
        <v>175</v>
      </c>
      <c r="B101" s="1089" t="s">
        <v>175</v>
      </c>
      <c r="C101" s="1056">
        <v>1060</v>
      </c>
      <c r="D101" s="1100" t="s">
        <v>630</v>
      </c>
      <c r="E101" s="666">
        <f t="shared" si="19"/>
        <v>1060</v>
      </c>
      <c r="F101" s="229">
        <f t="shared" si="23"/>
        <v>7.0277796194391035E-2</v>
      </c>
      <c r="G101" s="115">
        <f t="shared" si="20"/>
        <v>-0.92972220380560899</v>
      </c>
      <c r="H101" s="115">
        <f t="shared" si="21"/>
        <v>0.92972220380560899</v>
      </c>
      <c r="I101" s="579">
        <f t="shared" si="24"/>
        <v>-100</v>
      </c>
      <c r="J101" s="124">
        <f t="shared" si="25"/>
        <v>100</v>
      </c>
      <c r="K101" s="230">
        <f>'MASTER CHART'!$C$7</f>
        <v>0.25</v>
      </c>
      <c r="L101" s="231">
        <f t="shared" si="22"/>
        <v>-25</v>
      </c>
    </row>
    <row r="102" spans="1:12" ht="17.399999999999999" customHeight="1" x14ac:dyDescent="0.3">
      <c r="A102" s="924" t="s">
        <v>75</v>
      </c>
      <c r="B102" s="1089" t="s">
        <v>75</v>
      </c>
      <c r="C102" s="1056">
        <v>28364</v>
      </c>
      <c r="D102" s="1100" t="s">
        <v>630</v>
      </c>
      <c r="E102" s="666">
        <f t="shared" si="19"/>
        <v>28364</v>
      </c>
      <c r="F102" s="229">
        <f t="shared" si="23"/>
        <v>1.8805277464695351</v>
      </c>
      <c r="G102" s="115">
        <f t="shared" si="20"/>
        <v>0.88052774646953513</v>
      </c>
      <c r="H102" s="115">
        <f t="shared" si="21"/>
        <v>-0.88052774646953513</v>
      </c>
      <c r="I102" s="579">
        <f t="shared" si="24"/>
        <v>12.197608420124535</v>
      </c>
      <c r="J102" s="124">
        <f t="shared" si="25"/>
        <v>12.197608420124535</v>
      </c>
      <c r="K102" s="230">
        <f>'MASTER CHART'!$C$7</f>
        <v>0.25</v>
      </c>
      <c r="L102" s="231">
        <f t="shared" si="22"/>
        <v>3.0494021050311337</v>
      </c>
    </row>
    <row r="103" spans="1:12" ht="17.399999999999999" customHeight="1" x14ac:dyDescent="0.3">
      <c r="A103" s="924" t="s">
        <v>176</v>
      </c>
      <c r="B103" s="1089" t="s">
        <v>176</v>
      </c>
      <c r="C103" s="1056">
        <v>2322</v>
      </c>
      <c r="D103" s="1100" t="s">
        <v>630</v>
      </c>
      <c r="E103" s="666">
        <f t="shared" si="19"/>
        <v>2322</v>
      </c>
      <c r="F103" s="229">
        <f t="shared" si="23"/>
        <v>0.15394815355035471</v>
      </c>
      <c r="G103" s="115">
        <f t="shared" si="20"/>
        <v>-0.84605184644964526</v>
      </c>
      <c r="H103" s="115">
        <f t="shared" si="21"/>
        <v>0.84605184644964526</v>
      </c>
      <c r="I103" s="579">
        <f t="shared" si="24"/>
        <v>-91.000499179918705</v>
      </c>
      <c r="J103" s="124">
        <f t="shared" si="25"/>
        <v>91.000499179918705</v>
      </c>
      <c r="K103" s="230">
        <f>'MASTER CHART'!$C$7</f>
        <v>0.25</v>
      </c>
      <c r="L103" s="231">
        <f t="shared" si="22"/>
        <v>-22.750124794979676</v>
      </c>
    </row>
    <row r="104" spans="1:12" ht="17.399999999999999" customHeight="1" x14ac:dyDescent="0.3">
      <c r="A104" s="924" t="s">
        <v>177</v>
      </c>
      <c r="B104" s="1089" t="s">
        <v>177</v>
      </c>
      <c r="C104" s="1056">
        <v>44032</v>
      </c>
      <c r="D104" s="1100" t="s">
        <v>630</v>
      </c>
      <c r="E104" s="666">
        <f t="shared" si="19"/>
        <v>44032</v>
      </c>
      <c r="F104" s="229">
        <f t="shared" si="23"/>
        <v>2.9193131339919116</v>
      </c>
      <c r="G104" s="115">
        <f t="shared" si="20"/>
        <v>1.9193131339919116</v>
      </c>
      <c r="H104" s="115">
        <f t="shared" si="21"/>
        <v>-1.9193131339919116</v>
      </c>
      <c r="I104" s="579">
        <f t="shared" si="24"/>
        <v>26.58749839275546</v>
      </c>
      <c r="J104" s="124">
        <f t="shared" si="25"/>
        <v>26.58749839275546</v>
      </c>
      <c r="K104" s="230">
        <f>'MASTER CHART'!$C$7</f>
        <v>0.25</v>
      </c>
      <c r="L104" s="231">
        <f t="shared" si="22"/>
        <v>6.6468745981888651</v>
      </c>
    </row>
    <row r="105" spans="1:12" ht="17.399999999999999" customHeight="1" x14ac:dyDescent="0.3">
      <c r="A105" s="924" t="s">
        <v>178</v>
      </c>
      <c r="B105" s="1089" t="s">
        <v>178</v>
      </c>
      <c r="C105" s="1056">
        <v>3889</v>
      </c>
      <c r="D105" s="1100" t="s">
        <v>632</v>
      </c>
      <c r="E105" s="666">
        <f t="shared" si="19"/>
        <v>3889</v>
      </c>
      <c r="F105" s="229">
        <f t="shared" si="23"/>
        <v>0.25783995226413842</v>
      </c>
      <c r="G105" s="115">
        <f t="shared" si="20"/>
        <v>-0.74216004773586164</v>
      </c>
      <c r="H105" s="115">
        <f t="shared" si="21"/>
        <v>0.74216004773586164</v>
      </c>
      <c r="I105" s="579">
        <f t="shared" si="24"/>
        <v>-79.826000142622846</v>
      </c>
      <c r="J105" s="124">
        <f t="shared" si="25"/>
        <v>79.826000142622846</v>
      </c>
      <c r="K105" s="230">
        <f>'MASTER CHART'!$C$7</f>
        <v>0.25</v>
      </c>
      <c r="L105" s="231">
        <f t="shared" si="22"/>
        <v>-19.956500035655711</v>
      </c>
    </row>
    <row r="106" spans="1:12" ht="16.5" customHeight="1" x14ac:dyDescent="0.3">
      <c r="A106" s="924" t="s">
        <v>179</v>
      </c>
      <c r="B106" s="1089" t="s">
        <v>179</v>
      </c>
      <c r="C106" s="1056">
        <v>5197</v>
      </c>
      <c r="D106" s="1100" t="s">
        <v>630</v>
      </c>
      <c r="E106" s="666">
        <f t="shared" si="19"/>
        <v>5197</v>
      </c>
      <c r="F106" s="229">
        <f t="shared" si="23"/>
        <v>0.34456010077570776</v>
      </c>
      <c r="G106" s="115">
        <f t="shared" si="20"/>
        <v>-0.65543989922429224</v>
      </c>
      <c r="H106" s="115">
        <f t="shared" si="21"/>
        <v>0.65543989922429224</v>
      </c>
      <c r="I106" s="579">
        <f t="shared" si="24"/>
        <v>-70.498466804535397</v>
      </c>
      <c r="J106" s="124">
        <f t="shared" si="25"/>
        <v>70.498466804535397</v>
      </c>
      <c r="K106" s="230">
        <f>'MASTER CHART'!$C$7</f>
        <v>0.25</v>
      </c>
      <c r="L106" s="231">
        <f t="shared" si="22"/>
        <v>-17.624616701133849</v>
      </c>
    </row>
    <row r="107" spans="1:12" ht="16.5" customHeight="1" x14ac:dyDescent="0.3">
      <c r="A107" s="924" t="s">
        <v>119</v>
      </c>
      <c r="B107" s="1089" t="s">
        <v>119</v>
      </c>
      <c r="C107" s="1056">
        <v>22870</v>
      </c>
      <c r="D107" s="1100" t="s">
        <v>630</v>
      </c>
      <c r="E107" s="666">
        <f t="shared" si="19"/>
        <v>22870</v>
      </c>
      <c r="F107" s="229">
        <f t="shared" si="23"/>
        <v>1.5162766027978518</v>
      </c>
      <c r="G107" s="115">
        <f t="shared" si="20"/>
        <v>0.51627660279785181</v>
      </c>
      <c r="H107" s="115">
        <f t="shared" si="21"/>
        <v>-0.51627660279785181</v>
      </c>
      <c r="I107" s="579">
        <f t="shared" si="24"/>
        <v>7.1517789900993725</v>
      </c>
      <c r="J107" s="124">
        <f t="shared" si="25"/>
        <v>7.1517789900993725</v>
      </c>
      <c r="K107" s="230">
        <f>'MASTER CHART'!$C$7</f>
        <v>0.25</v>
      </c>
      <c r="L107" s="231">
        <f t="shared" si="22"/>
        <v>1.7879447475248431</v>
      </c>
    </row>
    <row r="108" spans="1:12" ht="16.5" customHeight="1" x14ac:dyDescent="0.3">
      <c r="A108" s="924" t="s">
        <v>76</v>
      </c>
      <c r="B108" s="1089" t="s">
        <v>76</v>
      </c>
      <c r="C108" s="1056">
        <v>19796</v>
      </c>
      <c r="D108" s="1100" t="s">
        <v>630</v>
      </c>
      <c r="E108" s="666">
        <f t="shared" si="19"/>
        <v>19796</v>
      </c>
      <c r="F108" s="229">
        <f t="shared" si="23"/>
        <v>1.3124709938341179</v>
      </c>
      <c r="G108" s="115">
        <f t="shared" si="20"/>
        <v>0.31247099383411792</v>
      </c>
      <c r="H108" s="115">
        <f t="shared" si="21"/>
        <v>-0.31247099383411792</v>
      </c>
      <c r="I108" s="579">
        <f t="shared" si="24"/>
        <v>4.3285391524769938</v>
      </c>
      <c r="J108" s="124">
        <f t="shared" si="25"/>
        <v>4.3285391524769938</v>
      </c>
      <c r="K108" s="230">
        <f>'MASTER CHART'!$C$7</f>
        <v>0.25</v>
      </c>
      <c r="L108" s="231">
        <f t="shared" si="22"/>
        <v>1.0821347881192485</v>
      </c>
    </row>
    <row r="109" spans="1:12" ht="16.5" customHeight="1" x14ac:dyDescent="0.3">
      <c r="A109" s="924" t="s">
        <v>180</v>
      </c>
      <c r="B109" s="1089" t="s">
        <v>180</v>
      </c>
      <c r="C109" s="1056">
        <v>12317</v>
      </c>
      <c r="D109" s="1100" t="s">
        <v>630</v>
      </c>
      <c r="E109" s="666">
        <f t="shared" si="19"/>
        <v>12317</v>
      </c>
      <c r="F109" s="229">
        <f t="shared" si="23"/>
        <v>0.81661473181727773</v>
      </c>
      <c r="G109" s="115">
        <f t="shared" si="20"/>
        <v>-0.18338526818272227</v>
      </c>
      <c r="H109" s="115">
        <f t="shared" si="21"/>
        <v>0.18338526818272227</v>
      </c>
      <c r="I109" s="579">
        <f t="shared" si="24"/>
        <v>-19.72473793054268</v>
      </c>
      <c r="J109" s="124">
        <f t="shared" si="25"/>
        <v>19.72473793054268</v>
      </c>
      <c r="K109" s="230">
        <f>'MASTER CHART'!$C$7</f>
        <v>0.25</v>
      </c>
      <c r="L109" s="231">
        <f t="shared" si="22"/>
        <v>-4.9311844826356701</v>
      </c>
    </row>
    <row r="110" spans="1:12" ht="16.5" customHeight="1" x14ac:dyDescent="0.3">
      <c r="A110" s="924" t="s">
        <v>181</v>
      </c>
      <c r="B110" s="1089" t="s">
        <v>181</v>
      </c>
      <c r="C110" s="1056">
        <v>21470</v>
      </c>
      <c r="D110" s="1100" t="s">
        <v>630</v>
      </c>
      <c r="E110" s="666">
        <f t="shared" si="19"/>
        <v>21470</v>
      </c>
      <c r="F110" s="229">
        <f t="shared" si="23"/>
        <v>1.4234568719750713</v>
      </c>
      <c r="G110" s="115">
        <f t="shared" si="20"/>
        <v>0.42345687197507131</v>
      </c>
      <c r="H110" s="115">
        <f t="shared" si="21"/>
        <v>-0.42345687197507131</v>
      </c>
      <c r="I110" s="579">
        <f t="shared" si="24"/>
        <v>5.8659833581308201</v>
      </c>
      <c r="J110" s="124">
        <f t="shared" si="25"/>
        <v>5.8659833581308201</v>
      </c>
      <c r="K110" s="230">
        <f>'MASTER CHART'!$C$7</f>
        <v>0.25</v>
      </c>
      <c r="L110" s="231">
        <f t="shared" si="22"/>
        <v>1.466495839532705</v>
      </c>
    </row>
    <row r="111" spans="1:12" ht="16.5" customHeight="1" x14ac:dyDescent="0.3">
      <c r="A111" s="924" t="s">
        <v>77</v>
      </c>
      <c r="B111" s="1089" t="s">
        <v>77</v>
      </c>
      <c r="C111" s="1056">
        <v>7515</v>
      </c>
      <c r="D111" s="1100" t="s">
        <v>630</v>
      </c>
      <c r="E111" s="666">
        <f t="shared" si="19"/>
        <v>7515</v>
      </c>
      <c r="F111" s="229">
        <f t="shared" si="23"/>
        <v>0.49824305509514022</v>
      </c>
      <c r="G111" s="115">
        <f t="shared" si="20"/>
        <v>-0.50175694490485978</v>
      </c>
      <c r="H111" s="115">
        <f t="shared" si="21"/>
        <v>0.50175694490485978</v>
      </c>
      <c r="I111" s="579">
        <f t="shared" si="24"/>
        <v>-53.968480353704628</v>
      </c>
      <c r="J111" s="124">
        <f t="shared" si="25"/>
        <v>53.968480353704628</v>
      </c>
      <c r="K111" s="230">
        <f>'MASTER CHART'!$C$7</f>
        <v>0.25</v>
      </c>
      <c r="L111" s="231">
        <f t="shared" si="22"/>
        <v>-13.492120088426157</v>
      </c>
    </row>
    <row r="112" spans="1:12" ht="16.5" customHeight="1" x14ac:dyDescent="0.3">
      <c r="A112" s="924" t="s">
        <v>182</v>
      </c>
      <c r="B112" s="1089" t="s">
        <v>182</v>
      </c>
      <c r="C112" s="1056">
        <v>1281</v>
      </c>
      <c r="D112" s="1100" t="s">
        <v>630</v>
      </c>
      <c r="E112" s="666">
        <f t="shared" si="19"/>
        <v>1281</v>
      </c>
      <c r="F112" s="229">
        <f t="shared" si="23"/>
        <v>8.493005370284426E-2</v>
      </c>
      <c r="G112" s="115">
        <f t="shared" si="20"/>
        <v>-0.91506994629715577</v>
      </c>
      <c r="H112" s="115">
        <f t="shared" si="21"/>
        <v>0.91506994629715577</v>
      </c>
      <c r="I112" s="579">
        <f t="shared" si="24"/>
        <v>-98.424017685231405</v>
      </c>
      <c r="J112" s="124">
        <f t="shared" si="25"/>
        <v>98.424017685231405</v>
      </c>
      <c r="K112" s="230">
        <f>'MASTER CHART'!$C$7</f>
        <v>0.25</v>
      </c>
      <c r="L112" s="231">
        <f t="shared" si="22"/>
        <v>-24.606004421307851</v>
      </c>
    </row>
    <row r="113" spans="1:12" ht="16.5" customHeight="1" x14ac:dyDescent="0.3">
      <c r="A113" s="923" t="s">
        <v>183</v>
      </c>
      <c r="B113" s="1089" t="s">
        <v>216</v>
      </c>
      <c r="C113" s="1056">
        <v>5142</v>
      </c>
      <c r="D113" s="1100" t="s">
        <v>630</v>
      </c>
      <c r="E113" s="666">
        <f t="shared" si="19"/>
        <v>5142</v>
      </c>
      <c r="F113" s="229">
        <f t="shared" si="23"/>
        <v>0.34091361135052706</v>
      </c>
      <c r="G113" s="115">
        <f t="shared" si="20"/>
        <v>-0.65908638864947289</v>
      </c>
      <c r="H113" s="115">
        <f t="shared" si="21"/>
        <v>0.65908638864947289</v>
      </c>
      <c r="I113" s="579">
        <f t="shared" si="24"/>
        <v>-70.890679597803612</v>
      </c>
      <c r="J113" s="124">
        <f t="shared" si="25"/>
        <v>70.890679597803612</v>
      </c>
      <c r="K113" s="230">
        <f>'MASTER CHART'!$C$7</f>
        <v>0.25</v>
      </c>
      <c r="L113" s="231">
        <f t="shared" si="22"/>
        <v>-17.722669899450903</v>
      </c>
    </row>
    <row r="114" spans="1:12" ht="16.5" customHeight="1" x14ac:dyDescent="0.3">
      <c r="A114" s="924" t="s">
        <v>184</v>
      </c>
      <c r="B114" s="1089" t="s">
        <v>184</v>
      </c>
      <c r="C114" s="1056">
        <v>9637</v>
      </c>
      <c r="D114" s="1100" t="s">
        <v>630</v>
      </c>
      <c r="E114" s="666">
        <f t="shared" si="19"/>
        <v>9637</v>
      </c>
      <c r="F114" s="229">
        <f t="shared" si="23"/>
        <v>0.63893124709938343</v>
      </c>
      <c r="G114" s="115">
        <f t="shared" si="20"/>
        <v>-0.36106875290061657</v>
      </c>
      <c r="H114" s="115">
        <f t="shared" si="21"/>
        <v>0.36106875290061657</v>
      </c>
      <c r="I114" s="579">
        <f t="shared" si="24"/>
        <v>-38.836197675247803</v>
      </c>
      <c r="J114" s="124">
        <f t="shared" si="25"/>
        <v>38.836197675247803</v>
      </c>
      <c r="K114" s="230">
        <f>'MASTER CHART'!$C$7</f>
        <v>0.25</v>
      </c>
      <c r="L114" s="231">
        <f t="shared" si="22"/>
        <v>-9.7090494188119507</v>
      </c>
    </row>
    <row r="115" spans="1:12" ht="16.5" customHeight="1" x14ac:dyDescent="0.3">
      <c r="A115" s="924" t="s">
        <v>185</v>
      </c>
      <c r="B115" s="1089" t="s">
        <v>185</v>
      </c>
      <c r="C115" s="1056">
        <v>3417</v>
      </c>
      <c r="D115" s="1100" t="s">
        <v>630</v>
      </c>
      <c r="E115" s="666">
        <f t="shared" si="19"/>
        <v>3417</v>
      </c>
      <c r="F115" s="229">
        <f t="shared" si="23"/>
        <v>0.22654644301531526</v>
      </c>
      <c r="G115" s="115">
        <f t="shared" si="20"/>
        <v>-0.77345355698468476</v>
      </c>
      <c r="H115" s="115">
        <f t="shared" si="21"/>
        <v>0.77345355698468476</v>
      </c>
      <c r="I115" s="579">
        <f t="shared" si="24"/>
        <v>-83.191899023033585</v>
      </c>
      <c r="J115" s="124">
        <f t="shared" si="25"/>
        <v>83.191899023033585</v>
      </c>
      <c r="K115" s="230">
        <f>'MASTER CHART'!$C$7</f>
        <v>0.25</v>
      </c>
      <c r="L115" s="231">
        <f t="shared" si="22"/>
        <v>-20.797974755758396</v>
      </c>
    </row>
    <row r="116" spans="1:12" s="1052" customFormat="1" ht="16.5" customHeight="1" x14ac:dyDescent="0.3">
      <c r="A116" s="924" t="s">
        <v>237</v>
      </c>
      <c r="B116" s="1089"/>
      <c r="C116" s="1097"/>
      <c r="D116" s="1100"/>
      <c r="E116" s="666">
        <f t="shared" si="19"/>
        <v>0</v>
      </c>
      <c r="F116" s="229"/>
      <c r="G116" s="115"/>
      <c r="H116" s="115"/>
      <c r="I116" s="579"/>
      <c r="J116" s="124"/>
      <c r="K116" s="230"/>
      <c r="L116" s="231"/>
    </row>
    <row r="117" spans="1:12" ht="16.5" customHeight="1" x14ac:dyDescent="0.3">
      <c r="A117" s="923" t="s">
        <v>78</v>
      </c>
      <c r="B117" s="1089" t="s">
        <v>78</v>
      </c>
      <c r="C117" s="1056">
        <v>56935</v>
      </c>
      <c r="D117" s="1100" t="s">
        <v>630</v>
      </c>
      <c r="E117" s="666">
        <f t="shared" si="19"/>
        <v>56935</v>
      </c>
      <c r="F117" s="229">
        <f t="shared" ref="F117:F131" si="26">IF(E117=0,"use mean",E117/$E$179)</f>
        <v>3.7747795531392958</v>
      </c>
      <c r="G117" s="115">
        <f t="shared" si="20"/>
        <v>2.7747795531392958</v>
      </c>
      <c r="H117" s="115">
        <f t="shared" si="21"/>
        <v>-2.7747795531392958</v>
      </c>
      <c r="I117" s="579">
        <f t="shared" ref="I117:I131" si="27">(IF(G117&lt;0,G117/$G$181*100,G117/$G$180*100))</f>
        <v>38.437941992248483</v>
      </c>
      <c r="J117" s="124">
        <f t="shared" ref="J117:J131" si="28">IF(G117&lt;0,G117/$G$181*-100,G117/$G$180*100)</f>
        <v>38.437941992248483</v>
      </c>
      <c r="K117" s="230">
        <f>'MASTER CHART'!$C$7</f>
        <v>0.25</v>
      </c>
      <c r="L117" s="231">
        <f t="shared" si="22"/>
        <v>9.6094854980621207</v>
      </c>
    </row>
    <row r="118" spans="1:12" ht="17.399999999999999" customHeight="1" x14ac:dyDescent="0.3">
      <c r="A118" s="924" t="s">
        <v>264</v>
      </c>
      <c r="B118" s="1089" t="s">
        <v>187</v>
      </c>
      <c r="C118" s="1056">
        <v>31100</v>
      </c>
      <c r="D118" s="1100" t="s">
        <v>460</v>
      </c>
      <c r="E118" s="666">
        <f t="shared" si="19"/>
        <v>31100</v>
      </c>
      <c r="F118" s="229">
        <f t="shared" si="26"/>
        <v>2.0619240204203408</v>
      </c>
      <c r="G118" s="115">
        <f t="shared" si="20"/>
        <v>1.0619240204203408</v>
      </c>
      <c r="H118" s="115">
        <f t="shared" si="21"/>
        <v>-1.0619240204203408</v>
      </c>
      <c r="I118" s="579">
        <f t="shared" si="27"/>
        <v>14.710420455171652</v>
      </c>
      <c r="J118" s="124">
        <f t="shared" si="28"/>
        <v>14.710420455171652</v>
      </c>
      <c r="K118" s="230">
        <f>'MASTER CHART'!$C$7</f>
        <v>0.25</v>
      </c>
      <c r="L118" s="231">
        <f t="shared" si="22"/>
        <v>3.6776051137929131</v>
      </c>
    </row>
    <row r="119" spans="1:12" ht="16.5" customHeight="1" x14ac:dyDescent="0.3">
      <c r="A119" s="924" t="s">
        <v>79</v>
      </c>
      <c r="B119" s="1089" t="s">
        <v>79</v>
      </c>
      <c r="C119" s="1056">
        <v>42888</v>
      </c>
      <c r="D119" s="1100" t="s">
        <v>630</v>
      </c>
      <c r="E119" s="666">
        <f t="shared" si="19"/>
        <v>42888</v>
      </c>
      <c r="F119" s="229">
        <f t="shared" si="26"/>
        <v>2.8434661539481536</v>
      </c>
      <c r="G119" s="115">
        <f t="shared" si="20"/>
        <v>1.8434661539481536</v>
      </c>
      <c r="H119" s="115">
        <f t="shared" si="21"/>
        <v>-1.8434661539481536</v>
      </c>
      <c r="I119" s="579">
        <f t="shared" si="27"/>
        <v>25.536819676346866</v>
      </c>
      <c r="J119" s="124">
        <f t="shared" si="28"/>
        <v>25.536819676346866</v>
      </c>
      <c r="K119" s="230">
        <f>'MASTER CHART'!$C$7</f>
        <v>0.25</v>
      </c>
      <c r="L119" s="231">
        <f t="shared" si="22"/>
        <v>6.3842049190867165</v>
      </c>
    </row>
    <row r="120" spans="1:12" ht="16.5" customHeight="1" x14ac:dyDescent="0.3">
      <c r="A120" s="924" t="s">
        <v>35</v>
      </c>
      <c r="B120" s="1089" t="s">
        <v>35</v>
      </c>
      <c r="C120" s="1056">
        <v>5407</v>
      </c>
      <c r="D120" s="1100" t="s">
        <v>630</v>
      </c>
      <c r="E120" s="666">
        <f t="shared" si="19"/>
        <v>5407</v>
      </c>
      <c r="F120" s="229">
        <f t="shared" si="26"/>
        <v>0.35848306039912486</v>
      </c>
      <c r="G120" s="115">
        <f t="shared" si="20"/>
        <v>-0.64151693960087508</v>
      </c>
      <c r="H120" s="115">
        <f t="shared" si="21"/>
        <v>0.64151693960087508</v>
      </c>
      <c r="I120" s="579">
        <f t="shared" si="27"/>
        <v>-69.000927048420451</v>
      </c>
      <c r="J120" s="124">
        <f t="shared" si="28"/>
        <v>69.000927048420451</v>
      </c>
      <c r="K120" s="230">
        <f>'MASTER CHART'!$C$7</f>
        <v>0.25</v>
      </c>
      <c r="L120" s="231">
        <f t="shared" si="22"/>
        <v>-17.250231762105113</v>
      </c>
    </row>
    <row r="121" spans="1:12" ht="16.5" customHeight="1" x14ac:dyDescent="0.3">
      <c r="A121" s="924" t="s">
        <v>188</v>
      </c>
      <c r="B121" s="1089" t="s">
        <v>188</v>
      </c>
      <c r="C121" s="1056">
        <v>1225</v>
      </c>
      <c r="D121" s="1100" t="s">
        <v>630</v>
      </c>
      <c r="E121" s="666">
        <f t="shared" si="19"/>
        <v>1225</v>
      </c>
      <c r="F121" s="229">
        <f t="shared" si="26"/>
        <v>8.1217264469933034E-2</v>
      </c>
      <c r="G121" s="115">
        <f t="shared" si="20"/>
        <v>-0.91878273553006695</v>
      </c>
      <c r="H121" s="115">
        <f t="shared" si="21"/>
        <v>0.91878273553006695</v>
      </c>
      <c r="I121" s="579">
        <f t="shared" si="27"/>
        <v>-98.823361620195399</v>
      </c>
      <c r="J121" s="124">
        <f t="shared" si="28"/>
        <v>98.823361620195399</v>
      </c>
      <c r="K121" s="230">
        <f>'MASTER CHART'!$C$7</f>
        <v>0.25</v>
      </c>
      <c r="L121" s="231">
        <f t="shared" si="22"/>
        <v>-24.70584040504885</v>
      </c>
    </row>
    <row r="122" spans="1:12" ht="15" customHeight="1" x14ac:dyDescent="0.3">
      <c r="A122" s="924" t="s">
        <v>189</v>
      </c>
      <c r="B122" s="1089" t="s">
        <v>189</v>
      </c>
      <c r="C122" s="1056">
        <v>5136</v>
      </c>
      <c r="D122" s="1100" t="s">
        <v>630</v>
      </c>
      <c r="E122" s="666">
        <f t="shared" si="19"/>
        <v>5136</v>
      </c>
      <c r="F122" s="229">
        <f t="shared" si="26"/>
        <v>0.34051581250414376</v>
      </c>
      <c r="G122" s="115">
        <f t="shared" si="20"/>
        <v>-0.65948418749585624</v>
      </c>
      <c r="H122" s="115">
        <f t="shared" si="21"/>
        <v>0.65948418749585624</v>
      </c>
      <c r="I122" s="579">
        <f t="shared" si="27"/>
        <v>-70.933466447978319</v>
      </c>
      <c r="J122" s="124">
        <f t="shared" si="28"/>
        <v>70.933466447978319</v>
      </c>
      <c r="K122" s="230">
        <f>'MASTER CHART'!$C$7</f>
        <v>0.25</v>
      </c>
      <c r="L122" s="231">
        <f t="shared" si="22"/>
        <v>-17.73336661199458</v>
      </c>
    </row>
    <row r="123" spans="1:12" ht="15" customHeight="1" x14ac:dyDescent="0.3">
      <c r="A123" s="924" t="s">
        <v>190</v>
      </c>
      <c r="B123" s="1089" t="s">
        <v>190</v>
      </c>
      <c r="C123" s="1056">
        <v>63633</v>
      </c>
      <c r="D123" s="1100" t="s">
        <v>630</v>
      </c>
      <c r="E123" s="666">
        <f t="shared" si="19"/>
        <v>63633</v>
      </c>
      <c r="F123" s="229">
        <f t="shared" si="26"/>
        <v>4.2188556653185705</v>
      </c>
      <c r="G123" s="115">
        <f t="shared" si="20"/>
        <v>3.2188556653185705</v>
      </c>
      <c r="H123" s="115">
        <f t="shared" si="21"/>
        <v>-3.2188556653185705</v>
      </c>
      <c r="I123" s="579">
        <f t="shared" si="27"/>
        <v>44.589555665766603</v>
      </c>
      <c r="J123" s="124">
        <f t="shared" si="28"/>
        <v>44.589555665766603</v>
      </c>
      <c r="K123" s="230">
        <f>'MASTER CHART'!$C$7</f>
        <v>0.25</v>
      </c>
      <c r="L123" s="231">
        <f t="shared" si="22"/>
        <v>11.147388916441651</v>
      </c>
    </row>
    <row r="124" spans="1:12" ht="15" customHeight="1" x14ac:dyDescent="0.3">
      <c r="A124" s="924" t="s">
        <v>36</v>
      </c>
      <c r="B124" s="1089" t="s">
        <v>36</v>
      </c>
      <c r="C124" s="1056">
        <v>27299</v>
      </c>
      <c r="D124" s="1100" t="s">
        <v>630</v>
      </c>
      <c r="E124" s="666">
        <f t="shared" si="19"/>
        <v>27299</v>
      </c>
      <c r="F124" s="229">
        <f t="shared" si="26"/>
        <v>1.8099184512364914</v>
      </c>
      <c r="G124" s="115">
        <f t="shared" si="20"/>
        <v>0.80991845123649142</v>
      </c>
      <c r="H124" s="115">
        <f t="shared" si="21"/>
        <v>-0.80991845123649142</v>
      </c>
      <c r="I124" s="579">
        <f t="shared" si="27"/>
        <v>11.219485314377032</v>
      </c>
      <c r="J124" s="124">
        <f t="shared" si="28"/>
        <v>11.219485314377032</v>
      </c>
      <c r="K124" s="230">
        <f>'MASTER CHART'!$C$7</f>
        <v>0.25</v>
      </c>
      <c r="L124" s="231">
        <f t="shared" si="22"/>
        <v>2.8048713285942579</v>
      </c>
    </row>
    <row r="125" spans="1:12" ht="15" customHeight="1" x14ac:dyDescent="0.3">
      <c r="A125" s="923" t="s">
        <v>80</v>
      </c>
      <c r="B125" s="1089" t="s">
        <v>80</v>
      </c>
      <c r="C125" s="1056">
        <v>4690</v>
      </c>
      <c r="D125" s="1100" t="s">
        <v>630</v>
      </c>
      <c r="E125" s="666">
        <f t="shared" si="19"/>
        <v>4690</v>
      </c>
      <c r="F125" s="229">
        <f t="shared" si="26"/>
        <v>0.31094609825631508</v>
      </c>
      <c r="G125" s="115">
        <f t="shared" si="20"/>
        <v>-0.68905390174368497</v>
      </c>
      <c r="H125" s="115">
        <f t="shared" si="21"/>
        <v>0.68905390174368497</v>
      </c>
      <c r="I125" s="579">
        <f t="shared" si="27"/>
        <v>-74.113955644298656</v>
      </c>
      <c r="J125" s="124">
        <f t="shared" si="28"/>
        <v>74.113955644298656</v>
      </c>
      <c r="K125" s="230">
        <f>'MASTER CHART'!$C$7</f>
        <v>0.25</v>
      </c>
      <c r="L125" s="231">
        <f t="shared" si="22"/>
        <v>-18.528488911074664</v>
      </c>
    </row>
    <row r="126" spans="1:12" ht="15" customHeight="1" x14ac:dyDescent="0.3">
      <c r="A126" s="924" t="s">
        <v>81</v>
      </c>
      <c r="B126" s="1089" t="s">
        <v>81</v>
      </c>
      <c r="C126" s="1056">
        <v>31459</v>
      </c>
      <c r="D126" s="1100" t="s">
        <v>630</v>
      </c>
      <c r="E126" s="666">
        <f t="shared" si="19"/>
        <v>31459</v>
      </c>
      <c r="F126" s="229">
        <f t="shared" si="26"/>
        <v>2.0857256513956108</v>
      </c>
      <c r="G126" s="115">
        <f t="shared" si="20"/>
        <v>1.0857256513956108</v>
      </c>
      <c r="H126" s="115">
        <f t="shared" si="21"/>
        <v>-1.0857256513956108</v>
      </c>
      <c r="I126" s="579">
        <f t="shared" si="27"/>
        <v>15.040135192226444</v>
      </c>
      <c r="J126" s="124">
        <f t="shared" si="28"/>
        <v>15.040135192226444</v>
      </c>
      <c r="K126" s="230">
        <f>'MASTER CHART'!$C$7</f>
        <v>0.25</v>
      </c>
      <c r="L126" s="231">
        <f t="shared" si="22"/>
        <v>3.760033798056611</v>
      </c>
    </row>
    <row r="127" spans="1:12" ht="15" customHeight="1" x14ac:dyDescent="0.3">
      <c r="A127" s="924" t="s">
        <v>191</v>
      </c>
      <c r="B127" s="1089" t="s">
        <v>191</v>
      </c>
      <c r="C127" s="1056">
        <v>4355</v>
      </c>
      <c r="D127" s="1100" t="s">
        <v>630</v>
      </c>
      <c r="E127" s="666">
        <f t="shared" si="19"/>
        <v>4355</v>
      </c>
      <c r="F127" s="229">
        <f t="shared" si="26"/>
        <v>0.28873566266657824</v>
      </c>
      <c r="G127" s="115">
        <f t="shared" si="20"/>
        <v>-0.71126433733342176</v>
      </c>
      <c r="H127" s="115">
        <f t="shared" si="21"/>
        <v>0.71126433733342176</v>
      </c>
      <c r="I127" s="579">
        <f t="shared" si="27"/>
        <v>-76.502888112386785</v>
      </c>
      <c r="J127" s="124">
        <f t="shared" si="28"/>
        <v>76.502888112386785</v>
      </c>
      <c r="K127" s="230">
        <f>'MASTER CHART'!$C$7</f>
        <v>0.25</v>
      </c>
      <c r="L127" s="231">
        <f t="shared" si="22"/>
        <v>-19.125722028096696</v>
      </c>
    </row>
    <row r="128" spans="1:12" ht="15" customHeight="1" x14ac:dyDescent="0.3">
      <c r="A128" s="924" t="s">
        <v>82</v>
      </c>
      <c r="B128" s="1089" t="s">
        <v>82</v>
      </c>
      <c r="C128" s="1056">
        <v>12685</v>
      </c>
      <c r="D128" s="1100" t="s">
        <v>630</v>
      </c>
      <c r="E128" s="666">
        <f t="shared" si="19"/>
        <v>12685</v>
      </c>
      <c r="F128" s="229">
        <f t="shared" si="26"/>
        <v>0.84101306106212292</v>
      </c>
      <c r="G128" s="115">
        <f t="shared" si="20"/>
        <v>-0.15898693893787708</v>
      </c>
      <c r="H128" s="115">
        <f t="shared" si="21"/>
        <v>0.15898693893787708</v>
      </c>
      <c r="I128" s="579">
        <f t="shared" si="27"/>
        <v>-17.100477786493617</v>
      </c>
      <c r="J128" s="124">
        <f t="shared" si="28"/>
        <v>17.100477786493617</v>
      </c>
      <c r="K128" s="230">
        <f>'MASTER CHART'!$C$7</f>
        <v>0.25</v>
      </c>
      <c r="L128" s="231">
        <f t="shared" si="22"/>
        <v>-4.2751194466234042</v>
      </c>
    </row>
    <row r="129" spans="1:12" ht="15" customHeight="1" x14ac:dyDescent="0.3">
      <c r="A129" s="924" t="s">
        <v>83</v>
      </c>
      <c r="B129" s="1089" t="s">
        <v>83</v>
      </c>
      <c r="C129" s="1056">
        <v>12848</v>
      </c>
      <c r="D129" s="1100" t="s">
        <v>630</v>
      </c>
      <c r="E129" s="666">
        <f t="shared" si="19"/>
        <v>12848</v>
      </c>
      <c r="F129" s="229">
        <f t="shared" si="26"/>
        <v>0.85181992972220377</v>
      </c>
      <c r="G129" s="115">
        <f t="shared" si="20"/>
        <v>-0.14818007027779623</v>
      </c>
      <c r="H129" s="115">
        <f t="shared" si="21"/>
        <v>0.14818007027779623</v>
      </c>
      <c r="I129" s="579">
        <f t="shared" si="27"/>
        <v>-15.938101690080586</v>
      </c>
      <c r="J129" s="124">
        <f t="shared" si="28"/>
        <v>15.938101690080586</v>
      </c>
      <c r="K129" s="230">
        <f>'MASTER CHART'!$C$7</f>
        <v>0.25</v>
      </c>
      <c r="L129" s="231">
        <f t="shared" si="22"/>
        <v>-3.9845254225201465</v>
      </c>
    </row>
    <row r="130" spans="1:12" ht="15" customHeight="1" x14ac:dyDescent="0.3">
      <c r="A130" s="924" t="s">
        <v>84</v>
      </c>
      <c r="B130" s="1089" t="s">
        <v>84</v>
      </c>
      <c r="C130" s="1056">
        <v>8908</v>
      </c>
      <c r="D130" s="1100" t="s">
        <v>630</v>
      </c>
      <c r="E130" s="666">
        <f t="shared" si="19"/>
        <v>8908</v>
      </c>
      <c r="F130" s="229">
        <f t="shared" si="26"/>
        <v>0.59059868726380693</v>
      </c>
      <c r="G130" s="115">
        <f t="shared" si="20"/>
        <v>-0.40940131273619307</v>
      </c>
      <c r="H130" s="115">
        <f t="shared" si="21"/>
        <v>0.40940131273619307</v>
      </c>
      <c r="I130" s="579">
        <f t="shared" si="27"/>
        <v>-44.034799971475429</v>
      </c>
      <c r="J130" s="124">
        <f t="shared" si="28"/>
        <v>44.034799971475429</v>
      </c>
      <c r="K130" s="230">
        <f>'MASTER CHART'!$C$7</f>
        <v>0.25</v>
      </c>
      <c r="L130" s="231">
        <f t="shared" si="22"/>
        <v>-11.008699992868857</v>
      </c>
    </row>
    <row r="131" spans="1:12" ht="15" customHeight="1" x14ac:dyDescent="0.3">
      <c r="A131" s="924" t="s">
        <v>85</v>
      </c>
      <c r="B131" s="1089" t="s">
        <v>85</v>
      </c>
      <c r="C131" s="1056">
        <v>33221</v>
      </c>
      <c r="D131" s="1100" t="s">
        <v>630</v>
      </c>
      <c r="E131" s="666">
        <f t="shared" si="19"/>
        <v>33221</v>
      </c>
      <c r="F131" s="229">
        <f t="shared" si="26"/>
        <v>2.2025459126168534</v>
      </c>
      <c r="G131" s="115">
        <f t="shared" si="20"/>
        <v>1.2025459126168534</v>
      </c>
      <c r="H131" s="115">
        <f t="shared" si="21"/>
        <v>-1.2025459126168534</v>
      </c>
      <c r="I131" s="579">
        <f t="shared" si="27"/>
        <v>16.65840083760401</v>
      </c>
      <c r="J131" s="124">
        <f t="shared" si="28"/>
        <v>16.65840083760401</v>
      </c>
      <c r="K131" s="230">
        <f>'MASTER CHART'!$C$7</f>
        <v>0.25</v>
      </c>
      <c r="L131" s="231">
        <f t="shared" si="22"/>
        <v>4.1646002094010024</v>
      </c>
    </row>
    <row r="132" spans="1:12" ht="15" customHeight="1" x14ac:dyDescent="0.3">
      <c r="A132" s="924" t="s">
        <v>86</v>
      </c>
      <c r="B132" s="1089" t="s">
        <v>86</v>
      </c>
      <c r="C132" s="1056">
        <v>34894</v>
      </c>
      <c r="D132" s="1100" t="s">
        <v>630</v>
      </c>
      <c r="E132" s="666">
        <f t="shared" si="19"/>
        <v>34894</v>
      </c>
      <c r="F132" s="229">
        <f t="shared" ref="F132:F162" si="29">IF(E132=0,"use mean",E132/$E$179)</f>
        <v>2.313465490950076</v>
      </c>
      <c r="G132" s="115">
        <f t="shared" si="20"/>
        <v>1.313465490950076</v>
      </c>
      <c r="H132" s="115">
        <f t="shared" si="21"/>
        <v>-1.313465490950076</v>
      </c>
      <c r="I132" s="579">
        <f t="shared" ref="I132:I175" si="30">(IF(G132&lt;0,G132/$G$181*100,G132/$G$180*100))</f>
        <v>18.194926617806427</v>
      </c>
      <c r="J132" s="124">
        <f t="shared" ref="J132:J163" si="31">IF(G132&lt;0,G132/$G$181*-100,G132/$G$180*100)</f>
        <v>18.194926617806427</v>
      </c>
      <c r="K132" s="230">
        <f>'MASTER CHART'!$C$7</f>
        <v>0.25</v>
      </c>
      <c r="L132" s="231">
        <f t="shared" si="22"/>
        <v>4.5487316544516068</v>
      </c>
    </row>
    <row r="133" spans="1:12" ht="15" customHeight="1" x14ac:dyDescent="0.3">
      <c r="A133" s="924" t="s">
        <v>257</v>
      </c>
      <c r="B133" s="1089" t="s">
        <v>226</v>
      </c>
      <c r="C133" s="1056">
        <v>34518</v>
      </c>
      <c r="D133" s="1100" t="s">
        <v>630</v>
      </c>
      <c r="E133" s="666">
        <f t="shared" si="19"/>
        <v>34518</v>
      </c>
      <c r="F133" s="229">
        <f t="shared" si="29"/>
        <v>2.2885367632433864</v>
      </c>
      <c r="G133" s="115">
        <f t="shared" si="20"/>
        <v>1.2885367632433864</v>
      </c>
      <c r="H133" s="115">
        <f t="shared" si="21"/>
        <v>-1.2885367632433864</v>
      </c>
      <c r="I133" s="579">
        <f t="shared" si="30"/>
        <v>17.84959864807773</v>
      </c>
      <c r="J133" s="124">
        <f t="shared" si="31"/>
        <v>17.84959864807773</v>
      </c>
      <c r="K133" s="230">
        <f>'MASTER CHART'!$C$7</f>
        <v>0.25</v>
      </c>
      <c r="L133" s="231">
        <f t="shared" si="22"/>
        <v>4.4623996620194326</v>
      </c>
    </row>
    <row r="134" spans="1:12" ht="15" customHeight="1" x14ac:dyDescent="0.3">
      <c r="A134" s="924" t="s">
        <v>87</v>
      </c>
      <c r="B134" s="1089" t="s">
        <v>87</v>
      </c>
      <c r="C134" s="1056">
        <v>90044</v>
      </c>
      <c r="D134" s="1100" t="s">
        <v>630</v>
      </c>
      <c r="E134" s="666">
        <f t="shared" ref="E134:E177" si="32">C134</f>
        <v>90044</v>
      </c>
      <c r="F134" s="229">
        <f t="shared" si="29"/>
        <v>5.9698998872903273</v>
      </c>
      <c r="G134" s="115">
        <f t="shared" si="20"/>
        <v>4.9698998872903273</v>
      </c>
      <c r="H134" s="115">
        <f t="shared" si="21"/>
        <v>-4.9698998872903273</v>
      </c>
      <c r="I134" s="579">
        <f t="shared" si="30"/>
        <v>68.846090262853366</v>
      </c>
      <c r="J134" s="124">
        <f t="shared" si="31"/>
        <v>68.846090262853366</v>
      </c>
      <c r="K134" s="230">
        <f>'MASTER CHART'!$C$7</f>
        <v>0.25</v>
      </c>
      <c r="L134" s="231">
        <f t="shared" si="22"/>
        <v>17.211522565713341</v>
      </c>
    </row>
    <row r="135" spans="1:12" ht="20.25" customHeight="1" x14ac:dyDescent="0.3">
      <c r="A135" s="924" t="s">
        <v>357</v>
      </c>
      <c r="B135" s="1089" t="s">
        <v>222</v>
      </c>
      <c r="C135" s="1056">
        <v>42765</v>
      </c>
      <c r="D135" s="1100" t="s">
        <v>630</v>
      </c>
      <c r="E135" s="666">
        <f t="shared" si="32"/>
        <v>42765</v>
      </c>
      <c r="F135" s="229">
        <f t="shared" si="29"/>
        <v>2.8353112775972948</v>
      </c>
      <c r="G135" s="115">
        <f t="shared" si="20"/>
        <v>1.8353112775972948</v>
      </c>
      <c r="H135" s="115">
        <f t="shared" si="21"/>
        <v>-1.8353112775972948</v>
      </c>
      <c r="I135" s="579">
        <f t="shared" si="30"/>
        <v>25.423853345823915</v>
      </c>
      <c r="J135" s="124">
        <f t="shared" si="31"/>
        <v>25.423853345823915</v>
      </c>
      <c r="K135" s="230">
        <f>'MASTER CHART'!$C$7</f>
        <v>0.25</v>
      </c>
      <c r="L135" s="231">
        <f t="shared" si="22"/>
        <v>6.3559633364559787</v>
      </c>
    </row>
    <row r="136" spans="1:12" ht="16.5" customHeight="1" x14ac:dyDescent="0.3">
      <c r="A136" s="924" t="s">
        <v>193</v>
      </c>
      <c r="B136" s="1089" t="s">
        <v>225</v>
      </c>
      <c r="C136" s="1056">
        <v>13050</v>
      </c>
      <c r="D136" s="1100" t="s">
        <v>630</v>
      </c>
      <c r="E136" s="666">
        <f t="shared" si="32"/>
        <v>13050</v>
      </c>
      <c r="F136" s="229">
        <f t="shared" si="29"/>
        <v>0.86521249088377639</v>
      </c>
      <c r="G136" s="115">
        <f t="shared" si="20"/>
        <v>-0.13478750911622361</v>
      </c>
      <c r="H136" s="115">
        <f t="shared" si="21"/>
        <v>0.13478750911622361</v>
      </c>
      <c r="I136" s="579">
        <f t="shared" si="30"/>
        <v>-14.497611067531919</v>
      </c>
      <c r="J136" s="124">
        <f t="shared" si="31"/>
        <v>14.497611067531919</v>
      </c>
      <c r="K136" s="230">
        <f>'MASTER CHART'!$C$7</f>
        <v>0.25</v>
      </c>
      <c r="L136" s="231">
        <f t="shared" si="22"/>
        <v>-3.6244027668829797</v>
      </c>
    </row>
    <row r="137" spans="1:12" ht="14.4" x14ac:dyDescent="0.3">
      <c r="A137" s="924" t="s">
        <v>88</v>
      </c>
      <c r="B137" s="1089" t="s">
        <v>88</v>
      </c>
      <c r="C137" s="1056">
        <v>29941</v>
      </c>
      <c r="D137" s="1100" t="s">
        <v>630</v>
      </c>
      <c r="E137" s="666">
        <f t="shared" si="32"/>
        <v>29941</v>
      </c>
      <c r="F137" s="229">
        <f t="shared" si="29"/>
        <v>1.9850825432606245</v>
      </c>
      <c r="G137" s="115">
        <f t="shared" si="20"/>
        <v>0.9850825432606245</v>
      </c>
      <c r="H137" s="115">
        <f t="shared" si="21"/>
        <v>-0.9850825432606245</v>
      </c>
      <c r="I137" s="579">
        <f t="shared" si="30"/>
        <v>13.645965356991971</v>
      </c>
      <c r="J137" s="124">
        <f t="shared" si="31"/>
        <v>13.645965356991971</v>
      </c>
      <c r="K137" s="230">
        <f>'MASTER CHART'!$C$7</f>
        <v>0.25</v>
      </c>
      <c r="L137" s="231">
        <f t="shared" si="22"/>
        <v>3.4114913392479926</v>
      </c>
    </row>
    <row r="138" spans="1:12" ht="14.4" x14ac:dyDescent="0.3">
      <c r="A138" s="924" t="s">
        <v>89</v>
      </c>
      <c r="B138" s="1089" t="s">
        <v>89</v>
      </c>
      <c r="C138" s="1056">
        <v>27044</v>
      </c>
      <c r="D138" s="1100" t="s">
        <v>630</v>
      </c>
      <c r="E138" s="666">
        <f t="shared" si="32"/>
        <v>27044</v>
      </c>
      <c r="F138" s="229">
        <f t="shared" si="29"/>
        <v>1.7930120002651992</v>
      </c>
      <c r="G138" s="115">
        <f t="shared" si="20"/>
        <v>0.79301200026519925</v>
      </c>
      <c r="H138" s="115">
        <f t="shared" si="21"/>
        <v>-0.79301200026519925</v>
      </c>
      <c r="I138" s="579">
        <f t="shared" si="30"/>
        <v>10.985286824268472</v>
      </c>
      <c r="J138" s="124">
        <f t="shared" si="31"/>
        <v>10.985286824268472</v>
      </c>
      <c r="K138" s="230">
        <f>'MASTER CHART'!$C$7</f>
        <v>0.25</v>
      </c>
      <c r="L138" s="231">
        <f t="shared" si="22"/>
        <v>2.7463217060671181</v>
      </c>
    </row>
    <row r="139" spans="1:12" ht="14.4" x14ac:dyDescent="0.3">
      <c r="A139" s="924" t="s">
        <v>195</v>
      </c>
      <c r="B139" s="1089" t="s">
        <v>195</v>
      </c>
      <c r="C139" s="1056">
        <v>2227</v>
      </c>
      <c r="D139" s="1100" t="s">
        <v>630</v>
      </c>
      <c r="E139" s="666">
        <f t="shared" si="32"/>
        <v>2227</v>
      </c>
      <c r="F139" s="229">
        <f t="shared" si="29"/>
        <v>0.14764967181595173</v>
      </c>
      <c r="G139" s="115">
        <f t="shared" si="20"/>
        <v>-0.85235032818404832</v>
      </c>
      <c r="H139" s="115">
        <f t="shared" si="21"/>
        <v>0.85235032818404832</v>
      </c>
      <c r="I139" s="579">
        <f t="shared" si="30"/>
        <v>-91.677957641018324</v>
      </c>
      <c r="J139" s="124">
        <f t="shared" si="31"/>
        <v>91.677957641018324</v>
      </c>
      <c r="K139" s="230">
        <f>'MASTER CHART'!$C$7</f>
        <v>0.25</v>
      </c>
      <c r="L139" s="231">
        <f t="shared" si="22"/>
        <v>-22.919489410254581</v>
      </c>
    </row>
    <row r="140" spans="1:12" ht="14.4" x14ac:dyDescent="0.3">
      <c r="A140" s="924" t="s">
        <v>196</v>
      </c>
      <c r="B140" s="1089" t="s">
        <v>196</v>
      </c>
      <c r="C140" s="1056">
        <v>26438</v>
      </c>
      <c r="D140" s="1100" t="s">
        <v>630</v>
      </c>
      <c r="E140" s="666">
        <f t="shared" si="32"/>
        <v>26438</v>
      </c>
      <c r="F140" s="229">
        <f t="shared" si="29"/>
        <v>1.7528343167804814</v>
      </c>
      <c r="G140" s="115">
        <f t="shared" si="20"/>
        <v>0.75283431678048141</v>
      </c>
      <c r="H140" s="115">
        <f t="shared" si="21"/>
        <v>-0.75283431678048141</v>
      </c>
      <c r="I140" s="579">
        <f t="shared" si="30"/>
        <v>10.428721000716372</v>
      </c>
      <c r="J140" s="124">
        <f t="shared" si="31"/>
        <v>10.428721000716372</v>
      </c>
      <c r="K140" s="230">
        <f>'MASTER CHART'!$C$7</f>
        <v>0.25</v>
      </c>
      <c r="L140" s="231">
        <f t="shared" si="22"/>
        <v>2.6071802501790931</v>
      </c>
    </row>
    <row r="141" spans="1:12" ht="14.4" x14ac:dyDescent="0.3">
      <c r="A141" s="924" t="s">
        <v>197</v>
      </c>
      <c r="B141" s="1089" t="s">
        <v>197</v>
      </c>
      <c r="C141" s="1056">
        <v>15449</v>
      </c>
      <c r="D141" s="1100" t="s">
        <v>630</v>
      </c>
      <c r="E141" s="666">
        <f t="shared" si="32"/>
        <v>15449</v>
      </c>
      <c r="F141" s="229">
        <f t="shared" si="29"/>
        <v>1.024265729629384</v>
      </c>
      <c r="G141" s="115">
        <f t="shared" si="20"/>
        <v>2.4265729629384003E-2</v>
      </c>
      <c r="H141" s="115">
        <f t="shared" si="21"/>
        <v>-2.4265729629384003E-2</v>
      </c>
      <c r="I141" s="579">
        <f t="shared" si="30"/>
        <v>0.33614371521463499</v>
      </c>
      <c r="J141" s="124">
        <f t="shared" si="31"/>
        <v>0.33614371521463499</v>
      </c>
      <c r="K141" s="230">
        <f>'MASTER CHART'!$C$7</f>
        <v>0.25</v>
      </c>
      <c r="L141" s="231">
        <f t="shared" si="22"/>
        <v>8.4035928803658747E-2</v>
      </c>
    </row>
    <row r="142" spans="1:12" ht="15.6" customHeight="1" x14ac:dyDescent="0.3">
      <c r="A142" s="924" t="s">
        <v>198</v>
      </c>
      <c r="B142" s="1089" t="s">
        <v>198</v>
      </c>
      <c r="C142" s="1056">
        <v>12485</v>
      </c>
      <c r="D142" s="1100" t="s">
        <v>630</v>
      </c>
      <c r="E142" s="666">
        <f t="shared" si="32"/>
        <v>12485</v>
      </c>
      <c r="F142" s="229">
        <f t="shared" si="29"/>
        <v>0.82775309951601139</v>
      </c>
      <c r="G142" s="115">
        <f t="shared" si="20"/>
        <v>-0.17224690048398861</v>
      </c>
      <c r="H142" s="115">
        <f t="shared" si="21"/>
        <v>0.17224690048398861</v>
      </c>
      <c r="I142" s="579">
        <f t="shared" si="30"/>
        <v>-18.526706125650716</v>
      </c>
      <c r="J142" s="124">
        <f t="shared" si="31"/>
        <v>18.526706125650716</v>
      </c>
      <c r="K142" s="230">
        <f>'MASTER CHART'!$C$7</f>
        <v>0.25</v>
      </c>
      <c r="L142" s="231">
        <f t="shared" si="22"/>
        <v>-4.6316765314126789</v>
      </c>
    </row>
    <row r="143" spans="1:12" ht="15" customHeight="1" x14ac:dyDescent="0.3">
      <c r="A143" s="924" t="s">
        <v>90</v>
      </c>
      <c r="B143" s="1089" t="s">
        <v>90</v>
      </c>
      <c r="C143" s="1056">
        <v>46962</v>
      </c>
      <c r="D143" s="1100" t="s">
        <v>630</v>
      </c>
      <c r="E143" s="666">
        <f t="shared" si="32"/>
        <v>46962</v>
      </c>
      <c r="F143" s="229">
        <f t="shared" si="29"/>
        <v>3.1135715706424452</v>
      </c>
      <c r="G143" s="115">
        <f t="shared" si="20"/>
        <v>2.1135715706424452</v>
      </c>
      <c r="H143" s="115">
        <f t="shared" si="21"/>
        <v>-2.1135715706424452</v>
      </c>
      <c r="I143" s="579">
        <f t="shared" si="30"/>
        <v>29.278484965375355</v>
      </c>
      <c r="J143" s="124">
        <f t="shared" si="31"/>
        <v>29.278484965375355</v>
      </c>
      <c r="K143" s="230">
        <f>'MASTER CHART'!$C$7</f>
        <v>0.25</v>
      </c>
      <c r="L143" s="231">
        <f t="shared" si="22"/>
        <v>7.3196212413438388</v>
      </c>
    </row>
    <row r="144" spans="1:12" ht="15" customHeight="1" x14ac:dyDescent="0.3">
      <c r="A144" s="924" t="s">
        <v>199</v>
      </c>
      <c r="B144" s="1089" t="s">
        <v>199</v>
      </c>
      <c r="C144" s="1056">
        <v>3395</v>
      </c>
      <c r="D144" s="1100" t="s">
        <v>630</v>
      </c>
      <c r="E144" s="666">
        <f t="shared" si="32"/>
        <v>3395</v>
      </c>
      <c r="F144" s="229">
        <f t="shared" si="29"/>
        <v>0.225087847245243</v>
      </c>
      <c r="G144" s="115">
        <f t="shared" si="20"/>
        <v>-0.774912152754757</v>
      </c>
      <c r="H144" s="115">
        <f t="shared" si="21"/>
        <v>0.774912152754757</v>
      </c>
      <c r="I144" s="579">
        <f t="shared" si="30"/>
        <v>-83.348784140340868</v>
      </c>
      <c r="J144" s="124">
        <f t="shared" si="31"/>
        <v>83.348784140340868</v>
      </c>
      <c r="K144" s="230">
        <f>'MASTER CHART'!$C$7</f>
        <v>0.25</v>
      </c>
      <c r="L144" s="231">
        <f t="shared" si="22"/>
        <v>-20.837196035085217</v>
      </c>
    </row>
    <row r="145" spans="1:12" ht="15" customHeight="1" x14ac:dyDescent="0.3">
      <c r="A145" s="924" t="s">
        <v>315</v>
      </c>
      <c r="B145" s="1089" t="s">
        <v>200</v>
      </c>
      <c r="C145" s="1056">
        <v>18233</v>
      </c>
      <c r="D145" s="1100" t="s">
        <v>630</v>
      </c>
      <c r="E145" s="666">
        <f t="shared" si="32"/>
        <v>18233</v>
      </c>
      <c r="F145" s="229">
        <f t="shared" si="29"/>
        <v>1.2088443943512563</v>
      </c>
      <c r="G145" s="115">
        <f t="shared" si="20"/>
        <v>0.20884439435125635</v>
      </c>
      <c r="H145" s="115">
        <f t="shared" si="21"/>
        <v>-0.20884439435125635</v>
      </c>
      <c r="I145" s="579">
        <f t="shared" si="30"/>
        <v>2.8930401719292438</v>
      </c>
      <c r="J145" s="124">
        <f t="shared" si="31"/>
        <v>2.8930401719292438</v>
      </c>
      <c r="K145" s="230">
        <f>'MASTER CHART'!$C$7</f>
        <v>0.25</v>
      </c>
      <c r="L145" s="231">
        <f t="shared" si="22"/>
        <v>0.72326004298231095</v>
      </c>
    </row>
    <row r="146" spans="1:12" ht="15" customHeight="1" x14ac:dyDescent="0.3">
      <c r="A146" s="922" t="s">
        <v>91</v>
      </c>
      <c r="B146" s="1089" t="s">
        <v>91</v>
      </c>
      <c r="C146" s="1056">
        <v>97341</v>
      </c>
      <c r="D146" s="1100" t="s">
        <v>630</v>
      </c>
      <c r="E146" s="666">
        <f t="shared" si="32"/>
        <v>97341</v>
      </c>
      <c r="F146" s="229">
        <f t="shared" si="29"/>
        <v>6.4536895843002053</v>
      </c>
      <c r="G146" s="115">
        <f t="shared" si="20"/>
        <v>5.4536895843002053</v>
      </c>
      <c r="H146" s="115">
        <f t="shared" si="21"/>
        <v>-5.4536895843002053</v>
      </c>
      <c r="I146" s="579">
        <f t="shared" si="30"/>
        <v>75.547840781763725</v>
      </c>
      <c r="J146" s="124">
        <f t="shared" si="31"/>
        <v>75.547840781763725</v>
      </c>
      <c r="K146" s="230">
        <f>'MASTER CHART'!$C$7</f>
        <v>0.25</v>
      </c>
      <c r="L146" s="231">
        <f t="shared" si="22"/>
        <v>18.886960195440931</v>
      </c>
    </row>
    <row r="147" spans="1:12" ht="15" customHeight="1" x14ac:dyDescent="0.3">
      <c r="A147" s="924" t="s">
        <v>92</v>
      </c>
      <c r="B147" s="1089" t="s">
        <v>92</v>
      </c>
      <c r="C147" s="1056">
        <v>32730</v>
      </c>
      <c r="D147" s="1100" t="s">
        <v>630</v>
      </c>
      <c r="E147" s="666">
        <f t="shared" si="32"/>
        <v>32730</v>
      </c>
      <c r="F147" s="229">
        <f t="shared" si="29"/>
        <v>2.1699927070211498</v>
      </c>
      <c r="G147" s="115">
        <f t="shared" si="20"/>
        <v>1.1699927070211498</v>
      </c>
      <c r="H147" s="115">
        <f t="shared" si="21"/>
        <v>-1.1699927070211498</v>
      </c>
      <c r="I147" s="579">
        <f t="shared" si="30"/>
        <v>16.20745394096361</v>
      </c>
      <c r="J147" s="124">
        <f t="shared" si="31"/>
        <v>16.20745394096361</v>
      </c>
      <c r="K147" s="230">
        <f>'MASTER CHART'!$C$7</f>
        <v>0.25</v>
      </c>
      <c r="L147" s="231">
        <f t="shared" si="22"/>
        <v>4.0518634852409026</v>
      </c>
    </row>
    <row r="148" spans="1:12" ht="15" customHeight="1" x14ac:dyDescent="0.3">
      <c r="A148" s="924" t="s">
        <v>93</v>
      </c>
      <c r="B148" s="1089" t="s">
        <v>93</v>
      </c>
      <c r="C148" s="1056">
        <v>39088</v>
      </c>
      <c r="D148" s="1100" t="s">
        <v>630</v>
      </c>
      <c r="E148" s="666">
        <f t="shared" si="32"/>
        <v>39088</v>
      </c>
      <c r="F148" s="229">
        <f t="shared" si="29"/>
        <v>2.5915268845720347</v>
      </c>
      <c r="G148" s="115">
        <f t="shared" si="20"/>
        <v>1.5915268845720347</v>
      </c>
      <c r="H148" s="115">
        <f t="shared" si="21"/>
        <v>-1.5915268845720347</v>
      </c>
      <c r="I148" s="579">
        <f t="shared" si="30"/>
        <v>22.046802961003653</v>
      </c>
      <c r="J148" s="124">
        <f t="shared" si="31"/>
        <v>22.046802961003653</v>
      </c>
      <c r="K148" s="230">
        <f>'MASTER CHART'!$C$7</f>
        <v>0.25</v>
      </c>
      <c r="L148" s="231">
        <f t="shared" si="22"/>
        <v>5.5117007402509133</v>
      </c>
    </row>
    <row r="149" spans="1:12" ht="15" customHeight="1" x14ac:dyDescent="0.3">
      <c r="A149" s="924" t="s">
        <v>94</v>
      </c>
      <c r="B149" s="1089" t="s">
        <v>94</v>
      </c>
      <c r="C149" s="1056">
        <v>12482</v>
      </c>
      <c r="D149" s="1100" t="s">
        <v>630</v>
      </c>
      <c r="E149" s="666">
        <f t="shared" si="32"/>
        <v>12482</v>
      </c>
      <c r="F149" s="229">
        <f t="shared" si="29"/>
        <v>0.82755420009281977</v>
      </c>
      <c r="G149" s="115">
        <f t="shared" si="20"/>
        <v>-0.17244579990718023</v>
      </c>
      <c r="H149" s="115">
        <f t="shared" si="21"/>
        <v>0.17244579990718023</v>
      </c>
      <c r="I149" s="579">
        <f t="shared" si="30"/>
        <v>-18.548099550738069</v>
      </c>
      <c r="J149" s="124">
        <f t="shared" si="31"/>
        <v>18.548099550738069</v>
      </c>
      <c r="K149" s="230">
        <f>'MASTER CHART'!$C$7</f>
        <v>0.25</v>
      </c>
      <c r="L149" s="231">
        <f t="shared" si="22"/>
        <v>-4.6370248876845173</v>
      </c>
    </row>
    <row r="150" spans="1:12" ht="15" customHeight="1" x14ac:dyDescent="0.3">
      <c r="A150" s="924" t="s">
        <v>95</v>
      </c>
      <c r="B150" s="1089" t="s">
        <v>95</v>
      </c>
      <c r="C150" s="1056">
        <v>40903</v>
      </c>
      <c r="D150" s="1100" t="s">
        <v>630</v>
      </c>
      <c r="E150" s="666">
        <f t="shared" si="32"/>
        <v>40903</v>
      </c>
      <c r="F150" s="229">
        <f t="shared" si="29"/>
        <v>2.7118610356029969</v>
      </c>
      <c r="G150" s="115">
        <f t="shared" ref="G150:G177" si="33">IF(E150=0,0,F150-1)</f>
        <v>1.7118610356029969</v>
      </c>
      <c r="H150" s="115">
        <f t="shared" ref="H150:H177" si="34">(G150*-1)</f>
        <v>-1.7118610356029969</v>
      </c>
      <c r="I150" s="579">
        <f t="shared" si="30"/>
        <v>23.713745155305745</v>
      </c>
      <c r="J150" s="124">
        <f t="shared" si="31"/>
        <v>23.713745155305745</v>
      </c>
      <c r="K150" s="230">
        <f>'MASTER CHART'!$C$7</f>
        <v>0.25</v>
      </c>
      <c r="L150" s="231">
        <f t="shared" ref="L150:L177" si="35">(I150*K150)</f>
        <v>5.9284362888264361</v>
      </c>
    </row>
    <row r="151" spans="1:12" ht="15" customHeight="1" x14ac:dyDescent="0.3">
      <c r="A151" s="924" t="s">
        <v>201</v>
      </c>
      <c r="B151" s="1089" t="s">
        <v>201</v>
      </c>
      <c r="C151" s="1056">
        <v>13078</v>
      </c>
      <c r="D151" s="1100" t="s">
        <v>630</v>
      </c>
      <c r="E151" s="666">
        <f t="shared" si="32"/>
        <v>13078</v>
      </c>
      <c r="F151" s="229">
        <f t="shared" si="29"/>
        <v>0.86706888550023209</v>
      </c>
      <c r="G151" s="115">
        <f t="shared" si="33"/>
        <v>-0.13293111449976791</v>
      </c>
      <c r="H151" s="115">
        <f t="shared" si="34"/>
        <v>0.13293111449976791</v>
      </c>
      <c r="I151" s="579">
        <f t="shared" si="30"/>
        <v>-14.297939100049915</v>
      </c>
      <c r="J151" s="124">
        <f t="shared" si="31"/>
        <v>14.297939100049915</v>
      </c>
      <c r="K151" s="230">
        <f>'MASTER CHART'!$C$7</f>
        <v>0.25</v>
      </c>
      <c r="L151" s="231">
        <f t="shared" si="35"/>
        <v>-3.5744847750124786</v>
      </c>
    </row>
    <row r="152" spans="1:12" ht="15" customHeight="1" x14ac:dyDescent="0.3">
      <c r="A152" s="924" t="s">
        <v>202</v>
      </c>
      <c r="B152" s="1089" t="s">
        <v>202</v>
      </c>
      <c r="C152" s="1056">
        <v>3958</v>
      </c>
      <c r="D152" s="1100" t="s">
        <v>630</v>
      </c>
      <c r="E152" s="666">
        <f t="shared" si="32"/>
        <v>3958</v>
      </c>
      <c r="F152" s="229">
        <f t="shared" si="29"/>
        <v>0.26241463899754691</v>
      </c>
      <c r="G152" s="115">
        <f t="shared" si="33"/>
        <v>-0.73758536100245309</v>
      </c>
      <c r="H152" s="115">
        <f t="shared" si="34"/>
        <v>0.73758536100245309</v>
      </c>
      <c r="I152" s="579">
        <f t="shared" si="30"/>
        <v>-79.333951365613629</v>
      </c>
      <c r="J152" s="124">
        <f t="shared" si="31"/>
        <v>79.333951365613629</v>
      </c>
      <c r="K152" s="230">
        <f>'MASTER CHART'!$C$7</f>
        <v>0.25</v>
      </c>
      <c r="L152" s="231">
        <f t="shared" si="35"/>
        <v>-19.833487841403407</v>
      </c>
    </row>
    <row r="153" spans="1:12" ht="15" customHeight="1" x14ac:dyDescent="0.3">
      <c r="A153" s="924" t="s">
        <v>203</v>
      </c>
      <c r="B153" s="1089" t="s">
        <v>203</v>
      </c>
      <c r="C153" s="1056">
        <v>16525</v>
      </c>
      <c r="D153" s="1100" t="s">
        <v>630</v>
      </c>
      <c r="E153" s="666">
        <f t="shared" si="32"/>
        <v>16525</v>
      </c>
      <c r="F153" s="229">
        <f t="shared" si="29"/>
        <v>1.0956043227474641</v>
      </c>
      <c r="G153" s="115">
        <f t="shared" si="33"/>
        <v>9.560432274746411E-2</v>
      </c>
      <c r="H153" s="115">
        <f t="shared" si="34"/>
        <v>-9.560432274746411E-2</v>
      </c>
      <c r="I153" s="579">
        <f t="shared" si="30"/>
        <v>1.3243695009276106</v>
      </c>
      <c r="J153" s="124">
        <f t="shared" si="31"/>
        <v>1.3243695009276106</v>
      </c>
      <c r="K153" s="230">
        <f>'MASTER CHART'!$C$7</f>
        <v>0.25</v>
      </c>
      <c r="L153" s="231">
        <f t="shared" si="35"/>
        <v>0.33109237523190266</v>
      </c>
    </row>
    <row r="154" spans="1:12" ht="15" customHeight="1" x14ac:dyDescent="0.3">
      <c r="A154" s="924" t="s">
        <v>204</v>
      </c>
      <c r="B154" s="1089" t="s">
        <v>204</v>
      </c>
      <c r="C154" s="1056">
        <v>53240</v>
      </c>
      <c r="D154" s="1100" t="s">
        <v>630</v>
      </c>
      <c r="E154" s="666">
        <f t="shared" si="32"/>
        <v>53240</v>
      </c>
      <c r="F154" s="229">
        <f t="shared" si="29"/>
        <v>3.5298017635748855</v>
      </c>
      <c r="G154" s="115">
        <f t="shared" si="33"/>
        <v>2.5298017635748855</v>
      </c>
      <c r="H154" s="115">
        <f t="shared" si="34"/>
        <v>-2.5298017635748855</v>
      </c>
      <c r="I154" s="579">
        <f t="shared" si="30"/>
        <v>35.044359949302908</v>
      </c>
      <c r="J154" s="124">
        <f t="shared" si="31"/>
        <v>35.044359949302908</v>
      </c>
      <c r="K154" s="230">
        <f>'MASTER CHART'!$C$7</f>
        <v>0.25</v>
      </c>
      <c r="L154" s="231">
        <f t="shared" si="35"/>
        <v>8.7610899873257271</v>
      </c>
    </row>
    <row r="155" spans="1:12" ht="15" customHeight="1" x14ac:dyDescent="0.3">
      <c r="A155" s="924" t="s">
        <v>96</v>
      </c>
      <c r="B155" s="1089" t="s">
        <v>96</v>
      </c>
      <c r="C155" s="1056">
        <v>68628</v>
      </c>
      <c r="D155" s="1100" t="s">
        <v>630</v>
      </c>
      <c r="E155" s="666">
        <f t="shared" si="32"/>
        <v>68628</v>
      </c>
      <c r="F155" s="229">
        <f t="shared" si="29"/>
        <v>4.5500232049327058</v>
      </c>
      <c r="G155" s="115">
        <f t="shared" si="33"/>
        <v>3.5500232049327058</v>
      </c>
      <c r="H155" s="115">
        <f t="shared" si="34"/>
        <v>-3.5500232049327058</v>
      </c>
      <c r="I155" s="579">
        <f t="shared" si="30"/>
        <v>49.177090795540124</v>
      </c>
      <c r="J155" s="124">
        <f t="shared" si="31"/>
        <v>49.177090795540124</v>
      </c>
      <c r="K155" s="230">
        <f>'MASTER CHART'!$C$7</f>
        <v>0.25</v>
      </c>
      <c r="L155" s="231">
        <f t="shared" si="35"/>
        <v>12.294272698885031</v>
      </c>
    </row>
    <row r="156" spans="1:12" ht="15" customHeight="1" x14ac:dyDescent="0.3">
      <c r="A156" s="924" t="s">
        <v>97</v>
      </c>
      <c r="B156" s="1089" t="s">
        <v>97</v>
      </c>
      <c r="C156" s="1056">
        <v>2900</v>
      </c>
      <c r="D156" s="1100" t="s">
        <v>460</v>
      </c>
      <c r="E156" s="666">
        <f t="shared" si="32"/>
        <v>2900</v>
      </c>
      <c r="F156" s="229">
        <f t="shared" si="29"/>
        <v>0.19226944241861699</v>
      </c>
      <c r="G156" s="115">
        <f t="shared" si="33"/>
        <v>-0.80773055758138301</v>
      </c>
      <c r="H156" s="115">
        <f t="shared" si="34"/>
        <v>0.80773055758138301</v>
      </c>
      <c r="I156" s="579">
        <f t="shared" si="30"/>
        <v>-86.878699279754684</v>
      </c>
      <c r="J156" s="124">
        <f t="shared" si="31"/>
        <v>86.878699279754684</v>
      </c>
      <c r="K156" s="230">
        <f>'MASTER CHART'!$C$7</f>
        <v>0.25</v>
      </c>
      <c r="L156" s="231">
        <f t="shared" si="35"/>
        <v>-21.719674819938671</v>
      </c>
    </row>
    <row r="157" spans="1:12" ht="18.75" customHeight="1" x14ac:dyDescent="0.3">
      <c r="A157" s="924" t="s">
        <v>205</v>
      </c>
      <c r="B157" s="1089" t="s">
        <v>205</v>
      </c>
      <c r="C157" s="1056">
        <v>3380</v>
      </c>
      <c r="D157" s="1100" t="s">
        <v>630</v>
      </c>
      <c r="E157" s="666">
        <f t="shared" si="32"/>
        <v>3380</v>
      </c>
      <c r="F157" s="229">
        <f t="shared" si="29"/>
        <v>0.22409335012928464</v>
      </c>
      <c r="G157" s="115">
        <f t="shared" si="33"/>
        <v>-0.77590664987071534</v>
      </c>
      <c r="H157" s="115">
        <f t="shared" si="34"/>
        <v>0.77590664987071534</v>
      </c>
      <c r="I157" s="579">
        <f t="shared" si="30"/>
        <v>-83.45575126577765</v>
      </c>
      <c r="J157" s="124">
        <f t="shared" si="31"/>
        <v>83.45575126577765</v>
      </c>
      <c r="K157" s="230">
        <f>'MASTER CHART'!$C$7</f>
        <v>0.25</v>
      </c>
      <c r="L157" s="231">
        <f t="shared" si="35"/>
        <v>-20.863937816444412</v>
      </c>
    </row>
    <row r="158" spans="1:12" ht="18.75" customHeight="1" x14ac:dyDescent="0.3">
      <c r="A158" s="924" t="s">
        <v>98</v>
      </c>
      <c r="B158" s="1089" t="s">
        <v>98</v>
      </c>
      <c r="C158" s="1056">
        <v>18460</v>
      </c>
      <c r="D158" s="1100" t="s">
        <v>630</v>
      </c>
      <c r="E158" s="666">
        <f t="shared" si="32"/>
        <v>18460</v>
      </c>
      <c r="F158" s="229">
        <f t="shared" si="29"/>
        <v>1.2238944507060929</v>
      </c>
      <c r="G158" s="115">
        <f t="shared" si="33"/>
        <v>0.22389445070609293</v>
      </c>
      <c r="H158" s="115">
        <f t="shared" si="34"/>
        <v>-0.22389445070609293</v>
      </c>
      <c r="I158" s="579">
        <f t="shared" si="30"/>
        <v>3.101522749398431</v>
      </c>
      <c r="J158" s="124">
        <f t="shared" si="31"/>
        <v>3.101522749398431</v>
      </c>
      <c r="K158" s="230">
        <f>'MASTER CHART'!$C$7</f>
        <v>0.25</v>
      </c>
      <c r="L158" s="231">
        <f t="shared" si="35"/>
        <v>0.77538068734960774</v>
      </c>
    </row>
    <row r="159" spans="1:12" ht="18.75" customHeight="1" x14ac:dyDescent="0.3">
      <c r="A159" s="924" t="s">
        <v>206</v>
      </c>
      <c r="B159" s="1089" t="s">
        <v>206</v>
      </c>
      <c r="C159" s="1056">
        <v>1597</v>
      </c>
      <c r="D159" s="1100" t="s">
        <v>630</v>
      </c>
      <c r="E159" s="666">
        <f t="shared" si="32"/>
        <v>1597</v>
      </c>
      <c r="F159" s="229">
        <f t="shared" si="29"/>
        <v>0.10588079294570046</v>
      </c>
      <c r="G159" s="115">
        <f t="shared" si="33"/>
        <v>-0.89411920705429959</v>
      </c>
      <c r="H159" s="115">
        <f t="shared" si="34"/>
        <v>0.89411920705429959</v>
      </c>
      <c r="I159" s="579">
        <f t="shared" si="30"/>
        <v>-96.170576909363191</v>
      </c>
      <c r="J159" s="124">
        <f t="shared" si="31"/>
        <v>96.170576909363191</v>
      </c>
      <c r="K159" s="230">
        <f>'MASTER CHART'!$C$7</f>
        <v>0.25</v>
      </c>
      <c r="L159" s="231">
        <f t="shared" si="35"/>
        <v>-24.042644227340798</v>
      </c>
    </row>
    <row r="160" spans="1:12" ht="18.75" customHeight="1" x14ac:dyDescent="0.3">
      <c r="A160" s="924" t="s">
        <v>122</v>
      </c>
      <c r="B160" s="1089" t="s">
        <v>122</v>
      </c>
      <c r="C160" s="1056">
        <v>26176</v>
      </c>
      <c r="D160" s="1100" t="s">
        <v>630</v>
      </c>
      <c r="E160" s="666">
        <f t="shared" si="32"/>
        <v>26176</v>
      </c>
      <c r="F160" s="229">
        <f t="shared" si="29"/>
        <v>1.7354637671550752</v>
      </c>
      <c r="G160" s="115">
        <f t="shared" si="33"/>
        <v>0.73546376715507522</v>
      </c>
      <c r="H160" s="115">
        <f t="shared" si="34"/>
        <v>-0.73546376715507522</v>
      </c>
      <c r="I160" s="579">
        <f t="shared" si="30"/>
        <v>10.18809353244797</v>
      </c>
      <c r="J160" s="124">
        <f t="shared" si="31"/>
        <v>10.18809353244797</v>
      </c>
      <c r="K160" s="230">
        <f>'MASTER CHART'!$C$7</f>
        <v>0.25</v>
      </c>
      <c r="L160" s="231">
        <f t="shared" si="35"/>
        <v>2.5470233831119926</v>
      </c>
    </row>
    <row r="161" spans="1:12" ht="18.75" customHeight="1" x14ac:dyDescent="0.3">
      <c r="A161" s="924" t="s">
        <v>99</v>
      </c>
      <c r="B161" s="1089" t="s">
        <v>99</v>
      </c>
      <c r="C161" s="1056">
        <v>10756</v>
      </c>
      <c r="D161" s="1100" t="s">
        <v>630</v>
      </c>
      <c r="E161" s="666">
        <f t="shared" si="32"/>
        <v>10756</v>
      </c>
      <c r="F161" s="229">
        <f t="shared" si="29"/>
        <v>0.71312073194987735</v>
      </c>
      <c r="G161" s="115">
        <f t="shared" si="33"/>
        <v>-0.28687926805012265</v>
      </c>
      <c r="H161" s="115">
        <f t="shared" si="34"/>
        <v>0.28687926805012265</v>
      </c>
      <c r="I161" s="579">
        <f t="shared" si="30"/>
        <v>-30.856450117663837</v>
      </c>
      <c r="J161" s="124">
        <f t="shared" si="31"/>
        <v>30.856450117663837</v>
      </c>
      <c r="K161" s="230">
        <f>'MASTER CHART'!$C$7</f>
        <v>0.25</v>
      </c>
      <c r="L161" s="231">
        <f t="shared" si="35"/>
        <v>-7.7141125294159592</v>
      </c>
    </row>
    <row r="162" spans="1:12" ht="18.75" customHeight="1" x14ac:dyDescent="0.3">
      <c r="A162" s="924" t="s">
        <v>100</v>
      </c>
      <c r="B162" s="1089" t="s">
        <v>100</v>
      </c>
      <c r="C162" s="1056">
        <v>28424</v>
      </c>
      <c r="D162" s="1100" t="s">
        <v>630</v>
      </c>
      <c r="E162" s="666">
        <f t="shared" si="32"/>
        <v>28424</v>
      </c>
      <c r="F162" s="229">
        <f t="shared" si="29"/>
        <v>1.8845057349333687</v>
      </c>
      <c r="G162" s="115">
        <f t="shared" si="33"/>
        <v>0.8845057349333687</v>
      </c>
      <c r="H162" s="115">
        <f t="shared" si="34"/>
        <v>-0.8845057349333687</v>
      </c>
      <c r="I162" s="579">
        <f t="shared" si="30"/>
        <v>12.252713947208903</v>
      </c>
      <c r="J162" s="124">
        <f t="shared" si="31"/>
        <v>12.252713947208903</v>
      </c>
      <c r="K162" s="230">
        <f>'MASTER CHART'!$C$7</f>
        <v>0.25</v>
      </c>
      <c r="L162" s="231">
        <f t="shared" si="35"/>
        <v>3.0631784868022258</v>
      </c>
    </row>
    <row r="163" spans="1:12" ht="18.75" customHeight="1" x14ac:dyDescent="0.3">
      <c r="A163" s="924" t="s">
        <v>207</v>
      </c>
      <c r="B163" s="1089" t="s">
        <v>207</v>
      </c>
      <c r="C163" s="1056">
        <v>14845</v>
      </c>
      <c r="D163" s="1100" t="s">
        <v>632</v>
      </c>
      <c r="E163" s="666">
        <f t="shared" si="32"/>
        <v>14845</v>
      </c>
      <c r="F163" s="229">
        <f t="shared" ref="F163:F177" si="36">IF(E163=0,"use mean",E163/$E$179)</f>
        <v>0.98422064576012724</v>
      </c>
      <c r="G163" s="115">
        <f t="shared" si="33"/>
        <v>-1.5779354239872756E-2</v>
      </c>
      <c r="H163" s="115">
        <f t="shared" si="34"/>
        <v>1.5779354239872756E-2</v>
      </c>
      <c r="I163" s="579">
        <f t="shared" si="30"/>
        <v>-1.6972117235969535</v>
      </c>
      <c r="J163" s="124">
        <f t="shared" si="31"/>
        <v>1.6972117235969535</v>
      </c>
      <c r="K163" s="230">
        <f>'MASTER CHART'!$C$7</f>
        <v>0.25</v>
      </c>
      <c r="L163" s="231">
        <f t="shared" si="35"/>
        <v>-0.42430293089923837</v>
      </c>
    </row>
    <row r="164" spans="1:12" ht="18" customHeight="1" x14ac:dyDescent="0.3">
      <c r="A164" s="924" t="s">
        <v>262</v>
      </c>
      <c r="B164" s="1089" t="s">
        <v>208</v>
      </c>
      <c r="C164" s="1056">
        <v>29253</v>
      </c>
      <c r="D164" s="1100" t="s">
        <v>630</v>
      </c>
      <c r="E164" s="666">
        <f t="shared" si="32"/>
        <v>29253</v>
      </c>
      <c r="F164" s="229">
        <f t="shared" si="36"/>
        <v>1.939468275542001</v>
      </c>
      <c r="G164" s="115">
        <f t="shared" si="33"/>
        <v>0.93946827554200096</v>
      </c>
      <c r="H164" s="115">
        <f t="shared" si="34"/>
        <v>-0.93946827554200096</v>
      </c>
      <c r="I164" s="579">
        <f t="shared" si="30"/>
        <v>13.014088646424568</v>
      </c>
      <c r="J164" s="124">
        <f t="shared" ref="J164:J177" si="37">IF(G164&lt;0,G164/$G$181*-100,G164/$G$180*100)</f>
        <v>13.014088646424568</v>
      </c>
      <c r="K164" s="230">
        <f>'MASTER CHART'!$C$7</f>
        <v>0.25</v>
      </c>
      <c r="L164" s="231">
        <f t="shared" si="35"/>
        <v>3.253522161606142</v>
      </c>
    </row>
    <row r="165" spans="1:12" ht="15.75" customHeight="1" x14ac:dyDescent="0.3">
      <c r="A165" s="924" t="s">
        <v>209</v>
      </c>
      <c r="B165" s="1089" t="s">
        <v>209</v>
      </c>
      <c r="C165" s="1056">
        <v>2187</v>
      </c>
      <c r="D165" s="1100" t="s">
        <v>630</v>
      </c>
      <c r="E165" s="666">
        <f t="shared" si="32"/>
        <v>2187</v>
      </c>
      <c r="F165" s="229">
        <f t="shared" si="36"/>
        <v>0.14499767950672943</v>
      </c>
      <c r="G165" s="115">
        <f t="shared" si="33"/>
        <v>-0.85500232049327063</v>
      </c>
      <c r="H165" s="115">
        <f t="shared" si="34"/>
        <v>0.85500232049327063</v>
      </c>
      <c r="I165" s="579">
        <f t="shared" si="30"/>
        <v>-91.963203308849756</v>
      </c>
      <c r="J165" s="124">
        <f t="shared" si="37"/>
        <v>91.963203308849756</v>
      </c>
      <c r="K165" s="230">
        <f>'MASTER CHART'!$C$7</f>
        <v>0.25</v>
      </c>
      <c r="L165" s="231">
        <f t="shared" si="35"/>
        <v>-22.990800827212439</v>
      </c>
    </row>
    <row r="166" spans="1:12" ht="15.75" customHeight="1" x14ac:dyDescent="0.3">
      <c r="A166" s="924" t="s">
        <v>101</v>
      </c>
      <c r="B166" s="1089" t="s">
        <v>101</v>
      </c>
      <c r="C166" s="1056">
        <v>12810</v>
      </c>
      <c r="D166" s="1100" t="s">
        <v>630</v>
      </c>
      <c r="E166" s="666">
        <f t="shared" si="32"/>
        <v>12810</v>
      </c>
      <c r="F166" s="229">
        <f t="shared" si="36"/>
        <v>0.84930053702844266</v>
      </c>
      <c r="G166" s="115">
        <f t="shared" si="33"/>
        <v>-0.15069946297155734</v>
      </c>
      <c r="H166" s="115">
        <f t="shared" si="34"/>
        <v>0.15069946297155734</v>
      </c>
      <c r="I166" s="579">
        <f t="shared" si="30"/>
        <v>-16.209085074520427</v>
      </c>
      <c r="J166" s="124">
        <f t="shared" si="37"/>
        <v>16.209085074520427</v>
      </c>
      <c r="K166" s="230">
        <f>'MASTER CHART'!$C$7</f>
        <v>0.25</v>
      </c>
      <c r="L166" s="231">
        <f t="shared" si="35"/>
        <v>-4.0522712686301068</v>
      </c>
    </row>
    <row r="167" spans="1:12" ht="15.75" customHeight="1" x14ac:dyDescent="0.3">
      <c r="A167" s="924" t="s">
        <v>123</v>
      </c>
      <c r="B167" s="1089" t="s">
        <v>123</v>
      </c>
      <c r="C167" s="1056">
        <v>67119</v>
      </c>
      <c r="D167" s="1100" t="s">
        <v>630</v>
      </c>
      <c r="E167" s="666">
        <f t="shared" si="32"/>
        <v>67119</v>
      </c>
      <c r="F167" s="229">
        <f t="shared" si="36"/>
        <v>4.4499767950672942</v>
      </c>
      <c r="G167" s="115">
        <f t="shared" si="33"/>
        <v>3.4499767950672942</v>
      </c>
      <c r="H167" s="115">
        <f t="shared" si="34"/>
        <v>-3.4499767950672942</v>
      </c>
      <c r="I167" s="579">
        <f t="shared" si="30"/>
        <v>47.791186789368304</v>
      </c>
      <c r="J167" s="124">
        <f t="shared" si="37"/>
        <v>47.791186789368304</v>
      </c>
      <c r="K167" s="230">
        <f>'MASTER CHART'!$C$7</f>
        <v>0.25</v>
      </c>
      <c r="L167" s="231">
        <f t="shared" si="35"/>
        <v>11.947796697342076</v>
      </c>
    </row>
    <row r="168" spans="1:12" ht="15.75" customHeight="1" x14ac:dyDescent="0.3">
      <c r="A168" s="924" t="s">
        <v>102</v>
      </c>
      <c r="B168" s="1089" t="s">
        <v>102</v>
      </c>
      <c r="C168" s="1056">
        <v>46659</v>
      </c>
      <c r="D168" s="1100" t="s">
        <v>630</v>
      </c>
      <c r="E168" s="666">
        <f t="shared" si="32"/>
        <v>46659</v>
      </c>
      <c r="F168" s="229">
        <f t="shared" si="36"/>
        <v>3.0934827289000864</v>
      </c>
      <c r="G168" s="115">
        <f t="shared" si="33"/>
        <v>2.0934827289000864</v>
      </c>
      <c r="H168" s="115">
        <f t="shared" si="34"/>
        <v>-2.0934827289000864</v>
      </c>
      <c r="I168" s="579">
        <f t="shared" si="30"/>
        <v>29.00020205359931</v>
      </c>
      <c r="J168" s="124">
        <f t="shared" si="37"/>
        <v>29.00020205359931</v>
      </c>
      <c r="K168" s="230">
        <f>'MASTER CHART'!$C$7</f>
        <v>0.25</v>
      </c>
      <c r="L168" s="231">
        <f t="shared" si="35"/>
        <v>7.2500505133998274</v>
      </c>
    </row>
    <row r="169" spans="1:12" ht="15.75" customHeight="1" x14ac:dyDescent="0.3">
      <c r="A169" s="924" t="s">
        <v>234</v>
      </c>
      <c r="B169" s="1089" t="s">
        <v>228</v>
      </c>
      <c r="C169" s="1056">
        <v>2660</v>
      </c>
      <c r="D169" s="1100" t="s">
        <v>630</v>
      </c>
      <c r="E169" s="666">
        <f t="shared" si="32"/>
        <v>2660</v>
      </c>
      <c r="F169" s="229">
        <f t="shared" si="36"/>
        <v>0.17635748856328318</v>
      </c>
      <c r="G169" s="115">
        <f t="shared" si="33"/>
        <v>-0.82364251143671685</v>
      </c>
      <c r="H169" s="115">
        <f t="shared" si="34"/>
        <v>0.82364251143671685</v>
      </c>
      <c r="I169" s="579">
        <f t="shared" si="30"/>
        <v>-88.590173286743195</v>
      </c>
      <c r="J169" s="124">
        <f t="shared" si="37"/>
        <v>88.590173286743195</v>
      </c>
      <c r="K169" s="230">
        <f>'MASTER CHART'!$C$7</f>
        <v>0.25</v>
      </c>
      <c r="L169" s="231">
        <f t="shared" si="35"/>
        <v>-22.147543321685799</v>
      </c>
    </row>
    <row r="170" spans="1:12" ht="15.75" customHeight="1" x14ac:dyDescent="0.3">
      <c r="A170" s="923" t="s">
        <v>124</v>
      </c>
      <c r="B170" s="1089" t="s">
        <v>124</v>
      </c>
      <c r="C170" s="1056">
        <v>62530</v>
      </c>
      <c r="D170" s="1100" t="s">
        <v>630</v>
      </c>
      <c r="E170" s="666">
        <f t="shared" si="32"/>
        <v>62530</v>
      </c>
      <c r="F170" s="229">
        <f t="shared" si="36"/>
        <v>4.1457269773917655</v>
      </c>
      <c r="G170" s="115">
        <f t="shared" si="33"/>
        <v>3.1457269773917655</v>
      </c>
      <c r="H170" s="115">
        <f t="shared" si="34"/>
        <v>-3.1457269773917655</v>
      </c>
      <c r="I170" s="579">
        <f t="shared" si="30"/>
        <v>43.576532392865666</v>
      </c>
      <c r="J170" s="124">
        <f t="shared" si="37"/>
        <v>43.576532392865666</v>
      </c>
      <c r="K170" s="230">
        <f>'MASTER CHART'!$C$7</f>
        <v>0.25</v>
      </c>
      <c r="L170" s="231">
        <f t="shared" si="35"/>
        <v>10.894133098216416</v>
      </c>
    </row>
    <row r="171" spans="1:12" ht="15.75" customHeight="1" x14ac:dyDescent="0.3">
      <c r="A171" s="924" t="s">
        <v>103</v>
      </c>
      <c r="B171" s="1089" t="s">
        <v>103</v>
      </c>
      <c r="C171" s="1056">
        <v>21561</v>
      </c>
      <c r="D171" s="1100" t="s">
        <v>630</v>
      </c>
      <c r="E171" s="666">
        <f t="shared" si="32"/>
        <v>21561</v>
      </c>
      <c r="F171" s="229">
        <f t="shared" si="36"/>
        <v>1.4294901544785521</v>
      </c>
      <c r="G171" s="115">
        <f t="shared" si="33"/>
        <v>0.4294901544785521</v>
      </c>
      <c r="H171" s="115">
        <f t="shared" si="34"/>
        <v>-0.4294901544785521</v>
      </c>
      <c r="I171" s="579">
        <f t="shared" si="30"/>
        <v>5.9495600742087769</v>
      </c>
      <c r="J171" s="124">
        <f t="shared" si="37"/>
        <v>5.9495600742087769</v>
      </c>
      <c r="K171" s="230">
        <f>'MASTER CHART'!$C$7</f>
        <v>0.25</v>
      </c>
      <c r="L171" s="231">
        <f t="shared" si="35"/>
        <v>1.4873900185521942</v>
      </c>
    </row>
    <row r="172" spans="1:12" ht="15.75" customHeight="1" x14ac:dyDescent="0.3">
      <c r="A172" s="924" t="s">
        <v>210</v>
      </c>
      <c r="B172" s="1089" t="s">
        <v>210</v>
      </c>
      <c r="C172" s="1056">
        <v>6999</v>
      </c>
      <c r="D172" s="1100" t="s">
        <v>630</v>
      </c>
      <c r="E172" s="666">
        <f t="shared" si="32"/>
        <v>6999</v>
      </c>
      <c r="F172" s="229">
        <f t="shared" si="36"/>
        <v>0.46403235430617251</v>
      </c>
      <c r="G172" s="115">
        <f t="shared" si="33"/>
        <v>-0.53596764569382749</v>
      </c>
      <c r="H172" s="115">
        <f t="shared" si="34"/>
        <v>0.53596764569382749</v>
      </c>
      <c r="I172" s="579">
        <f t="shared" si="30"/>
        <v>-57.64814946872994</v>
      </c>
      <c r="J172" s="124">
        <f t="shared" si="37"/>
        <v>57.64814946872994</v>
      </c>
      <c r="K172" s="230">
        <f>'MASTER CHART'!$C$7</f>
        <v>0.25</v>
      </c>
      <c r="L172" s="231">
        <f t="shared" si="35"/>
        <v>-14.412037367182485</v>
      </c>
    </row>
    <row r="173" spans="1:12" ht="17.399999999999999" customHeight="1" x14ac:dyDescent="0.3">
      <c r="A173" s="924" t="s">
        <v>105</v>
      </c>
      <c r="B173" s="1089" t="s">
        <v>105</v>
      </c>
      <c r="C173" s="1056">
        <v>7704</v>
      </c>
      <c r="D173" s="1100" t="s">
        <v>632</v>
      </c>
      <c r="E173" s="666">
        <f t="shared" si="32"/>
        <v>7704</v>
      </c>
      <c r="F173" s="229">
        <f t="shared" si="36"/>
        <v>0.51077371875621558</v>
      </c>
      <c r="G173" s="115">
        <f t="shared" si="33"/>
        <v>-0.48922628124378442</v>
      </c>
      <c r="H173" s="115">
        <f t="shared" si="34"/>
        <v>0.48922628124378442</v>
      </c>
      <c r="I173" s="579">
        <f t="shared" si="30"/>
        <v>-52.620694573201163</v>
      </c>
      <c r="J173" s="124">
        <f t="shared" si="37"/>
        <v>52.620694573201163</v>
      </c>
      <c r="K173" s="230">
        <f>'MASTER CHART'!$C$7</f>
        <v>0.25</v>
      </c>
      <c r="L173" s="231">
        <f t="shared" si="35"/>
        <v>-13.155173643300291</v>
      </c>
    </row>
    <row r="174" spans="1:12" ht="17.399999999999999" customHeight="1" x14ac:dyDescent="0.3">
      <c r="A174" s="924" t="s">
        <v>106</v>
      </c>
      <c r="B174" s="1089" t="s">
        <v>106</v>
      </c>
      <c r="C174" s="1056">
        <v>8041</v>
      </c>
      <c r="D174" s="1100" t="s">
        <v>630</v>
      </c>
      <c r="E174" s="666">
        <f t="shared" si="32"/>
        <v>8041</v>
      </c>
      <c r="F174" s="229">
        <f t="shared" si="36"/>
        <v>0.53311675396141356</v>
      </c>
      <c r="G174" s="115">
        <f>IF(E174=0,0,F174-1)</f>
        <v>-0.46688324603858644</v>
      </c>
      <c r="H174" s="115">
        <f t="shared" si="34"/>
        <v>0.46688324603858644</v>
      </c>
      <c r="I174" s="579">
        <f t="shared" si="30"/>
        <v>-50.217499821721454</v>
      </c>
      <c r="J174" s="124">
        <f t="shared" si="37"/>
        <v>50.217499821721454</v>
      </c>
      <c r="K174" s="230">
        <f>'MASTER CHART'!$C$7</f>
        <v>0.25</v>
      </c>
      <c r="L174" s="231">
        <f t="shared" si="35"/>
        <v>-12.554374955430363</v>
      </c>
    </row>
    <row r="175" spans="1:12" ht="17.399999999999999" customHeight="1" x14ac:dyDescent="0.3">
      <c r="A175" s="924" t="s">
        <v>107</v>
      </c>
      <c r="B175" s="1089" t="s">
        <v>107</v>
      </c>
      <c r="C175" s="1056">
        <v>2500</v>
      </c>
      <c r="D175" s="1100" t="s">
        <v>631</v>
      </c>
      <c r="E175" s="666">
        <f t="shared" si="32"/>
        <v>2500</v>
      </c>
      <c r="F175" s="229">
        <f t="shared" si="36"/>
        <v>0.16574951932639395</v>
      </c>
      <c r="G175" s="115">
        <f t="shared" si="33"/>
        <v>-0.83425048067360608</v>
      </c>
      <c r="H175" s="115">
        <f t="shared" si="34"/>
        <v>0.83425048067360608</v>
      </c>
      <c r="I175" s="579">
        <f t="shared" si="30"/>
        <v>-89.731155958068882</v>
      </c>
      <c r="J175" s="124">
        <f t="shared" si="37"/>
        <v>89.731155958068882</v>
      </c>
      <c r="K175" s="230">
        <f>'MASTER CHART'!$C$7</f>
        <v>0.25</v>
      </c>
      <c r="L175" s="231">
        <f t="shared" si="35"/>
        <v>-22.432788989517221</v>
      </c>
    </row>
    <row r="176" spans="1:12" ht="17.399999999999999" customHeight="1" x14ac:dyDescent="0.3">
      <c r="A176" s="924" t="s">
        <v>212</v>
      </c>
      <c r="B176" s="1089" t="s">
        <v>212</v>
      </c>
      <c r="C176" s="1056">
        <v>3470</v>
      </c>
      <c r="D176" s="1100" t="s">
        <v>630</v>
      </c>
      <c r="E176" s="666">
        <f t="shared" si="32"/>
        <v>3470</v>
      </c>
      <c r="F176" s="229">
        <f t="shared" si="36"/>
        <v>0.2300603328250348</v>
      </c>
      <c r="G176" s="115">
        <f t="shared" si="33"/>
        <v>-0.7699396671749652</v>
      </c>
      <c r="H176" s="115">
        <f t="shared" si="34"/>
        <v>0.7699396671749652</v>
      </c>
      <c r="I176" s="579">
        <f>(IF(G176&lt;0,G176/$G$181*100,G176/$G$180*100))</f>
        <v>-82.813948513156959</v>
      </c>
      <c r="J176" s="124">
        <f t="shared" si="37"/>
        <v>82.813948513156959</v>
      </c>
      <c r="K176" s="230">
        <f>'MASTER CHART'!$C$7</f>
        <v>0.25</v>
      </c>
      <c r="L176" s="231">
        <f t="shared" si="35"/>
        <v>-20.70348712828924</v>
      </c>
    </row>
    <row r="177" spans="1:12" ht="17.399999999999999" customHeight="1" thickBot="1" x14ac:dyDescent="0.35">
      <c r="A177" s="924" t="s">
        <v>213</v>
      </c>
      <c r="B177" s="1089" t="s">
        <v>213</v>
      </c>
      <c r="C177" s="1056">
        <v>2836</v>
      </c>
      <c r="D177" s="1100" t="s">
        <v>630</v>
      </c>
      <c r="E177" s="666">
        <f t="shared" si="32"/>
        <v>2836</v>
      </c>
      <c r="F177" s="595">
        <f t="shared" si="36"/>
        <v>0.18802625472386131</v>
      </c>
      <c r="G177" s="68">
        <f t="shared" si="33"/>
        <v>-0.81197374527613864</v>
      </c>
      <c r="H177" s="224">
        <f t="shared" si="34"/>
        <v>0.81197374527613864</v>
      </c>
      <c r="I177" s="584">
        <f>(IF(G177&lt;0,G177/$G$181*100,G177/$G$180*100))</f>
        <v>-87.335092348284945</v>
      </c>
      <c r="J177" s="225">
        <f t="shared" si="37"/>
        <v>87.335092348284945</v>
      </c>
      <c r="K177" s="233">
        <f>'MASTER CHART'!$C$7</f>
        <v>0.25</v>
      </c>
      <c r="L177" s="234">
        <f t="shared" si="35"/>
        <v>-21.833773087071236</v>
      </c>
    </row>
    <row r="178" spans="1:12" ht="16.8" thickTop="1" thickBot="1" x14ac:dyDescent="0.35">
      <c r="A178" s="925"/>
    </row>
    <row r="179" spans="1:12" ht="18.600000000000001" thickBot="1" x14ac:dyDescent="0.4">
      <c r="A179" s="926" t="s">
        <v>347</v>
      </c>
      <c r="E179" s="580">
        <f>MEDIAN(E4:E177)</f>
        <v>15083</v>
      </c>
      <c r="F179" s="67"/>
      <c r="G179" s="65"/>
      <c r="H179" s="65"/>
      <c r="I179" s="80"/>
      <c r="J179" s="80"/>
      <c r="K179" s="65"/>
      <c r="L179" s="33"/>
    </row>
    <row r="180" spans="1:12" ht="17.399999999999999" thickTop="1" thickBot="1" x14ac:dyDescent="0.35">
      <c r="A180" s="925"/>
      <c r="E180" s="667"/>
      <c r="F180" s="581" t="s">
        <v>334</v>
      </c>
      <c r="G180" s="582">
        <f>MAX(G4:G177)</f>
        <v>7.2188556653185714</v>
      </c>
      <c r="H180" s="65"/>
      <c r="J180" s="121"/>
      <c r="K180" s="65"/>
      <c r="L180" s="33"/>
    </row>
    <row r="181" spans="1:12" ht="17.399999999999999" thickTop="1" thickBot="1" x14ac:dyDescent="0.35">
      <c r="A181" s="925"/>
      <c r="E181" s="668"/>
      <c r="F181" s="583" t="s">
        <v>333</v>
      </c>
      <c r="G181" s="246">
        <f>MIN(G4:G177)*-1</f>
        <v>0.92972220380560899</v>
      </c>
      <c r="I181" s="122"/>
      <c r="J181" s="81"/>
      <c r="K181" s="73"/>
      <c r="L181" s="33"/>
    </row>
    <row r="182" spans="1:12" ht="16.2" thickTop="1" x14ac:dyDescent="0.3"/>
    <row r="183" spans="1:12" ht="16.2" x14ac:dyDescent="0.3">
      <c r="B183" s="1089"/>
      <c r="C183" s="1056"/>
      <c r="D183" s="1100"/>
      <c r="E183" s="91"/>
      <c r="F183" s="67"/>
      <c r="G183" s="65"/>
      <c r="H183" s="65"/>
      <c r="I183" s="80"/>
      <c r="J183" s="80"/>
      <c r="K183" s="65"/>
      <c r="L183" s="33"/>
    </row>
    <row r="184" spans="1:12" x14ac:dyDescent="0.3">
      <c r="E184" s="467"/>
    </row>
    <row r="186" spans="1:12" x14ac:dyDescent="0.3">
      <c r="B186" s="1089"/>
      <c r="C186" s="1056"/>
      <c r="D186" s="1100"/>
    </row>
    <row r="187" spans="1:12" ht="16.2" x14ac:dyDescent="0.3">
      <c r="B187" s="1089"/>
      <c r="C187" s="1056"/>
      <c r="D187" s="1100"/>
      <c r="E187" s="91"/>
      <c r="F187" s="70"/>
      <c r="G187" s="243"/>
      <c r="H187" s="69"/>
      <c r="I187" s="81"/>
      <c r="J187" s="81"/>
      <c r="K187" s="260"/>
      <c r="L187" s="259"/>
    </row>
    <row r="188" spans="1:12" x14ac:dyDescent="0.3">
      <c r="B188" s="1089"/>
      <c r="C188" s="1056"/>
      <c r="D188" s="1100"/>
      <c r="E188" s="1486"/>
      <c r="F188" s="1486"/>
      <c r="G188" s="1486"/>
      <c r="H188" s="1486"/>
      <c r="I188" s="1486"/>
      <c r="J188" s="1486"/>
      <c r="K188" s="1486"/>
      <c r="L188" s="1486"/>
    </row>
    <row r="189" spans="1:12" ht="16.2" x14ac:dyDescent="0.3">
      <c r="A189" s="927" t="s">
        <v>311</v>
      </c>
      <c r="E189" s="920" t="s">
        <v>629</v>
      </c>
      <c r="F189" s="67"/>
      <c r="G189" s="240"/>
      <c r="H189" s="240"/>
      <c r="I189" s="80"/>
      <c r="J189" s="80"/>
      <c r="K189" s="240"/>
      <c r="L189" s="259"/>
    </row>
    <row r="190" spans="1:12" x14ac:dyDescent="0.3">
      <c r="J190" s="121"/>
    </row>
  </sheetData>
  <mergeCells count="7">
    <mergeCell ref="E188:L188"/>
    <mergeCell ref="E1:L1"/>
    <mergeCell ref="F2:K2"/>
    <mergeCell ref="L2:L3"/>
    <mergeCell ref="A1:A3"/>
    <mergeCell ref="B2:D2"/>
    <mergeCell ref="B3:D3"/>
  </mergeCells>
  <hyperlinks>
    <hyperlink ref="E189" r:id="rId1" xr:uid="{6534FD81-49FA-4198-BFEE-72B346AAE533}"/>
  </hyperlinks>
  <pageMargins left="0.7" right="0.7" top="0.75" bottom="0.75" header="0.3" footer="0.3"/>
  <pageSetup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O185"/>
  <sheetViews>
    <sheetView workbookViewId="0">
      <pane xSplit="3" ySplit="3" topLeftCell="D100" activePane="bottomRight" state="frozen"/>
      <selection pane="topRight" activeCell="D1" sqref="D1"/>
      <selection pane="bottomLeft" activeCell="A4" sqref="A4"/>
      <selection pane="bottomRight" sqref="A1:E1048576"/>
    </sheetView>
  </sheetViews>
  <sheetFormatPr defaultRowHeight="14.4" x14ac:dyDescent="0.3"/>
  <cols>
    <col min="1" max="1" width="27.44140625" style="1067" customWidth="1"/>
    <col min="2" max="2" width="22.21875" style="1054" hidden="1" customWidth="1"/>
    <col min="3" max="3" width="16.21875" style="671" hidden="1" customWidth="1"/>
    <col min="4" max="4" width="16.21875" style="1069" hidden="1" customWidth="1"/>
    <col min="5" max="5" width="12" style="45" customWidth="1"/>
    <col min="6" max="6" width="10.77734375" style="99" customWidth="1"/>
    <col min="7" max="7" width="12.77734375" style="518" customWidth="1"/>
    <col min="8" max="8" width="12.77734375" customWidth="1"/>
    <col min="9" max="9" width="12.77734375" hidden="1" customWidth="1"/>
    <col min="10" max="10" width="12.77734375" customWidth="1"/>
    <col min="11" max="11" width="12.77734375" hidden="1" customWidth="1"/>
    <col min="12" max="13" width="12.77734375" customWidth="1"/>
    <col min="14" max="14" width="9.21875" customWidth="1"/>
  </cols>
  <sheetData>
    <row r="1" spans="1:14" ht="27.75" customHeight="1" thickBot="1" x14ac:dyDescent="0.35">
      <c r="A1" s="1507" t="s">
        <v>0</v>
      </c>
      <c r="B1" s="1514"/>
      <c r="C1" s="1499"/>
      <c r="D1" s="1499"/>
      <c r="E1" s="1510" t="s">
        <v>310</v>
      </c>
      <c r="F1" s="1511"/>
      <c r="G1" s="1511"/>
      <c r="H1" s="1511"/>
      <c r="I1" s="1511"/>
      <c r="J1" s="1511"/>
      <c r="K1" s="1511"/>
      <c r="L1" s="1511"/>
      <c r="M1" s="1512"/>
      <c r="N1" s="96"/>
    </row>
    <row r="2" spans="1:14" ht="21.75" customHeight="1" thickTop="1" x14ac:dyDescent="0.35">
      <c r="A2" s="1508"/>
      <c r="B2" s="1515" t="s">
        <v>314</v>
      </c>
      <c r="C2" s="1516"/>
      <c r="D2" s="1516"/>
      <c r="E2" s="1505" t="s">
        <v>18</v>
      </c>
      <c r="F2" s="1506"/>
      <c r="G2" s="1489" t="s">
        <v>8</v>
      </c>
      <c r="H2" s="1490"/>
      <c r="I2" s="1490"/>
      <c r="J2" s="1490"/>
      <c r="K2" s="1491"/>
      <c r="L2" s="1492"/>
      <c r="M2" s="1493" t="s">
        <v>1</v>
      </c>
      <c r="N2" s="96"/>
    </row>
    <row r="3" spans="1:14" ht="55.8" thickBot="1" x14ac:dyDescent="0.35">
      <c r="A3" s="1509"/>
      <c r="B3" s="1513" t="s">
        <v>640</v>
      </c>
      <c r="C3" s="1502"/>
      <c r="D3" s="1502"/>
      <c r="E3" s="1070" t="s">
        <v>28</v>
      </c>
      <c r="F3" s="136" t="s">
        <v>33</v>
      </c>
      <c r="G3" s="585" t="s">
        <v>328</v>
      </c>
      <c r="H3" s="94" t="s">
        <v>332</v>
      </c>
      <c r="I3" s="95" t="s">
        <v>10</v>
      </c>
      <c r="J3" s="592" t="s">
        <v>348</v>
      </c>
      <c r="K3" s="123" t="s">
        <v>27</v>
      </c>
      <c r="L3" s="98" t="s">
        <v>17</v>
      </c>
      <c r="M3" s="1504"/>
      <c r="N3" s="96"/>
    </row>
    <row r="4" spans="1:14" ht="16.2" thickTop="1" x14ac:dyDescent="0.3">
      <c r="A4" s="1058" t="s">
        <v>126</v>
      </c>
      <c r="B4" s="1054" t="s">
        <v>126</v>
      </c>
      <c r="C4" s="1053">
        <v>2.7</v>
      </c>
      <c r="D4" s="1055" t="s">
        <v>631</v>
      </c>
      <c r="E4" s="1071">
        <f>C4</f>
        <v>2.7</v>
      </c>
      <c r="F4" s="247">
        <f t="shared" ref="F4:F35" si="0">IF(E4&gt;9,9,E4)</f>
        <v>2.7</v>
      </c>
      <c r="G4" s="586">
        <f t="shared" ref="G4:G67" si="1">IF(F4=0,"use median",F4/$F$181)</f>
        <v>1.1042944785276072</v>
      </c>
      <c r="H4" s="60">
        <f t="shared" ref="H4:H35" si="2">IF(F4=0,0,G4-1)</f>
        <v>0.1042944785276072</v>
      </c>
      <c r="I4" s="60">
        <f t="shared" ref="I4:I35" si="3">(H4*-1)</f>
        <v>-0.1042944785276072</v>
      </c>
      <c r="J4" s="579">
        <f t="shared" ref="J4:J67" si="4">(IF(H4&lt;0,H4/$H$183*-100,H4/$H$182*100))</f>
        <v>3.8901601830663561</v>
      </c>
      <c r="K4" s="118">
        <f t="shared" ref="K4:K35" si="5">IF(H4&lt;0,H4/$K$183*-100,H4/$H$182*100)</f>
        <v>3.8901601830663561</v>
      </c>
      <c r="L4" s="92">
        <f>'MASTER CHART'!E7</f>
        <v>0.2</v>
      </c>
      <c r="M4" s="38">
        <f t="shared" ref="M4:M35" si="6">(J4*L4)</f>
        <v>0.77803203661327125</v>
      </c>
      <c r="N4" s="96"/>
    </row>
    <row r="5" spans="1:14" ht="15.6" x14ac:dyDescent="0.3">
      <c r="A5" s="1059" t="s">
        <v>127</v>
      </c>
      <c r="B5" s="1054" t="s">
        <v>127</v>
      </c>
      <c r="C5" s="1053">
        <v>2.2400000000000002</v>
      </c>
      <c r="D5" s="1055" t="s">
        <v>630</v>
      </c>
      <c r="E5" s="247">
        <f>C5</f>
        <v>2.2400000000000002</v>
      </c>
      <c r="F5" s="247">
        <f t="shared" si="0"/>
        <v>2.2400000000000002</v>
      </c>
      <c r="G5" s="586">
        <f t="shared" si="1"/>
        <v>0.91615541922290389</v>
      </c>
      <c r="H5" s="62">
        <f t="shared" si="2"/>
        <v>-8.3844580777096112E-2</v>
      </c>
      <c r="I5" s="62">
        <f t="shared" si="3"/>
        <v>8.3844580777096112E-2</v>
      </c>
      <c r="J5" s="579">
        <f t="shared" si="4"/>
        <v>-0.52638336115034023</v>
      </c>
      <c r="K5" s="118">
        <f t="shared" si="5"/>
        <v>-0.52638336115034023</v>
      </c>
      <c r="L5" s="92">
        <f>'MASTER CHART'!$E$7</f>
        <v>0.2</v>
      </c>
      <c r="M5" s="38">
        <f t="shared" si="6"/>
        <v>-0.10527667223006805</v>
      </c>
      <c r="N5" s="96"/>
    </row>
    <row r="6" spans="1:14" ht="15.6" x14ac:dyDescent="0.3">
      <c r="A6" s="1060" t="s">
        <v>30</v>
      </c>
      <c r="B6" s="1054" t="s">
        <v>30</v>
      </c>
      <c r="C6" s="1053">
        <v>1.4</v>
      </c>
      <c r="D6" s="1055" t="s">
        <v>631</v>
      </c>
      <c r="E6" s="247">
        <f t="shared" ref="E6:E69" si="7">C6</f>
        <v>1.4</v>
      </c>
      <c r="F6" s="247">
        <f t="shared" si="0"/>
        <v>1.4</v>
      </c>
      <c r="G6" s="586">
        <f t="shared" si="1"/>
        <v>0.57259713701431481</v>
      </c>
      <c r="H6" s="62">
        <f t="shared" si="2"/>
        <v>-0.42740286298568519</v>
      </c>
      <c r="I6" s="62">
        <f t="shared" si="3"/>
        <v>0.42740286298568519</v>
      </c>
      <c r="J6" s="579">
        <f t="shared" si="4"/>
        <v>-2.6832712800102718</v>
      </c>
      <c r="K6" s="118">
        <f t="shared" si="5"/>
        <v>-2.6832712800102718</v>
      </c>
      <c r="L6" s="92">
        <f>'MASTER CHART'!$E$7</f>
        <v>0.2</v>
      </c>
      <c r="M6" s="38">
        <f t="shared" si="6"/>
        <v>-0.53665425600205441</v>
      </c>
      <c r="N6" s="96"/>
    </row>
    <row r="7" spans="1:14" ht="15.6" x14ac:dyDescent="0.3">
      <c r="A7" s="1060" t="s">
        <v>128</v>
      </c>
      <c r="B7" s="1054" t="s">
        <v>128</v>
      </c>
      <c r="C7" s="1053">
        <v>-1.1000000000000001</v>
      </c>
      <c r="D7" s="1055" t="s">
        <v>460</v>
      </c>
      <c r="E7" s="247">
        <f t="shared" si="7"/>
        <v>-1.1000000000000001</v>
      </c>
      <c r="F7" s="247">
        <f t="shared" si="0"/>
        <v>-1.1000000000000001</v>
      </c>
      <c r="G7" s="586">
        <f t="shared" si="1"/>
        <v>-0.44989775051124742</v>
      </c>
      <c r="H7" s="62">
        <f t="shared" si="2"/>
        <v>-1.4498977505112474</v>
      </c>
      <c r="I7" s="62">
        <f t="shared" si="3"/>
        <v>1.4498977505112474</v>
      </c>
      <c r="J7" s="579">
        <f t="shared" si="4"/>
        <v>-9.102580562331493</v>
      </c>
      <c r="K7" s="118">
        <f t="shared" si="5"/>
        <v>-9.102580562331493</v>
      </c>
      <c r="L7" s="92">
        <f>'MASTER CHART'!$E$7</f>
        <v>0.2</v>
      </c>
      <c r="M7" s="38">
        <f t="shared" si="6"/>
        <v>-1.8205161124662987</v>
      </c>
      <c r="N7" s="96"/>
    </row>
    <row r="8" spans="1:14" ht="15.6" x14ac:dyDescent="0.3">
      <c r="A8" s="1059" t="s">
        <v>129</v>
      </c>
      <c r="B8" s="1054" t="s">
        <v>129</v>
      </c>
      <c r="C8" s="1053">
        <v>-2.5</v>
      </c>
      <c r="D8" s="1055" t="s">
        <v>631</v>
      </c>
      <c r="E8" s="247">
        <f t="shared" si="7"/>
        <v>-2.5</v>
      </c>
      <c r="F8" s="247">
        <f t="shared" si="0"/>
        <v>-2.5</v>
      </c>
      <c r="G8" s="586">
        <f t="shared" si="1"/>
        <v>-1.0224948875255622</v>
      </c>
      <c r="H8" s="62">
        <f t="shared" si="2"/>
        <v>-2.0224948875255624</v>
      </c>
      <c r="I8" s="62">
        <f t="shared" si="3"/>
        <v>2.0224948875255624</v>
      </c>
      <c r="J8" s="579">
        <f t="shared" si="4"/>
        <v>-12.69739376043138</v>
      </c>
      <c r="K8" s="118">
        <f t="shared" si="5"/>
        <v>-12.69739376043138</v>
      </c>
      <c r="L8" s="92">
        <f>'MASTER CHART'!$E$7</f>
        <v>0.2</v>
      </c>
      <c r="M8" s="38">
        <f t="shared" si="6"/>
        <v>-2.5394787520862763</v>
      </c>
      <c r="N8" s="96"/>
    </row>
    <row r="9" spans="1:14" ht="16.5" customHeight="1" x14ac:dyDescent="0.3">
      <c r="A9" s="1059" t="s">
        <v>110</v>
      </c>
      <c r="B9" s="1054" t="s">
        <v>110</v>
      </c>
      <c r="C9" s="1053">
        <v>2.8</v>
      </c>
      <c r="D9" s="1055" t="s">
        <v>631</v>
      </c>
      <c r="E9" s="247">
        <f t="shared" si="7"/>
        <v>2.8</v>
      </c>
      <c r="F9" s="247">
        <f t="shared" si="0"/>
        <v>2.8</v>
      </c>
      <c r="G9" s="586">
        <f t="shared" si="1"/>
        <v>1.1451942740286296</v>
      </c>
      <c r="H9" s="62">
        <f t="shared" si="2"/>
        <v>0.14519427402862961</v>
      </c>
      <c r="I9" s="62">
        <f t="shared" si="3"/>
        <v>-0.14519427402862961</v>
      </c>
      <c r="J9" s="579">
        <f t="shared" si="4"/>
        <v>5.4157131960335541</v>
      </c>
      <c r="K9" s="118">
        <f t="shared" si="5"/>
        <v>5.4157131960335541</v>
      </c>
      <c r="L9" s="92">
        <f>'MASTER CHART'!$E$7</f>
        <v>0.2</v>
      </c>
      <c r="M9" s="38">
        <f t="shared" si="6"/>
        <v>1.0831426392067109</v>
      </c>
      <c r="N9" s="96"/>
    </row>
    <row r="10" spans="1:14" ht="15.6" x14ac:dyDescent="0.3">
      <c r="A10" s="1060" t="s">
        <v>38</v>
      </c>
      <c r="B10" s="1054" t="s">
        <v>38</v>
      </c>
      <c r="C10" s="1053">
        <v>-2.0299999999999998</v>
      </c>
      <c r="D10" s="1055" t="s">
        <v>630</v>
      </c>
      <c r="E10" s="247">
        <f t="shared" si="7"/>
        <v>-2.0299999999999998</v>
      </c>
      <c r="F10" s="247">
        <f t="shared" si="0"/>
        <v>-2.0299999999999998</v>
      </c>
      <c r="G10" s="586">
        <f t="shared" si="1"/>
        <v>-0.83026584867075648</v>
      </c>
      <c r="H10" s="62">
        <f t="shared" si="2"/>
        <v>-1.8302658486707566</v>
      </c>
      <c r="I10" s="62">
        <f t="shared" si="3"/>
        <v>1.8302658486707566</v>
      </c>
      <c r="J10" s="579">
        <f t="shared" si="4"/>
        <v>-11.490563615354988</v>
      </c>
      <c r="K10" s="118">
        <f t="shared" si="5"/>
        <v>-11.490563615354988</v>
      </c>
      <c r="L10" s="92">
        <f>'MASTER CHART'!$E$7</f>
        <v>0.2</v>
      </c>
      <c r="M10" s="38">
        <f t="shared" si="6"/>
        <v>-2.2981127230709979</v>
      </c>
      <c r="N10" s="96"/>
    </row>
    <row r="11" spans="1:14" ht="15.6" x14ac:dyDescent="0.3">
      <c r="A11" s="1059" t="s">
        <v>130</v>
      </c>
      <c r="B11" s="1054" t="s">
        <v>130</v>
      </c>
      <c r="C11" s="1053">
        <v>7.5</v>
      </c>
      <c r="D11" s="1055" t="s">
        <v>631</v>
      </c>
      <c r="E11" s="247">
        <f t="shared" si="7"/>
        <v>7.5</v>
      </c>
      <c r="F11" s="247">
        <f t="shared" si="0"/>
        <v>7.5</v>
      </c>
      <c r="G11" s="586">
        <f t="shared" si="1"/>
        <v>3.0674846625766867</v>
      </c>
      <c r="H11" s="62">
        <f t="shared" si="2"/>
        <v>2.0674846625766867</v>
      </c>
      <c r="I11" s="62">
        <f t="shared" si="3"/>
        <v>-2.0674846625766867</v>
      </c>
      <c r="J11" s="579">
        <f t="shared" si="4"/>
        <v>77.116704805491992</v>
      </c>
      <c r="K11" s="118">
        <f t="shared" si="5"/>
        <v>77.116704805491992</v>
      </c>
      <c r="L11" s="92">
        <f>'MASTER CHART'!$E$7</f>
        <v>0.2</v>
      </c>
      <c r="M11" s="38">
        <f t="shared" si="6"/>
        <v>15.423340961098399</v>
      </c>
      <c r="N11" s="96"/>
    </row>
    <row r="12" spans="1:14" s="144" customFormat="1" ht="15.6" x14ac:dyDescent="0.3">
      <c r="A12" s="1060" t="s">
        <v>131</v>
      </c>
      <c r="B12" s="1054" t="s">
        <v>131</v>
      </c>
      <c r="C12" s="1053">
        <v>1.2</v>
      </c>
      <c r="D12" s="1055" t="s">
        <v>631</v>
      </c>
      <c r="E12" s="247">
        <f t="shared" si="7"/>
        <v>1.2</v>
      </c>
      <c r="F12" s="289">
        <f t="shared" si="0"/>
        <v>1.2</v>
      </c>
      <c r="G12" s="586">
        <f t="shared" si="1"/>
        <v>0.49079754601226988</v>
      </c>
      <c r="H12" s="146">
        <f t="shared" si="2"/>
        <v>-0.50920245398773012</v>
      </c>
      <c r="I12" s="147">
        <f t="shared" si="3"/>
        <v>0.50920245398773012</v>
      </c>
      <c r="J12" s="579">
        <f t="shared" si="4"/>
        <v>-3.1968160225959692</v>
      </c>
      <c r="K12" s="160">
        <f t="shared" si="5"/>
        <v>-3.1968160225959692</v>
      </c>
      <c r="L12" s="92">
        <f>'MASTER CHART'!$E$7</f>
        <v>0.2</v>
      </c>
      <c r="M12" s="38">
        <f t="shared" si="6"/>
        <v>-0.63936320451919393</v>
      </c>
    </row>
    <row r="13" spans="1:14" ht="15.6" x14ac:dyDescent="0.3">
      <c r="A13" s="1059" t="s">
        <v>39</v>
      </c>
      <c r="B13" s="1054" t="s">
        <v>39</v>
      </c>
      <c r="C13" s="1053">
        <v>1.84</v>
      </c>
      <c r="D13" s="1055" t="s">
        <v>630</v>
      </c>
      <c r="E13" s="247">
        <f t="shared" si="7"/>
        <v>1.84</v>
      </c>
      <c r="F13" s="247">
        <f t="shared" si="0"/>
        <v>1.84</v>
      </c>
      <c r="G13" s="586">
        <f t="shared" si="1"/>
        <v>0.75255623721881382</v>
      </c>
      <c r="H13" s="62">
        <f t="shared" si="2"/>
        <v>-0.24744376278118618</v>
      </c>
      <c r="I13" s="62">
        <f t="shared" si="3"/>
        <v>0.24744376278118618</v>
      </c>
      <c r="J13" s="579">
        <f t="shared" si="4"/>
        <v>-1.5534728463217364</v>
      </c>
      <c r="K13" s="118">
        <f t="shared" si="5"/>
        <v>-1.5534728463217364</v>
      </c>
      <c r="L13" s="92">
        <f>'MASTER CHART'!$E$7</f>
        <v>0.2</v>
      </c>
      <c r="M13" s="38">
        <f t="shared" si="6"/>
        <v>-0.3106945692643473</v>
      </c>
      <c r="N13" s="96"/>
    </row>
    <row r="14" spans="1:14" ht="15.6" x14ac:dyDescent="0.3">
      <c r="A14" s="1060" t="s">
        <v>40</v>
      </c>
      <c r="B14" s="1054" t="s">
        <v>40</v>
      </c>
      <c r="C14" s="1053">
        <v>1.42</v>
      </c>
      <c r="D14" s="1055" t="s">
        <v>630</v>
      </c>
      <c r="E14" s="247">
        <f t="shared" si="7"/>
        <v>1.42</v>
      </c>
      <c r="F14" s="247">
        <f t="shared" si="0"/>
        <v>1.42</v>
      </c>
      <c r="G14" s="586">
        <f t="shared" si="1"/>
        <v>0.58077709611451933</v>
      </c>
      <c r="H14" s="62">
        <f t="shared" si="2"/>
        <v>-0.41922290388548067</v>
      </c>
      <c r="I14" s="62">
        <f t="shared" si="3"/>
        <v>0.41922290388548067</v>
      </c>
      <c r="J14" s="579">
        <f t="shared" si="4"/>
        <v>-2.6319168057517017</v>
      </c>
      <c r="K14" s="118">
        <f t="shared" si="5"/>
        <v>-2.6319168057517017</v>
      </c>
      <c r="L14" s="92">
        <f>'MASTER CHART'!$E$7</f>
        <v>0.2</v>
      </c>
      <c r="M14" s="38">
        <f t="shared" si="6"/>
        <v>-0.52638336115034035</v>
      </c>
      <c r="N14" s="96"/>
    </row>
    <row r="15" spans="1:14" ht="15.6" x14ac:dyDescent="0.3">
      <c r="A15" s="1059" t="s">
        <v>41</v>
      </c>
      <c r="B15" s="1054" t="s">
        <v>41</v>
      </c>
      <c r="C15" s="1053">
        <v>0.1</v>
      </c>
      <c r="D15" s="1055" t="s">
        <v>631</v>
      </c>
      <c r="E15" s="247">
        <f t="shared" si="7"/>
        <v>0.1</v>
      </c>
      <c r="F15" s="247">
        <f t="shared" si="0"/>
        <v>0.1</v>
      </c>
      <c r="G15" s="586">
        <f t="shared" si="1"/>
        <v>4.089979550102249E-2</v>
      </c>
      <c r="H15" s="62">
        <f t="shared" si="2"/>
        <v>-0.95910020449897748</v>
      </c>
      <c r="I15" s="62">
        <f t="shared" si="3"/>
        <v>0.95910020449897748</v>
      </c>
      <c r="J15" s="579">
        <f t="shared" si="4"/>
        <v>-6.021312106817307</v>
      </c>
      <c r="K15" s="118">
        <f t="shared" si="5"/>
        <v>-6.021312106817307</v>
      </c>
      <c r="L15" s="92">
        <f>'MASTER CHART'!$E$7</f>
        <v>0.2</v>
      </c>
      <c r="M15" s="38">
        <f t="shared" si="6"/>
        <v>-1.2042624213634614</v>
      </c>
      <c r="N15" s="96"/>
    </row>
    <row r="16" spans="1:14" ht="15.6" x14ac:dyDescent="0.3">
      <c r="A16" s="1060" t="s">
        <v>132</v>
      </c>
      <c r="B16" s="1054" t="s">
        <v>214</v>
      </c>
      <c r="C16" s="1053">
        <v>1.4</v>
      </c>
      <c r="D16" s="1055" t="s">
        <v>631</v>
      </c>
      <c r="E16" s="247">
        <f t="shared" si="7"/>
        <v>1.4</v>
      </c>
      <c r="F16" s="247">
        <f t="shared" si="0"/>
        <v>1.4</v>
      </c>
      <c r="G16" s="586">
        <f t="shared" si="1"/>
        <v>0.57259713701431481</v>
      </c>
      <c r="H16" s="62">
        <f t="shared" si="2"/>
        <v>-0.42740286298568519</v>
      </c>
      <c r="I16" s="62">
        <f t="shared" si="3"/>
        <v>0.42740286298568519</v>
      </c>
      <c r="J16" s="579">
        <f t="shared" si="4"/>
        <v>-2.6832712800102718</v>
      </c>
      <c r="K16" s="118">
        <f t="shared" si="5"/>
        <v>-2.6832712800102718</v>
      </c>
      <c r="L16" s="92">
        <f>'MASTER CHART'!$E$7</f>
        <v>0.2</v>
      </c>
      <c r="M16" s="38">
        <f t="shared" si="6"/>
        <v>-0.53665425600205441</v>
      </c>
      <c r="N16" s="96"/>
    </row>
    <row r="17" spans="1:14" ht="15.6" x14ac:dyDescent="0.3">
      <c r="A17" s="1059" t="s">
        <v>42</v>
      </c>
      <c r="B17" s="1054" t="s">
        <v>42</v>
      </c>
      <c r="C17" s="1053">
        <v>2.4900000000000002</v>
      </c>
      <c r="D17" s="1055" t="s">
        <v>630</v>
      </c>
      <c r="E17" s="247">
        <f t="shared" si="7"/>
        <v>2.4900000000000002</v>
      </c>
      <c r="F17" s="247">
        <f t="shared" si="0"/>
        <v>2.4900000000000002</v>
      </c>
      <c r="G17" s="586">
        <f t="shared" si="1"/>
        <v>1.01840490797546</v>
      </c>
      <c r="H17" s="62">
        <f t="shared" si="2"/>
        <v>1.8404907975460016E-2</v>
      </c>
      <c r="I17" s="62">
        <f t="shared" si="3"/>
        <v>-1.8404907975460016E-2</v>
      </c>
      <c r="J17" s="579">
        <f t="shared" si="4"/>
        <v>0.6864988558352364</v>
      </c>
      <c r="K17" s="118">
        <f t="shared" si="5"/>
        <v>0.6864988558352364</v>
      </c>
      <c r="L17" s="92">
        <f>'MASTER CHART'!$E$7</f>
        <v>0.2</v>
      </c>
      <c r="M17" s="38">
        <f t="shared" si="6"/>
        <v>0.13729977116704728</v>
      </c>
      <c r="N17" s="96"/>
    </row>
    <row r="18" spans="1:14" ht="15.6" x14ac:dyDescent="0.3">
      <c r="A18" s="1060" t="s">
        <v>43</v>
      </c>
      <c r="B18" s="1054" t="s">
        <v>43</v>
      </c>
      <c r="C18" s="1053">
        <v>7.4</v>
      </c>
      <c r="D18" s="1055" t="s">
        <v>631</v>
      </c>
      <c r="E18" s="247">
        <f t="shared" si="7"/>
        <v>7.4</v>
      </c>
      <c r="F18" s="247">
        <f t="shared" si="0"/>
        <v>7.4</v>
      </c>
      <c r="G18" s="586">
        <f t="shared" si="1"/>
        <v>3.0265848670756643</v>
      </c>
      <c r="H18" s="62">
        <f t="shared" si="2"/>
        <v>2.0265848670756643</v>
      </c>
      <c r="I18" s="62">
        <f t="shared" si="3"/>
        <v>-2.0265848670756643</v>
      </c>
      <c r="J18" s="579">
        <f t="shared" si="4"/>
        <v>75.591151792524798</v>
      </c>
      <c r="K18" s="118">
        <f t="shared" si="5"/>
        <v>75.591151792524798</v>
      </c>
      <c r="L18" s="92">
        <f>'MASTER CHART'!$E$7</f>
        <v>0.2</v>
      </c>
      <c r="M18" s="38">
        <f t="shared" si="6"/>
        <v>15.11823035850496</v>
      </c>
      <c r="N18" s="96"/>
    </row>
    <row r="19" spans="1:14" ht="15.6" x14ac:dyDescent="0.3">
      <c r="A19" s="1059" t="s">
        <v>112</v>
      </c>
      <c r="B19" s="1054" t="s">
        <v>112</v>
      </c>
      <c r="C19" s="1053">
        <v>-0.2</v>
      </c>
      <c r="D19" s="1055" t="s">
        <v>631</v>
      </c>
      <c r="E19" s="247">
        <f t="shared" si="7"/>
        <v>-0.2</v>
      </c>
      <c r="F19" s="247">
        <f t="shared" si="0"/>
        <v>-0.2</v>
      </c>
      <c r="G19" s="586">
        <f t="shared" si="1"/>
        <v>-8.179959100204498E-2</v>
      </c>
      <c r="H19" s="62">
        <f t="shared" si="2"/>
        <v>-1.081799591002045</v>
      </c>
      <c r="I19" s="62">
        <f t="shared" si="3"/>
        <v>1.081799591002045</v>
      </c>
      <c r="J19" s="579">
        <f t="shared" si="4"/>
        <v>-6.791629220695854</v>
      </c>
      <c r="K19" s="118">
        <f t="shared" si="5"/>
        <v>-6.791629220695854</v>
      </c>
      <c r="L19" s="92">
        <f>'MASTER CHART'!$E$7</f>
        <v>0.2</v>
      </c>
      <c r="M19" s="38">
        <f t="shared" si="6"/>
        <v>-1.3583258441391708</v>
      </c>
      <c r="N19" s="96"/>
    </row>
    <row r="20" spans="1:14" ht="15.6" x14ac:dyDescent="0.3">
      <c r="A20" s="1060" t="s">
        <v>133</v>
      </c>
      <c r="B20" s="1054" t="s">
        <v>133</v>
      </c>
      <c r="C20" s="1053">
        <v>1.22</v>
      </c>
      <c r="D20" s="1055" t="s">
        <v>630</v>
      </c>
      <c r="E20" s="247">
        <f t="shared" si="7"/>
        <v>1.22</v>
      </c>
      <c r="F20" s="247">
        <f t="shared" si="0"/>
        <v>1.22</v>
      </c>
      <c r="G20" s="586">
        <f t="shared" si="1"/>
        <v>0.49897750511247435</v>
      </c>
      <c r="H20" s="62">
        <f t="shared" si="2"/>
        <v>-0.5010224948875257</v>
      </c>
      <c r="I20" s="62">
        <f t="shared" si="3"/>
        <v>0.5010224948875257</v>
      </c>
      <c r="J20" s="579">
        <f t="shared" si="4"/>
        <v>-3.1454615483374</v>
      </c>
      <c r="K20" s="118">
        <f t="shared" si="5"/>
        <v>-3.1454615483374</v>
      </c>
      <c r="L20" s="92">
        <f>'MASTER CHART'!$E$7</f>
        <v>0.2</v>
      </c>
      <c r="M20" s="38">
        <f t="shared" si="6"/>
        <v>-0.62909230966748009</v>
      </c>
      <c r="N20" s="96"/>
    </row>
    <row r="21" spans="1:14" ht="15.6" x14ac:dyDescent="0.3">
      <c r="A21" s="1059" t="s">
        <v>134</v>
      </c>
      <c r="B21" s="1054" t="s">
        <v>134</v>
      </c>
      <c r="C21" s="1053">
        <v>1.41</v>
      </c>
      <c r="D21" s="1055" t="s">
        <v>630</v>
      </c>
      <c r="E21" s="247">
        <f t="shared" si="7"/>
        <v>1.41</v>
      </c>
      <c r="F21" s="247">
        <f t="shared" si="0"/>
        <v>1.41</v>
      </c>
      <c r="G21" s="586">
        <f t="shared" si="1"/>
        <v>0.57668711656441707</v>
      </c>
      <c r="H21" s="62">
        <f t="shared" si="2"/>
        <v>-0.42331288343558293</v>
      </c>
      <c r="I21" s="62">
        <f t="shared" si="3"/>
        <v>0.42331288343558293</v>
      </c>
      <c r="J21" s="579">
        <f t="shared" si="4"/>
        <v>-2.6575940428809868</v>
      </c>
      <c r="K21" s="118">
        <f t="shared" si="5"/>
        <v>-2.6575940428809868</v>
      </c>
      <c r="L21" s="92">
        <f>'MASTER CHART'!$E$7</f>
        <v>0.2</v>
      </c>
      <c r="M21" s="38">
        <f t="shared" si="6"/>
        <v>-0.53151880857619738</v>
      </c>
      <c r="N21" s="96"/>
    </row>
    <row r="22" spans="1:14" ht="15.6" x14ac:dyDescent="0.3">
      <c r="A22" s="1060" t="s">
        <v>135</v>
      </c>
      <c r="B22" s="1054" t="s">
        <v>135</v>
      </c>
      <c r="C22" s="1053">
        <v>0.8</v>
      </c>
      <c r="D22" s="1055" t="s">
        <v>631</v>
      </c>
      <c r="E22" s="247">
        <f t="shared" si="7"/>
        <v>0.8</v>
      </c>
      <c r="F22" s="247">
        <f t="shared" si="0"/>
        <v>0.8</v>
      </c>
      <c r="G22" s="586">
        <f t="shared" si="1"/>
        <v>0.32719836400817992</v>
      </c>
      <c r="H22" s="62">
        <f t="shared" si="2"/>
        <v>-0.67280163599182008</v>
      </c>
      <c r="I22" s="62">
        <f t="shared" si="3"/>
        <v>0.67280163599182008</v>
      </c>
      <c r="J22" s="579">
        <f t="shared" si="4"/>
        <v>-4.2239055077673653</v>
      </c>
      <c r="K22" s="118">
        <f t="shared" si="5"/>
        <v>-4.2239055077673653</v>
      </c>
      <c r="L22" s="92">
        <f>'MASTER CHART'!$E$7</f>
        <v>0.2</v>
      </c>
      <c r="M22" s="38">
        <f t="shared" si="6"/>
        <v>-0.84478110155347308</v>
      </c>
      <c r="N22" s="96"/>
    </row>
    <row r="23" spans="1:14" ht="15.6" x14ac:dyDescent="0.3">
      <c r="A23" s="1059" t="s">
        <v>136</v>
      </c>
      <c r="B23" s="1054" t="s">
        <v>136</v>
      </c>
      <c r="C23" s="1053">
        <v>5.6</v>
      </c>
      <c r="D23" s="1055" t="s">
        <v>631</v>
      </c>
      <c r="E23" s="247">
        <f t="shared" si="7"/>
        <v>5.6</v>
      </c>
      <c r="F23" s="247">
        <f t="shared" si="0"/>
        <v>5.6</v>
      </c>
      <c r="G23" s="586">
        <f t="shared" si="1"/>
        <v>2.2903885480572592</v>
      </c>
      <c r="H23" s="62">
        <f t="shared" si="2"/>
        <v>1.2903885480572592</v>
      </c>
      <c r="I23" s="62">
        <f t="shared" si="3"/>
        <v>-1.2903885480572592</v>
      </c>
      <c r="J23" s="579">
        <f t="shared" si="4"/>
        <v>48.131197559115165</v>
      </c>
      <c r="K23" s="118">
        <f t="shared" si="5"/>
        <v>48.131197559115165</v>
      </c>
      <c r="L23" s="92">
        <f>'MASTER CHART'!$E$7</f>
        <v>0.2</v>
      </c>
      <c r="M23" s="38">
        <f t="shared" si="6"/>
        <v>9.6262395118230337</v>
      </c>
      <c r="N23" s="96"/>
    </row>
    <row r="24" spans="1:14" ht="15.6" x14ac:dyDescent="0.3">
      <c r="A24" s="1060" t="s">
        <v>137</v>
      </c>
      <c r="B24" s="1054" t="s">
        <v>137</v>
      </c>
      <c r="C24" s="1053">
        <v>-0.1</v>
      </c>
      <c r="D24" s="1055" t="s">
        <v>455</v>
      </c>
      <c r="E24" s="247">
        <f t="shared" si="7"/>
        <v>-0.1</v>
      </c>
      <c r="F24" s="247">
        <f t="shared" si="0"/>
        <v>-0.1</v>
      </c>
      <c r="G24" s="586">
        <f t="shared" si="1"/>
        <v>-4.089979550102249E-2</v>
      </c>
      <c r="H24" s="62">
        <f t="shared" si="2"/>
        <v>-1.0408997955010224</v>
      </c>
      <c r="I24" s="62">
        <f t="shared" si="3"/>
        <v>1.0408997955010224</v>
      </c>
      <c r="J24" s="579">
        <f t="shared" si="4"/>
        <v>-6.5348568494030053</v>
      </c>
      <c r="K24" s="118">
        <f t="shared" si="5"/>
        <v>-6.5348568494030053</v>
      </c>
      <c r="L24" s="92">
        <f>'MASTER CHART'!$E$7</f>
        <v>0.2</v>
      </c>
      <c r="M24" s="38">
        <f t="shared" si="6"/>
        <v>-1.3069713698806011</v>
      </c>
      <c r="N24" s="96"/>
    </row>
    <row r="25" spans="1:14" ht="15.6" x14ac:dyDescent="0.3">
      <c r="A25" s="1060" t="s">
        <v>34</v>
      </c>
      <c r="B25" s="1054" t="s">
        <v>34</v>
      </c>
      <c r="C25" s="1053">
        <v>2.2200000000000002</v>
      </c>
      <c r="D25" s="1055" t="s">
        <v>630</v>
      </c>
      <c r="E25" s="247">
        <f t="shared" si="7"/>
        <v>2.2200000000000002</v>
      </c>
      <c r="F25" s="247">
        <f t="shared" si="0"/>
        <v>2.2200000000000002</v>
      </c>
      <c r="G25" s="586">
        <f t="shared" si="1"/>
        <v>0.90797546012269936</v>
      </c>
      <c r="H25" s="62">
        <f t="shared" si="2"/>
        <v>-9.2024539877300637E-2</v>
      </c>
      <c r="I25" s="62">
        <f t="shared" si="3"/>
        <v>9.2024539877300637E-2</v>
      </c>
      <c r="J25" s="579">
        <f t="shared" si="4"/>
        <v>-0.57773783540891022</v>
      </c>
      <c r="K25" s="118">
        <f t="shared" si="5"/>
        <v>-0.57773783540891022</v>
      </c>
      <c r="L25" s="92">
        <f>'MASTER CHART'!$E$7</f>
        <v>0.2</v>
      </c>
      <c r="M25" s="38">
        <f t="shared" si="6"/>
        <v>-0.11554756708178204</v>
      </c>
      <c r="N25" s="96"/>
    </row>
    <row r="26" spans="1:14" ht="20.25" customHeight="1" x14ac:dyDescent="0.3">
      <c r="A26" s="1059" t="s">
        <v>229</v>
      </c>
      <c r="B26" s="1054" t="s">
        <v>138</v>
      </c>
      <c r="C26" s="1053">
        <v>3</v>
      </c>
      <c r="D26" s="1055" t="s">
        <v>631</v>
      </c>
      <c r="E26" s="247">
        <f t="shared" si="7"/>
        <v>3</v>
      </c>
      <c r="F26" s="247">
        <f t="shared" si="0"/>
        <v>3</v>
      </c>
      <c r="G26" s="586">
        <f t="shared" si="1"/>
        <v>1.2269938650306746</v>
      </c>
      <c r="H26" s="62">
        <f t="shared" si="2"/>
        <v>0.22699386503067465</v>
      </c>
      <c r="I26" s="62">
        <f t="shared" si="3"/>
        <v>-0.22699386503067465</v>
      </c>
      <c r="J26" s="579">
        <f t="shared" si="4"/>
        <v>8.4668192219679561</v>
      </c>
      <c r="K26" s="118">
        <f t="shared" si="5"/>
        <v>8.4668192219679561</v>
      </c>
      <c r="L26" s="92">
        <f>'MASTER CHART'!$E$7</f>
        <v>0.2</v>
      </c>
      <c r="M26" s="38">
        <f t="shared" si="6"/>
        <v>1.6933638443935912</v>
      </c>
      <c r="N26" s="96"/>
    </row>
    <row r="27" spans="1:14" ht="15.6" x14ac:dyDescent="0.3">
      <c r="A27" s="1060" t="s">
        <v>139</v>
      </c>
      <c r="B27" s="1054" t="s">
        <v>139</v>
      </c>
      <c r="C27" s="1053">
        <v>2.4</v>
      </c>
      <c r="D27" s="1055" t="s">
        <v>631</v>
      </c>
      <c r="E27" s="247">
        <f t="shared" si="7"/>
        <v>2.4</v>
      </c>
      <c r="F27" s="247">
        <f t="shared" si="0"/>
        <v>2.4</v>
      </c>
      <c r="G27" s="586">
        <f t="shared" si="1"/>
        <v>0.98159509202453976</v>
      </c>
      <c r="H27" s="62">
        <f t="shared" si="2"/>
        <v>-1.8404907975460238E-2</v>
      </c>
      <c r="I27" s="62">
        <f t="shared" si="3"/>
        <v>1.8404907975460238E-2</v>
      </c>
      <c r="J27" s="579">
        <f t="shared" si="4"/>
        <v>-0.11554756708178272</v>
      </c>
      <c r="K27" s="118">
        <f t="shared" si="5"/>
        <v>-0.11554756708178272</v>
      </c>
      <c r="L27" s="92">
        <f>'MASTER CHART'!$E$7</f>
        <v>0.2</v>
      </c>
      <c r="M27" s="38">
        <f t="shared" si="6"/>
        <v>-2.3109513416356545E-2</v>
      </c>
      <c r="N27" s="96"/>
    </row>
    <row r="28" spans="1:14" ht="15.6" x14ac:dyDescent="0.3">
      <c r="A28" s="1059" t="s">
        <v>44</v>
      </c>
      <c r="B28" s="1054" t="s">
        <v>44</v>
      </c>
      <c r="C28" s="1053">
        <v>1.1299999999999999</v>
      </c>
      <c r="D28" s="1055" t="s">
        <v>630</v>
      </c>
      <c r="E28" s="247">
        <f t="shared" si="7"/>
        <v>1.1299999999999999</v>
      </c>
      <c r="F28" s="247">
        <f t="shared" si="0"/>
        <v>1.1299999999999999</v>
      </c>
      <c r="G28" s="586">
        <f t="shared" si="1"/>
        <v>0.4621676891615541</v>
      </c>
      <c r="H28" s="62">
        <f t="shared" si="2"/>
        <v>-0.53783231083844596</v>
      </c>
      <c r="I28" s="62">
        <f t="shared" si="3"/>
        <v>0.53783231083844596</v>
      </c>
      <c r="J28" s="579">
        <f t="shared" si="4"/>
        <v>-3.3765566825009641</v>
      </c>
      <c r="K28" s="118">
        <f t="shared" si="5"/>
        <v>-3.3765566825009641</v>
      </c>
      <c r="L28" s="92">
        <f>'MASTER CHART'!$E$7</f>
        <v>0.2</v>
      </c>
      <c r="M28" s="38">
        <f t="shared" si="6"/>
        <v>-0.67531133650019282</v>
      </c>
      <c r="N28" s="96"/>
    </row>
    <row r="29" spans="1:14" ht="17.399999999999999" customHeight="1" x14ac:dyDescent="0.3">
      <c r="A29" s="1059" t="s">
        <v>140</v>
      </c>
      <c r="B29" s="1054" t="s">
        <v>140</v>
      </c>
      <c r="C29" s="1053">
        <v>2</v>
      </c>
      <c r="D29" s="1055" t="s">
        <v>631</v>
      </c>
      <c r="E29" s="247">
        <f t="shared" si="7"/>
        <v>2</v>
      </c>
      <c r="F29" s="247">
        <f t="shared" si="0"/>
        <v>2</v>
      </c>
      <c r="G29" s="586">
        <f t="shared" si="1"/>
        <v>0.8179959100204498</v>
      </c>
      <c r="H29" s="62">
        <f t="shared" si="2"/>
        <v>-0.1820040899795502</v>
      </c>
      <c r="I29" s="62">
        <f t="shared" si="3"/>
        <v>0.1820040899795502</v>
      </c>
      <c r="J29" s="579">
        <f t="shared" si="4"/>
        <v>-1.1426370522531784</v>
      </c>
      <c r="K29" s="118">
        <f t="shared" si="5"/>
        <v>-1.1426370522531784</v>
      </c>
      <c r="L29" s="92">
        <f>'MASTER CHART'!$E$7</f>
        <v>0.2</v>
      </c>
      <c r="M29" s="38">
        <f t="shared" si="6"/>
        <v>-0.22852741045063568</v>
      </c>
      <c r="N29" s="96"/>
    </row>
    <row r="30" spans="1:14" ht="15.6" x14ac:dyDescent="0.3">
      <c r="A30" s="1060" t="s">
        <v>141</v>
      </c>
      <c r="B30" s="1054" t="s">
        <v>215</v>
      </c>
      <c r="C30" s="1053">
        <v>1.3</v>
      </c>
      <c r="D30" s="1055" t="s">
        <v>631</v>
      </c>
      <c r="E30" s="247">
        <f t="shared" si="7"/>
        <v>1.3</v>
      </c>
      <c r="F30" s="247">
        <f t="shared" si="0"/>
        <v>1.3</v>
      </c>
      <c r="G30" s="586">
        <f t="shared" si="1"/>
        <v>0.5316973415132924</v>
      </c>
      <c r="H30" s="62">
        <f t="shared" si="2"/>
        <v>-0.4683026584867076</v>
      </c>
      <c r="I30" s="62">
        <f t="shared" si="3"/>
        <v>0.4683026584867076</v>
      </c>
      <c r="J30" s="579">
        <f t="shared" si="4"/>
        <v>-2.9400436513031201</v>
      </c>
      <c r="K30" s="118">
        <f t="shared" si="5"/>
        <v>-2.9400436513031201</v>
      </c>
      <c r="L30" s="92">
        <f>'MASTER CHART'!$E$7</f>
        <v>0.2</v>
      </c>
      <c r="M30" s="38">
        <f t="shared" si="6"/>
        <v>-0.58800873026062406</v>
      </c>
      <c r="N30" s="96"/>
    </row>
    <row r="31" spans="1:14" ht="15.6" x14ac:dyDescent="0.3">
      <c r="A31" s="1059" t="s">
        <v>45</v>
      </c>
      <c r="B31" s="1054" t="s">
        <v>45</v>
      </c>
      <c r="C31" s="1053">
        <v>3.39</v>
      </c>
      <c r="D31" s="1055" t="s">
        <v>630</v>
      </c>
      <c r="E31" s="247">
        <f t="shared" si="7"/>
        <v>3.39</v>
      </c>
      <c r="F31" s="247">
        <f t="shared" si="0"/>
        <v>3.39</v>
      </c>
      <c r="G31" s="586">
        <f t="shared" si="1"/>
        <v>1.3865030674846626</v>
      </c>
      <c r="H31" s="62">
        <f t="shared" si="2"/>
        <v>0.38650306748466257</v>
      </c>
      <c r="I31" s="62">
        <f t="shared" si="3"/>
        <v>-0.38650306748466257</v>
      </c>
      <c r="J31" s="579">
        <f t="shared" si="4"/>
        <v>14.416475972540047</v>
      </c>
      <c r="K31" s="118">
        <f t="shared" si="5"/>
        <v>14.416475972540047</v>
      </c>
      <c r="L31" s="92">
        <f>'MASTER CHART'!$E$7</f>
        <v>0.2</v>
      </c>
      <c r="M31" s="38">
        <f t="shared" si="6"/>
        <v>2.8832951945080096</v>
      </c>
      <c r="N31" s="96"/>
    </row>
    <row r="32" spans="1:14" ht="15.6" x14ac:dyDescent="0.3">
      <c r="A32" s="1060" t="s">
        <v>142</v>
      </c>
      <c r="B32" s="1054" t="s">
        <v>142</v>
      </c>
      <c r="C32" s="1053">
        <v>6.4</v>
      </c>
      <c r="D32" s="1055" t="s">
        <v>631</v>
      </c>
      <c r="E32" s="247">
        <f t="shared" si="7"/>
        <v>6.4</v>
      </c>
      <c r="F32" s="247">
        <f t="shared" si="0"/>
        <v>6.4</v>
      </c>
      <c r="G32" s="586">
        <f t="shared" si="1"/>
        <v>2.6175869120654394</v>
      </c>
      <c r="H32" s="62">
        <f t="shared" si="2"/>
        <v>1.6175869120654394</v>
      </c>
      <c r="I32" s="62">
        <f t="shared" si="3"/>
        <v>-1.6175869120654394</v>
      </c>
      <c r="J32" s="579">
        <f t="shared" si="4"/>
        <v>60.33562166285278</v>
      </c>
      <c r="K32" s="118">
        <f t="shared" si="5"/>
        <v>60.33562166285278</v>
      </c>
      <c r="L32" s="92">
        <f>'MASTER CHART'!$E$7</f>
        <v>0.2</v>
      </c>
      <c r="M32" s="38">
        <f t="shared" si="6"/>
        <v>12.067124332570557</v>
      </c>
      <c r="N32" s="96"/>
    </row>
    <row r="33" spans="1:14" ht="15.6" x14ac:dyDescent="0.3">
      <c r="A33" s="1060" t="s">
        <v>143</v>
      </c>
      <c r="B33" s="1054" t="s">
        <v>143</v>
      </c>
      <c r="C33" s="1053">
        <v>6.9</v>
      </c>
      <c r="D33" s="1055" t="s">
        <v>631</v>
      </c>
      <c r="E33" s="247">
        <f t="shared" si="7"/>
        <v>6.9</v>
      </c>
      <c r="F33" s="247">
        <f t="shared" si="0"/>
        <v>6.9</v>
      </c>
      <c r="G33" s="586">
        <f t="shared" si="1"/>
        <v>2.8220858895705518</v>
      </c>
      <c r="H33" s="62">
        <f t="shared" si="2"/>
        <v>1.8220858895705518</v>
      </c>
      <c r="I33" s="62">
        <f t="shared" si="3"/>
        <v>-1.8220858895705518</v>
      </c>
      <c r="J33" s="579">
        <f t="shared" si="4"/>
        <v>67.963386727688786</v>
      </c>
      <c r="K33" s="118">
        <f t="shared" si="5"/>
        <v>67.963386727688786</v>
      </c>
      <c r="L33" s="92">
        <f>'MASTER CHART'!$E$7</f>
        <v>0.2</v>
      </c>
      <c r="M33" s="38">
        <f t="shared" si="6"/>
        <v>13.592677345537759</v>
      </c>
      <c r="N33" s="96"/>
    </row>
    <row r="34" spans="1:14" ht="15.6" x14ac:dyDescent="0.3">
      <c r="A34" s="1059" t="s">
        <v>144</v>
      </c>
      <c r="B34" s="1054" t="s">
        <v>144</v>
      </c>
      <c r="C34" s="1053">
        <v>3.5</v>
      </c>
      <c r="D34" s="1055" t="s">
        <v>631</v>
      </c>
      <c r="E34" s="247">
        <f t="shared" si="7"/>
        <v>3.5</v>
      </c>
      <c r="F34" s="247">
        <f t="shared" si="0"/>
        <v>3.5</v>
      </c>
      <c r="G34" s="586">
        <f t="shared" si="1"/>
        <v>1.4314928425357871</v>
      </c>
      <c r="H34" s="62">
        <f t="shared" si="2"/>
        <v>0.43149284253578712</v>
      </c>
      <c r="I34" s="62">
        <f t="shared" si="3"/>
        <v>-0.43149284253578712</v>
      </c>
      <c r="J34" s="579">
        <f t="shared" si="4"/>
        <v>16.094584286803961</v>
      </c>
      <c r="K34" s="118">
        <f t="shared" si="5"/>
        <v>16.094584286803961</v>
      </c>
      <c r="L34" s="92">
        <f>'MASTER CHART'!$E$7</f>
        <v>0.2</v>
      </c>
      <c r="M34" s="38">
        <f t="shared" si="6"/>
        <v>3.2189168573607922</v>
      </c>
      <c r="N34" s="96"/>
    </row>
    <row r="35" spans="1:14" ht="15.6" x14ac:dyDescent="0.3">
      <c r="A35" s="1060" t="s">
        <v>46</v>
      </c>
      <c r="B35" s="1054" t="s">
        <v>46</v>
      </c>
      <c r="C35" s="1053">
        <v>1.66</v>
      </c>
      <c r="D35" s="1055" t="s">
        <v>630</v>
      </c>
      <c r="E35" s="247">
        <f t="shared" si="7"/>
        <v>1.66</v>
      </c>
      <c r="F35" s="247">
        <f t="shared" si="0"/>
        <v>1.66</v>
      </c>
      <c r="G35" s="586">
        <f t="shared" si="1"/>
        <v>0.67893660531697331</v>
      </c>
      <c r="H35" s="62">
        <f t="shared" si="2"/>
        <v>-0.32106339468302669</v>
      </c>
      <c r="I35" s="62">
        <f t="shared" si="3"/>
        <v>0.32106339468302669</v>
      </c>
      <c r="J35" s="579">
        <f t="shared" si="4"/>
        <v>-2.0156631146488646</v>
      </c>
      <c r="K35" s="118">
        <f t="shared" si="5"/>
        <v>-2.0156631146488646</v>
      </c>
      <c r="L35" s="92">
        <f>'MASTER CHART'!$E$7</f>
        <v>0.2</v>
      </c>
      <c r="M35" s="38">
        <f t="shared" si="6"/>
        <v>-0.40313262292977292</v>
      </c>
      <c r="N35" s="96"/>
    </row>
    <row r="36" spans="1:14" ht="15.6" x14ac:dyDescent="0.3">
      <c r="A36" s="1060" t="s">
        <v>145</v>
      </c>
      <c r="B36" s="1054" t="s">
        <v>145</v>
      </c>
      <c r="C36" s="1053">
        <v>1.7</v>
      </c>
      <c r="D36" s="1055" t="s">
        <v>457</v>
      </c>
      <c r="E36" s="247">
        <f t="shared" si="7"/>
        <v>1.7</v>
      </c>
      <c r="F36" s="247">
        <f t="shared" ref="F36:F67" si="8">IF(E36&gt;9,9,E36)</f>
        <v>1.7</v>
      </c>
      <c r="G36" s="586">
        <f t="shared" si="1"/>
        <v>0.69529652351738236</v>
      </c>
      <c r="H36" s="62">
        <f t="shared" ref="H36:H67" si="9">IF(F36=0,0,G36-1)</f>
        <v>-0.30470347648261764</v>
      </c>
      <c r="I36" s="62">
        <f t="shared" ref="I36:I67" si="10">(H36*-1)</f>
        <v>0.30470347648261764</v>
      </c>
      <c r="J36" s="579">
        <f t="shared" si="4"/>
        <v>-1.9129541661317246</v>
      </c>
      <c r="K36" s="118">
        <f t="shared" ref="K36:K67" si="11">IF(H36&lt;0,H36/$K$183*-100,H36/$H$182*100)</f>
        <v>-1.9129541661317246</v>
      </c>
      <c r="L36" s="92">
        <f>'MASTER CHART'!$E$7</f>
        <v>0.2</v>
      </c>
      <c r="M36" s="38">
        <f t="shared" ref="M36:M67" si="12">(J36*L36)</f>
        <v>-0.38259083322634496</v>
      </c>
      <c r="N36" s="96"/>
    </row>
    <row r="37" spans="1:14" ht="15.6" x14ac:dyDescent="0.3">
      <c r="A37" s="1059" t="s">
        <v>47</v>
      </c>
      <c r="B37" s="1054" t="s">
        <v>47</v>
      </c>
      <c r="C37" s="1053">
        <v>1.03</v>
      </c>
      <c r="D37" s="1055" t="s">
        <v>630</v>
      </c>
      <c r="E37" s="247">
        <f t="shared" si="7"/>
        <v>1.03</v>
      </c>
      <c r="F37" s="247">
        <f t="shared" si="8"/>
        <v>1.03</v>
      </c>
      <c r="G37" s="586">
        <f t="shared" si="1"/>
        <v>0.42126789366053163</v>
      </c>
      <c r="H37" s="62">
        <f t="shared" si="9"/>
        <v>-0.57873210633946837</v>
      </c>
      <c r="I37" s="62">
        <f t="shared" si="10"/>
        <v>0.57873210633946837</v>
      </c>
      <c r="J37" s="579">
        <f t="shared" si="4"/>
        <v>-3.6333290537938123</v>
      </c>
      <c r="K37" s="118">
        <f t="shared" si="11"/>
        <v>-3.6333290537938123</v>
      </c>
      <c r="L37" s="92">
        <f>'MASTER CHART'!$E$7</f>
        <v>0.2</v>
      </c>
      <c r="M37" s="38">
        <f t="shared" si="12"/>
        <v>-0.72666581075876246</v>
      </c>
      <c r="N37" s="96"/>
    </row>
    <row r="38" spans="1:14" ht="15.6" x14ac:dyDescent="0.3">
      <c r="A38" s="1060" t="s">
        <v>48</v>
      </c>
      <c r="B38" s="1054" t="s">
        <v>48</v>
      </c>
      <c r="C38" s="1053">
        <v>6.14</v>
      </c>
      <c r="D38" s="1055" t="s">
        <v>630</v>
      </c>
      <c r="E38" s="247">
        <f t="shared" si="7"/>
        <v>6.14</v>
      </c>
      <c r="F38" s="247">
        <f t="shared" si="8"/>
        <v>6.14</v>
      </c>
      <c r="G38" s="586">
        <f t="shared" si="1"/>
        <v>2.5112474437627808</v>
      </c>
      <c r="H38" s="62">
        <f t="shared" si="9"/>
        <v>1.5112474437627808</v>
      </c>
      <c r="I38" s="62">
        <f t="shared" si="10"/>
        <v>-1.5112474437627808</v>
      </c>
      <c r="J38" s="579">
        <f t="shared" si="4"/>
        <v>56.369183829138059</v>
      </c>
      <c r="K38" s="118">
        <f t="shared" si="11"/>
        <v>56.369183829138059</v>
      </c>
      <c r="L38" s="92">
        <f>'MASTER CHART'!$E$7</f>
        <v>0.2</v>
      </c>
      <c r="M38" s="38">
        <f t="shared" si="12"/>
        <v>11.273836765827612</v>
      </c>
      <c r="N38" s="96"/>
    </row>
    <row r="39" spans="1:14" ht="15.6" x14ac:dyDescent="0.3">
      <c r="A39" s="1059" t="s">
        <v>146</v>
      </c>
      <c r="B39" s="1054" t="s">
        <v>227</v>
      </c>
      <c r="C39" s="1053">
        <v>2.71</v>
      </c>
      <c r="D39" s="1055" t="s">
        <v>630</v>
      </c>
      <c r="E39" s="247">
        <f t="shared" si="7"/>
        <v>2.71</v>
      </c>
      <c r="F39" s="247">
        <f t="shared" si="8"/>
        <v>2.71</v>
      </c>
      <c r="G39" s="586">
        <f t="shared" si="1"/>
        <v>1.1083844580777096</v>
      </c>
      <c r="H39" s="62">
        <f t="shared" si="9"/>
        <v>0.10838445807770958</v>
      </c>
      <c r="I39" s="62">
        <f t="shared" si="10"/>
        <v>-0.10838445807770958</v>
      </c>
      <c r="J39" s="579">
        <f t="shared" si="4"/>
        <v>4.0427154843630815</v>
      </c>
      <c r="K39" s="118">
        <f t="shared" si="11"/>
        <v>4.0427154843630815</v>
      </c>
      <c r="L39" s="92">
        <f>'MASTER CHART'!$E$7</f>
        <v>0.2</v>
      </c>
      <c r="M39" s="38">
        <f t="shared" si="12"/>
        <v>0.80854309687261638</v>
      </c>
      <c r="N39" s="96"/>
    </row>
    <row r="40" spans="1:14" ht="15.6" x14ac:dyDescent="0.3">
      <c r="A40" s="1060" t="s">
        <v>49</v>
      </c>
      <c r="B40" s="1054" t="s">
        <v>49</v>
      </c>
      <c r="C40" s="1053">
        <v>3.26</v>
      </c>
      <c r="D40" s="1055" t="s">
        <v>630</v>
      </c>
      <c r="E40" s="247">
        <f t="shared" si="7"/>
        <v>3.26</v>
      </c>
      <c r="F40" s="247">
        <f t="shared" si="8"/>
        <v>3.26</v>
      </c>
      <c r="G40" s="586">
        <f t="shared" si="1"/>
        <v>1.333333333333333</v>
      </c>
      <c r="H40" s="62">
        <f t="shared" si="9"/>
        <v>0.33333333333333304</v>
      </c>
      <c r="I40" s="62">
        <f t="shared" si="10"/>
        <v>-0.33333333333333304</v>
      </c>
      <c r="J40" s="579">
        <f t="shared" si="4"/>
        <v>12.433257055682676</v>
      </c>
      <c r="K40" s="118">
        <f t="shared" si="11"/>
        <v>12.433257055682676</v>
      </c>
      <c r="L40" s="92">
        <f>'MASTER CHART'!$E$7</f>
        <v>0.2</v>
      </c>
      <c r="M40" s="38">
        <f t="shared" si="12"/>
        <v>2.4866514111365352</v>
      </c>
      <c r="N40" s="96"/>
    </row>
    <row r="41" spans="1:14" ht="26.4" customHeight="1" x14ac:dyDescent="0.3">
      <c r="A41" s="1060" t="s">
        <v>147</v>
      </c>
      <c r="B41" s="1054" t="s">
        <v>218</v>
      </c>
      <c r="C41" s="1053">
        <v>-3.1</v>
      </c>
      <c r="D41" s="1055" t="s">
        <v>631</v>
      </c>
      <c r="E41" s="247">
        <f t="shared" si="7"/>
        <v>-3.1</v>
      </c>
      <c r="F41" s="247">
        <f t="shared" si="8"/>
        <v>-3.1</v>
      </c>
      <c r="G41" s="586">
        <f t="shared" si="1"/>
        <v>-1.2678936605316973</v>
      </c>
      <c r="H41" s="62">
        <f t="shared" si="9"/>
        <v>-2.2678936605316973</v>
      </c>
      <c r="I41" s="62">
        <f t="shared" si="10"/>
        <v>2.2678936605316973</v>
      </c>
      <c r="J41" s="579">
        <f t="shared" si="4"/>
        <v>-14.238027988188474</v>
      </c>
      <c r="K41" s="118">
        <f t="shared" si="11"/>
        <v>-14.238027988188474</v>
      </c>
      <c r="L41" s="92">
        <f>'MASTER CHART'!$E$7</f>
        <v>0.2</v>
      </c>
      <c r="M41" s="38">
        <f t="shared" si="12"/>
        <v>-2.8476055976376951</v>
      </c>
      <c r="N41" s="96"/>
    </row>
    <row r="42" spans="1:14" ht="15.6" x14ac:dyDescent="0.3">
      <c r="A42" s="1060" t="s">
        <v>50</v>
      </c>
      <c r="B42" s="1054" t="s">
        <v>50</v>
      </c>
      <c r="C42" s="1053">
        <v>3.3</v>
      </c>
      <c r="D42" s="1055" t="s">
        <v>631</v>
      </c>
      <c r="E42" s="247">
        <f t="shared" si="7"/>
        <v>3.3</v>
      </c>
      <c r="F42" s="247">
        <f t="shared" si="8"/>
        <v>3.3</v>
      </c>
      <c r="G42" s="586">
        <f t="shared" si="1"/>
        <v>1.3496932515337421</v>
      </c>
      <c r="H42" s="62">
        <f t="shared" si="9"/>
        <v>0.34969325153374209</v>
      </c>
      <c r="I42" s="62">
        <f t="shared" si="10"/>
        <v>-0.34969325153374209</v>
      </c>
      <c r="J42" s="579">
        <f t="shared" si="4"/>
        <v>13.043478260869559</v>
      </c>
      <c r="K42" s="118">
        <f t="shared" si="11"/>
        <v>13.043478260869559</v>
      </c>
      <c r="L42" s="92">
        <f>'MASTER CHART'!$E$7</f>
        <v>0.2</v>
      </c>
      <c r="M42" s="38">
        <f t="shared" si="12"/>
        <v>2.6086956521739122</v>
      </c>
      <c r="N42" s="96"/>
    </row>
    <row r="43" spans="1:14" ht="15.6" x14ac:dyDescent="0.3">
      <c r="A43" s="1059" t="s">
        <v>148</v>
      </c>
      <c r="B43" s="1054" t="s">
        <v>219</v>
      </c>
      <c r="C43" s="1053">
        <v>7.8</v>
      </c>
      <c r="D43" s="1055" t="s">
        <v>631</v>
      </c>
      <c r="E43" s="247">
        <f t="shared" si="7"/>
        <v>7.8</v>
      </c>
      <c r="F43" s="247">
        <f t="shared" si="8"/>
        <v>7.8</v>
      </c>
      <c r="G43" s="586">
        <f t="shared" si="1"/>
        <v>3.1901840490797539</v>
      </c>
      <c r="H43" s="62">
        <f t="shared" si="9"/>
        <v>2.1901840490797539</v>
      </c>
      <c r="I43" s="62">
        <f t="shared" si="10"/>
        <v>-2.1901840490797539</v>
      </c>
      <c r="J43" s="579">
        <f t="shared" si="4"/>
        <v>81.693363844393588</v>
      </c>
      <c r="K43" s="118">
        <f t="shared" si="11"/>
        <v>81.693363844393588</v>
      </c>
      <c r="L43" s="92">
        <f>'MASTER CHART'!$E$7</f>
        <v>0.2</v>
      </c>
      <c r="M43" s="38">
        <f t="shared" si="12"/>
        <v>16.33867276887872</v>
      </c>
      <c r="N43" s="96"/>
    </row>
    <row r="44" spans="1:14" ht="15.6" x14ac:dyDescent="0.3">
      <c r="A44" s="1060" t="s">
        <v>149</v>
      </c>
      <c r="B44" s="1054" t="s">
        <v>149</v>
      </c>
      <c r="C44" s="1053">
        <v>2.94</v>
      </c>
      <c r="D44" s="1055" t="s">
        <v>630</v>
      </c>
      <c r="E44" s="247">
        <f t="shared" si="7"/>
        <v>2.94</v>
      </c>
      <c r="F44" s="247">
        <f t="shared" si="8"/>
        <v>2.94</v>
      </c>
      <c r="G44" s="586">
        <f t="shared" si="1"/>
        <v>1.2024539877300613</v>
      </c>
      <c r="H44" s="62">
        <f t="shared" si="9"/>
        <v>0.20245398773006129</v>
      </c>
      <c r="I44" s="62">
        <f t="shared" si="10"/>
        <v>-0.20245398773006129</v>
      </c>
      <c r="J44" s="579">
        <f t="shared" si="4"/>
        <v>7.5514874141876422</v>
      </c>
      <c r="K44" s="118">
        <f t="shared" si="11"/>
        <v>7.5514874141876422</v>
      </c>
      <c r="L44" s="92">
        <f>'MASTER CHART'!$E$7</f>
        <v>0.2</v>
      </c>
      <c r="M44" s="38">
        <f t="shared" si="12"/>
        <v>1.5102974828375286</v>
      </c>
      <c r="N44" s="96"/>
    </row>
    <row r="45" spans="1:14" ht="15.6" x14ac:dyDescent="0.3">
      <c r="A45" s="1059" t="s">
        <v>150</v>
      </c>
      <c r="B45" s="1054" t="s">
        <v>150</v>
      </c>
      <c r="C45" s="1053">
        <v>1.6</v>
      </c>
      <c r="D45" s="1055" t="s">
        <v>631</v>
      </c>
      <c r="E45" s="247">
        <f t="shared" si="7"/>
        <v>1.6</v>
      </c>
      <c r="F45" s="247">
        <f t="shared" si="8"/>
        <v>1.6</v>
      </c>
      <c r="G45" s="586">
        <f t="shared" si="1"/>
        <v>0.65439672801635984</v>
      </c>
      <c r="H45" s="62">
        <f t="shared" si="9"/>
        <v>-0.34560327198364016</v>
      </c>
      <c r="I45" s="62">
        <f t="shared" si="10"/>
        <v>0.34560327198364016</v>
      </c>
      <c r="J45" s="579">
        <f t="shared" si="4"/>
        <v>-2.169726537424574</v>
      </c>
      <c r="K45" s="118">
        <f t="shared" si="11"/>
        <v>-2.169726537424574</v>
      </c>
      <c r="L45" s="92">
        <f>'MASTER CHART'!$E$7</f>
        <v>0.2</v>
      </c>
      <c r="M45" s="38">
        <f t="shared" si="12"/>
        <v>-0.43394530748491483</v>
      </c>
      <c r="N45" s="96"/>
    </row>
    <row r="46" spans="1:14" ht="15.6" x14ac:dyDescent="0.3">
      <c r="A46" s="1060" t="s">
        <v>51</v>
      </c>
      <c r="B46" s="1054" t="s">
        <v>51</v>
      </c>
      <c r="C46" s="1053">
        <v>3.08</v>
      </c>
      <c r="D46" s="1055" t="s">
        <v>630</v>
      </c>
      <c r="E46" s="247">
        <f t="shared" si="7"/>
        <v>3.08</v>
      </c>
      <c r="F46" s="247">
        <f t="shared" si="8"/>
        <v>3.08</v>
      </c>
      <c r="G46" s="586">
        <f t="shared" si="1"/>
        <v>1.2597137014314927</v>
      </c>
      <c r="H46" s="62">
        <f t="shared" si="9"/>
        <v>0.25971370143149275</v>
      </c>
      <c r="I46" s="62">
        <f t="shared" si="10"/>
        <v>-0.25971370143149275</v>
      </c>
      <c r="J46" s="579">
        <f t="shared" si="4"/>
        <v>9.6872616323417216</v>
      </c>
      <c r="K46" s="118">
        <f t="shared" si="11"/>
        <v>9.6872616323417216</v>
      </c>
      <c r="L46" s="92">
        <f>'MASTER CHART'!$E$7</f>
        <v>0.2</v>
      </c>
      <c r="M46" s="38">
        <f t="shared" si="12"/>
        <v>1.9374523264683443</v>
      </c>
      <c r="N46" s="96"/>
    </row>
    <row r="47" spans="1:14" ht="15.6" x14ac:dyDescent="0.3">
      <c r="A47" s="1059" t="s">
        <v>52</v>
      </c>
      <c r="B47" s="1054" t="s">
        <v>459</v>
      </c>
      <c r="C47" s="1053">
        <v>2.27</v>
      </c>
      <c r="D47" s="1055" t="s">
        <v>630</v>
      </c>
      <c r="E47" s="247">
        <f t="shared" si="7"/>
        <v>2.27</v>
      </c>
      <c r="F47" s="247">
        <f t="shared" si="8"/>
        <v>2.27</v>
      </c>
      <c r="G47" s="586">
        <f t="shared" si="1"/>
        <v>0.92842535787321057</v>
      </c>
      <c r="H47" s="62">
        <f t="shared" si="9"/>
        <v>-7.1574642126789434E-2</v>
      </c>
      <c r="I47" s="62">
        <f t="shared" si="10"/>
        <v>7.1574642126789434E-2</v>
      </c>
      <c r="J47" s="579">
        <f t="shared" si="4"/>
        <v>-0.44935164976248598</v>
      </c>
      <c r="K47" s="118">
        <f t="shared" si="11"/>
        <v>-0.44935164976248598</v>
      </c>
      <c r="L47" s="92">
        <f>'MASTER CHART'!$E$7</f>
        <v>0.2</v>
      </c>
      <c r="M47" s="38">
        <f t="shared" si="12"/>
        <v>-8.9870329952497205E-2</v>
      </c>
      <c r="N47" s="96"/>
    </row>
    <row r="48" spans="1:14" ht="15.6" x14ac:dyDescent="0.3">
      <c r="A48" s="1060" t="s">
        <v>318</v>
      </c>
      <c r="B48" s="1054" t="s">
        <v>221</v>
      </c>
      <c r="C48" s="1053">
        <v>-1.1000000000000001</v>
      </c>
      <c r="D48" s="1055" t="s">
        <v>460</v>
      </c>
      <c r="E48" s="247">
        <f t="shared" si="7"/>
        <v>-1.1000000000000001</v>
      </c>
      <c r="F48" s="247">
        <f t="shared" si="8"/>
        <v>-1.1000000000000001</v>
      </c>
      <c r="G48" s="586">
        <f t="shared" si="1"/>
        <v>-0.44989775051124742</v>
      </c>
      <c r="H48" s="62">
        <f t="shared" si="9"/>
        <v>-1.4498977505112474</v>
      </c>
      <c r="I48" s="62">
        <f t="shared" si="10"/>
        <v>1.4498977505112474</v>
      </c>
      <c r="J48" s="579">
        <f t="shared" si="4"/>
        <v>-9.102580562331493</v>
      </c>
      <c r="K48" s="118">
        <f t="shared" si="11"/>
        <v>-9.102580562331493</v>
      </c>
      <c r="L48" s="92">
        <f>'MASTER CHART'!$E$7</f>
        <v>0.2</v>
      </c>
      <c r="M48" s="38">
        <f t="shared" si="12"/>
        <v>-1.8205161124662987</v>
      </c>
      <c r="N48" s="96"/>
    </row>
    <row r="49" spans="1:41" ht="18" customHeight="1" x14ac:dyDescent="0.3">
      <c r="A49" s="1059" t="s">
        <v>231</v>
      </c>
      <c r="B49" s="1054" t="s">
        <v>217</v>
      </c>
      <c r="C49" s="1053">
        <v>3.4</v>
      </c>
      <c r="D49" s="1055" t="s">
        <v>631</v>
      </c>
      <c r="E49" s="247">
        <f t="shared" si="7"/>
        <v>3.4</v>
      </c>
      <c r="F49" s="247">
        <f t="shared" si="8"/>
        <v>3.4</v>
      </c>
      <c r="G49" s="586">
        <f t="shared" si="1"/>
        <v>1.3905930470347647</v>
      </c>
      <c r="H49" s="62">
        <f t="shared" si="9"/>
        <v>0.39059304703476472</v>
      </c>
      <c r="I49" s="62">
        <f t="shared" si="10"/>
        <v>-0.39059304703476472</v>
      </c>
      <c r="J49" s="579">
        <f t="shared" si="4"/>
        <v>14.569031273836764</v>
      </c>
      <c r="K49" s="118">
        <f t="shared" si="11"/>
        <v>14.569031273836764</v>
      </c>
      <c r="L49" s="92">
        <f>'MASTER CHART'!$E$7</f>
        <v>0.2</v>
      </c>
      <c r="M49" s="38">
        <f t="shared" si="12"/>
        <v>2.9138062547673531</v>
      </c>
      <c r="N49" s="96"/>
    </row>
    <row r="50" spans="1:41" ht="15.6" x14ac:dyDescent="0.3">
      <c r="A50" s="1060" t="s">
        <v>53</v>
      </c>
      <c r="B50" s="1054" t="s">
        <v>53</v>
      </c>
      <c r="C50" s="1053">
        <v>2.85</v>
      </c>
      <c r="D50" s="1055" t="s">
        <v>630</v>
      </c>
      <c r="E50" s="247">
        <f t="shared" si="7"/>
        <v>2.85</v>
      </c>
      <c r="F50" s="247">
        <f t="shared" si="8"/>
        <v>2.85</v>
      </c>
      <c r="G50" s="586">
        <f t="shared" si="1"/>
        <v>1.165644171779141</v>
      </c>
      <c r="H50" s="62">
        <f t="shared" si="9"/>
        <v>0.16564417177914104</v>
      </c>
      <c r="I50" s="62">
        <f t="shared" si="10"/>
        <v>-0.16564417177914104</v>
      </c>
      <c r="J50" s="579">
        <f t="shared" si="4"/>
        <v>6.1784897025171608</v>
      </c>
      <c r="K50" s="118">
        <f t="shared" si="11"/>
        <v>6.1784897025171608</v>
      </c>
      <c r="L50" s="92">
        <f>'MASTER CHART'!$E$7</f>
        <v>0.2</v>
      </c>
      <c r="M50" s="38">
        <f t="shared" si="12"/>
        <v>1.2356979405034323</v>
      </c>
      <c r="N50" s="96"/>
    </row>
    <row r="51" spans="1:41" ht="15.6" x14ac:dyDescent="0.3">
      <c r="A51" s="1060" t="s">
        <v>113</v>
      </c>
      <c r="B51" s="1054" t="s">
        <v>113</v>
      </c>
      <c r="C51" s="1053">
        <v>-4.7</v>
      </c>
      <c r="D51" s="1055" t="s">
        <v>631</v>
      </c>
      <c r="E51" s="247">
        <f t="shared" si="7"/>
        <v>-4.7</v>
      </c>
      <c r="F51" s="247">
        <f t="shared" si="8"/>
        <v>-4.7</v>
      </c>
      <c r="G51" s="586">
        <f t="shared" si="1"/>
        <v>-1.9222903885480571</v>
      </c>
      <c r="H51" s="62">
        <f t="shared" si="9"/>
        <v>-2.9222903885480571</v>
      </c>
      <c r="I51" s="62">
        <f t="shared" si="10"/>
        <v>2.9222903885480571</v>
      </c>
      <c r="J51" s="579">
        <f t="shared" si="4"/>
        <v>-18.346385928874053</v>
      </c>
      <c r="K51" s="118">
        <f t="shared" si="11"/>
        <v>-18.346385928874053</v>
      </c>
      <c r="L51" s="92">
        <f>'MASTER CHART'!$E$7</f>
        <v>0.2</v>
      </c>
      <c r="M51" s="38">
        <f t="shared" si="12"/>
        <v>-3.6692771857748108</v>
      </c>
      <c r="N51" s="96"/>
    </row>
    <row r="52" spans="1:41" ht="17.399999999999999" customHeight="1" x14ac:dyDescent="0.3">
      <c r="A52" s="1059" t="s">
        <v>114</v>
      </c>
      <c r="B52" s="1054" t="s">
        <v>114</v>
      </c>
      <c r="C52" s="1053">
        <v>4.5999999999999996</v>
      </c>
      <c r="D52" s="1055" t="s">
        <v>631</v>
      </c>
      <c r="E52" s="247">
        <f t="shared" si="7"/>
        <v>4.5999999999999996</v>
      </c>
      <c r="F52" s="247">
        <f t="shared" si="8"/>
        <v>4.5999999999999996</v>
      </c>
      <c r="G52" s="586">
        <f t="shared" si="1"/>
        <v>1.8813905930470345</v>
      </c>
      <c r="H52" s="72">
        <f t="shared" si="9"/>
        <v>0.88139059304703449</v>
      </c>
      <c r="I52" s="72">
        <f t="shared" si="10"/>
        <v>-0.88139059304703449</v>
      </c>
      <c r="J52" s="579">
        <f t="shared" si="4"/>
        <v>32.875667429443169</v>
      </c>
      <c r="K52" s="118">
        <f t="shared" si="11"/>
        <v>32.875667429443169</v>
      </c>
      <c r="L52" s="92">
        <f>'MASTER CHART'!$E$7</f>
        <v>0.2</v>
      </c>
      <c r="M52" s="38">
        <f t="shared" si="12"/>
        <v>6.5751334858886343</v>
      </c>
      <c r="N52" s="96"/>
    </row>
    <row r="53" spans="1:41" ht="15.6" x14ac:dyDescent="0.3">
      <c r="A53" s="1060" t="s">
        <v>54</v>
      </c>
      <c r="B53" s="1054" t="s">
        <v>54</v>
      </c>
      <c r="C53" s="1053">
        <v>0.06</v>
      </c>
      <c r="D53" s="1055" t="s">
        <v>630</v>
      </c>
      <c r="E53" s="247">
        <f t="shared" si="7"/>
        <v>0.06</v>
      </c>
      <c r="F53" s="247">
        <f t="shared" si="8"/>
        <v>0.06</v>
      </c>
      <c r="G53" s="586">
        <f t="shared" si="1"/>
        <v>2.4539877300613494E-2</v>
      </c>
      <c r="H53" s="72">
        <f t="shared" si="9"/>
        <v>-0.97546012269938653</v>
      </c>
      <c r="I53" s="72">
        <f t="shared" si="10"/>
        <v>0.97546012269938653</v>
      </c>
      <c r="J53" s="579">
        <f t="shared" si="4"/>
        <v>-6.1240210553344472</v>
      </c>
      <c r="K53" s="118">
        <f t="shared" si="11"/>
        <v>-6.1240210553344472</v>
      </c>
      <c r="L53" s="92">
        <f>'MASTER CHART'!$E$7</f>
        <v>0.2</v>
      </c>
      <c r="M53" s="38">
        <f t="shared" si="12"/>
        <v>-1.2248042110668895</v>
      </c>
      <c r="N53" s="96"/>
    </row>
    <row r="54" spans="1:41" ht="15.6" x14ac:dyDescent="0.3">
      <c r="A54" s="1059" t="s">
        <v>55</v>
      </c>
      <c r="B54" s="1054" t="s">
        <v>55</v>
      </c>
      <c r="C54" s="1053">
        <v>4.2</v>
      </c>
      <c r="D54" s="1055" t="s">
        <v>631</v>
      </c>
      <c r="E54" s="247">
        <f t="shared" si="7"/>
        <v>4.2</v>
      </c>
      <c r="F54" s="247">
        <f t="shared" si="8"/>
        <v>4.2</v>
      </c>
      <c r="G54" s="586">
        <f t="shared" si="1"/>
        <v>1.7177914110429446</v>
      </c>
      <c r="H54" s="115">
        <f t="shared" si="9"/>
        <v>0.71779141104294464</v>
      </c>
      <c r="I54" s="115">
        <f t="shared" si="10"/>
        <v>-0.71779141104294464</v>
      </c>
      <c r="J54" s="579">
        <f t="shared" si="4"/>
        <v>26.773455377574368</v>
      </c>
      <c r="K54" s="124">
        <f t="shared" si="11"/>
        <v>26.773455377574368</v>
      </c>
      <c r="L54" s="92">
        <f>'MASTER CHART'!$E$7</f>
        <v>0.2</v>
      </c>
      <c r="M54" s="38">
        <f t="shared" si="12"/>
        <v>5.3546910755148742</v>
      </c>
      <c r="N54" s="45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</row>
    <row r="55" spans="1:41" s="144" customFormat="1" ht="15.6" x14ac:dyDescent="0.3">
      <c r="A55" s="1060" t="s">
        <v>56</v>
      </c>
      <c r="B55" s="1054" t="s">
        <v>56</v>
      </c>
      <c r="C55" s="1053">
        <v>2.2999999999999998</v>
      </c>
      <c r="D55" s="1055" t="s">
        <v>631</v>
      </c>
      <c r="E55" s="247">
        <f t="shared" si="7"/>
        <v>2.2999999999999998</v>
      </c>
      <c r="F55" s="247">
        <f t="shared" si="8"/>
        <v>2.2999999999999998</v>
      </c>
      <c r="G55" s="586">
        <f t="shared" si="1"/>
        <v>0.94069529652351724</v>
      </c>
      <c r="H55" s="72">
        <f t="shared" si="9"/>
        <v>-5.9304703476482756E-2</v>
      </c>
      <c r="I55" s="72">
        <f t="shared" si="10"/>
        <v>5.9304703476482756E-2</v>
      </c>
      <c r="J55" s="579">
        <f t="shared" si="4"/>
        <v>-0.37231993837463179</v>
      </c>
      <c r="K55" s="118">
        <f t="shared" si="11"/>
        <v>-0.37231993837463179</v>
      </c>
      <c r="L55" s="92">
        <f>'MASTER CHART'!$E$7</f>
        <v>0.2</v>
      </c>
      <c r="M55" s="38">
        <f t="shared" si="12"/>
        <v>-7.446398767492636E-2</v>
      </c>
      <c r="N55" s="161"/>
      <c r="O55" s="166"/>
      <c r="P55" s="162"/>
      <c r="Q55" s="166"/>
      <c r="R55" s="162"/>
      <c r="S55" s="167"/>
      <c r="T55" s="168"/>
      <c r="U55" s="169"/>
      <c r="V55" s="168"/>
      <c r="W55" s="162"/>
      <c r="X55" s="162"/>
      <c r="Y55" s="162"/>
      <c r="Z55" s="162"/>
      <c r="AA55" s="162"/>
      <c r="AB55" s="162"/>
      <c r="AC55" s="162"/>
      <c r="AD55" s="162"/>
      <c r="AE55" s="170"/>
      <c r="AF55" s="162"/>
      <c r="AG55" s="162"/>
      <c r="AH55" s="162"/>
      <c r="AI55" s="162"/>
      <c r="AJ55" s="162"/>
      <c r="AK55" s="162"/>
      <c r="AL55" s="162"/>
      <c r="AM55" s="163"/>
      <c r="AN55" s="171"/>
      <c r="AO55" s="171"/>
    </row>
    <row r="56" spans="1:41" ht="15.6" x14ac:dyDescent="0.3">
      <c r="A56" s="1059" t="s">
        <v>151</v>
      </c>
      <c r="B56" s="1054" t="s">
        <v>151</v>
      </c>
      <c r="C56" s="1053">
        <v>-3.2</v>
      </c>
      <c r="D56" s="1055" t="s">
        <v>631</v>
      </c>
      <c r="E56" s="247">
        <f t="shared" si="7"/>
        <v>-3.2</v>
      </c>
      <c r="F56" s="247">
        <f t="shared" si="8"/>
        <v>-3.2</v>
      </c>
      <c r="G56" s="586">
        <f t="shared" si="1"/>
        <v>-1.3087934560327197</v>
      </c>
      <c r="H56" s="72">
        <f t="shared" si="9"/>
        <v>-2.3087934560327197</v>
      </c>
      <c r="I56" s="72">
        <f t="shared" si="10"/>
        <v>2.3087934560327197</v>
      </c>
      <c r="J56" s="579">
        <f t="shared" si="4"/>
        <v>-14.494800359481319</v>
      </c>
      <c r="K56" s="118">
        <f t="shared" si="11"/>
        <v>-14.494800359481319</v>
      </c>
      <c r="L56" s="92">
        <f>'MASTER CHART'!$E$7</f>
        <v>0.2</v>
      </c>
      <c r="M56" s="38">
        <f t="shared" si="12"/>
        <v>-2.8989600718962638</v>
      </c>
      <c r="N56" s="45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</row>
    <row r="57" spans="1:41" ht="15.6" x14ac:dyDescent="0.3">
      <c r="A57" s="1059" t="s">
        <v>152</v>
      </c>
      <c r="B57" s="1054" t="s">
        <v>152</v>
      </c>
      <c r="C57" s="1053">
        <v>5</v>
      </c>
      <c r="D57" s="1055" t="s">
        <v>630</v>
      </c>
      <c r="E57" s="247">
        <f t="shared" si="7"/>
        <v>5</v>
      </c>
      <c r="F57" s="247">
        <f t="shared" si="8"/>
        <v>5</v>
      </c>
      <c r="G57" s="586">
        <f t="shared" si="1"/>
        <v>2.0449897750511243</v>
      </c>
      <c r="H57" s="72">
        <f t="shared" si="9"/>
        <v>1.0449897750511243</v>
      </c>
      <c r="I57" s="72">
        <f t="shared" si="10"/>
        <v>-1.0449897750511243</v>
      </c>
      <c r="J57" s="579">
        <f t="shared" si="4"/>
        <v>38.977879481311966</v>
      </c>
      <c r="K57" s="118">
        <f t="shared" si="11"/>
        <v>38.977879481311966</v>
      </c>
      <c r="L57" s="92">
        <f>'MASTER CHART'!$E$7</f>
        <v>0.2</v>
      </c>
      <c r="M57" s="38">
        <f t="shared" si="12"/>
        <v>7.7955758962623936</v>
      </c>
      <c r="N57" s="45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</row>
    <row r="58" spans="1:41" ht="15.6" x14ac:dyDescent="0.3">
      <c r="A58" s="1060" t="s">
        <v>153</v>
      </c>
      <c r="B58" s="1054" t="s">
        <v>153</v>
      </c>
      <c r="C58" s="1053">
        <v>10.9</v>
      </c>
      <c r="D58" s="1055" t="s">
        <v>631</v>
      </c>
      <c r="E58" s="247">
        <f t="shared" si="7"/>
        <v>10.9</v>
      </c>
      <c r="F58" s="247">
        <f t="shared" si="8"/>
        <v>9</v>
      </c>
      <c r="G58" s="586">
        <f t="shared" si="1"/>
        <v>3.6809815950920242</v>
      </c>
      <c r="H58" s="72">
        <f t="shared" si="9"/>
        <v>2.6809815950920242</v>
      </c>
      <c r="I58" s="72">
        <f t="shared" si="10"/>
        <v>-2.6809815950920242</v>
      </c>
      <c r="J58" s="579">
        <f t="shared" si="4"/>
        <v>100</v>
      </c>
      <c r="K58" s="118">
        <f t="shared" si="11"/>
        <v>100</v>
      </c>
      <c r="L58" s="92">
        <f>'MASTER CHART'!$E$7</f>
        <v>0.2</v>
      </c>
      <c r="M58" s="38">
        <f t="shared" si="12"/>
        <v>20</v>
      </c>
      <c r="N58" s="96"/>
    </row>
    <row r="59" spans="1:41" ht="15.6" x14ac:dyDescent="0.3">
      <c r="A59" s="1060" t="s">
        <v>154</v>
      </c>
      <c r="B59" s="1054" t="s">
        <v>154</v>
      </c>
      <c r="C59" s="1053">
        <v>3</v>
      </c>
      <c r="D59" s="1055" t="s">
        <v>631</v>
      </c>
      <c r="E59" s="247">
        <f t="shared" si="7"/>
        <v>3</v>
      </c>
      <c r="F59" s="247">
        <f t="shared" si="8"/>
        <v>3</v>
      </c>
      <c r="G59" s="586">
        <f t="shared" si="1"/>
        <v>1.2269938650306746</v>
      </c>
      <c r="H59" s="72">
        <f t="shared" si="9"/>
        <v>0.22699386503067465</v>
      </c>
      <c r="I59" s="72">
        <f t="shared" si="10"/>
        <v>-0.22699386503067465</v>
      </c>
      <c r="J59" s="579">
        <f t="shared" si="4"/>
        <v>8.4668192219679561</v>
      </c>
      <c r="K59" s="118">
        <f t="shared" si="11"/>
        <v>8.4668192219679561</v>
      </c>
      <c r="L59" s="92">
        <f>'MASTER CHART'!$E$7</f>
        <v>0.2</v>
      </c>
      <c r="M59" s="38">
        <f t="shared" si="12"/>
        <v>1.6933638443935912</v>
      </c>
      <c r="N59" s="96"/>
    </row>
    <row r="60" spans="1:41" ht="15.6" x14ac:dyDescent="0.3">
      <c r="A60" s="1059" t="s">
        <v>155</v>
      </c>
      <c r="B60" s="1054" t="s">
        <v>155</v>
      </c>
      <c r="C60" s="1053">
        <v>1.1499999999999999</v>
      </c>
      <c r="D60" s="1055" t="s">
        <v>630</v>
      </c>
      <c r="E60" s="247">
        <f t="shared" si="7"/>
        <v>1.1499999999999999</v>
      </c>
      <c r="F60" s="247">
        <f t="shared" si="8"/>
        <v>1.1499999999999999</v>
      </c>
      <c r="G60" s="586">
        <f t="shared" si="1"/>
        <v>0.47034764826175862</v>
      </c>
      <c r="H60" s="72">
        <f t="shared" si="9"/>
        <v>-0.52965235173824143</v>
      </c>
      <c r="I60" s="72">
        <f t="shared" si="10"/>
        <v>0.52965235173824143</v>
      </c>
      <c r="J60" s="579">
        <f t="shared" si="4"/>
        <v>-3.325202208242394</v>
      </c>
      <c r="K60" s="118">
        <f t="shared" si="11"/>
        <v>-3.325202208242394</v>
      </c>
      <c r="L60" s="92">
        <f>'MASTER CHART'!$E$7</f>
        <v>0.2</v>
      </c>
      <c r="M60" s="38">
        <f t="shared" si="12"/>
        <v>-0.66504044164847886</v>
      </c>
      <c r="N60" s="96"/>
    </row>
    <row r="61" spans="1:41" ht="15.6" x14ac:dyDescent="0.3">
      <c r="A61" s="1060" t="s">
        <v>57</v>
      </c>
      <c r="B61" s="1054" t="s">
        <v>57</v>
      </c>
      <c r="C61" s="1053">
        <v>1.49</v>
      </c>
      <c r="D61" s="1055" t="s">
        <v>630</v>
      </c>
      <c r="E61" s="247">
        <f t="shared" si="7"/>
        <v>1.49</v>
      </c>
      <c r="F61" s="247">
        <f t="shared" si="8"/>
        <v>1.49</v>
      </c>
      <c r="G61" s="586">
        <f t="shared" si="1"/>
        <v>0.60940695296523506</v>
      </c>
      <c r="H61" s="72">
        <f t="shared" si="9"/>
        <v>-0.39059304703476494</v>
      </c>
      <c r="I61" s="72">
        <f t="shared" si="10"/>
        <v>0.39059304703476494</v>
      </c>
      <c r="J61" s="579">
        <f t="shared" si="4"/>
        <v>-2.4521761458467082</v>
      </c>
      <c r="K61" s="118">
        <f t="shared" si="11"/>
        <v>-2.4521761458467082</v>
      </c>
      <c r="L61" s="92">
        <f>'MASTER CHART'!$E$7</f>
        <v>0.2</v>
      </c>
      <c r="M61" s="38">
        <f t="shared" si="12"/>
        <v>-0.49043522916934168</v>
      </c>
      <c r="N61" s="96"/>
    </row>
    <row r="62" spans="1:41" ht="15.6" x14ac:dyDescent="0.3">
      <c r="A62" s="1060" t="s">
        <v>156</v>
      </c>
      <c r="B62" s="1054" t="s">
        <v>156</v>
      </c>
      <c r="C62" s="1053">
        <v>2</v>
      </c>
      <c r="D62" s="1055" t="s">
        <v>460</v>
      </c>
      <c r="E62" s="247">
        <f t="shared" si="7"/>
        <v>2</v>
      </c>
      <c r="F62" s="247">
        <f t="shared" si="8"/>
        <v>2</v>
      </c>
      <c r="G62" s="586">
        <f t="shared" si="1"/>
        <v>0.8179959100204498</v>
      </c>
      <c r="H62" s="72">
        <f t="shared" si="9"/>
        <v>-0.1820040899795502</v>
      </c>
      <c r="I62" s="72">
        <f t="shared" si="10"/>
        <v>0.1820040899795502</v>
      </c>
      <c r="J62" s="579">
        <f t="shared" si="4"/>
        <v>-1.1426370522531784</v>
      </c>
      <c r="K62" s="118">
        <f t="shared" si="11"/>
        <v>-1.1426370522531784</v>
      </c>
      <c r="L62" s="92">
        <f>'MASTER CHART'!$E$7</f>
        <v>0.2</v>
      </c>
      <c r="M62" s="38">
        <f t="shared" si="12"/>
        <v>-0.22852741045063568</v>
      </c>
      <c r="N62" s="96"/>
    </row>
    <row r="63" spans="1:41" ht="15.6" x14ac:dyDescent="0.3">
      <c r="A63" s="1060" t="s">
        <v>157</v>
      </c>
      <c r="B63" s="1054" t="s">
        <v>157</v>
      </c>
      <c r="C63" s="1053">
        <v>0.5</v>
      </c>
      <c r="D63" s="1055" t="s">
        <v>631</v>
      </c>
      <c r="E63" s="247">
        <f t="shared" si="7"/>
        <v>0.5</v>
      </c>
      <c r="F63" s="247">
        <f t="shared" si="8"/>
        <v>0.5</v>
      </c>
      <c r="G63" s="586">
        <f t="shared" si="1"/>
        <v>0.20449897750511245</v>
      </c>
      <c r="H63" s="72">
        <f t="shared" si="9"/>
        <v>-0.79550102249488752</v>
      </c>
      <c r="I63" s="72">
        <f t="shared" si="10"/>
        <v>0.79550102249488752</v>
      </c>
      <c r="J63" s="579">
        <f t="shared" si="4"/>
        <v>-4.9942226216459114</v>
      </c>
      <c r="K63" s="118">
        <f t="shared" si="11"/>
        <v>-4.9942226216459114</v>
      </c>
      <c r="L63" s="92">
        <f>'MASTER CHART'!$E$7</f>
        <v>0.2</v>
      </c>
      <c r="M63" s="38">
        <f t="shared" si="12"/>
        <v>-0.99884452432918236</v>
      </c>
      <c r="N63" s="96"/>
    </row>
    <row r="64" spans="1:41" ht="15.6" x14ac:dyDescent="0.3">
      <c r="A64" s="1060" t="s">
        <v>158</v>
      </c>
      <c r="B64" s="1054" t="s">
        <v>158</v>
      </c>
      <c r="C64" s="1053">
        <v>5</v>
      </c>
      <c r="D64" s="1055" t="s">
        <v>631</v>
      </c>
      <c r="E64" s="247">
        <f t="shared" si="7"/>
        <v>5</v>
      </c>
      <c r="F64" s="247">
        <f t="shared" si="8"/>
        <v>5</v>
      </c>
      <c r="G64" s="586">
        <f t="shared" si="1"/>
        <v>2.0449897750511243</v>
      </c>
      <c r="H64" s="72">
        <f t="shared" si="9"/>
        <v>1.0449897750511243</v>
      </c>
      <c r="I64" s="72">
        <f t="shared" si="10"/>
        <v>-1.0449897750511243</v>
      </c>
      <c r="J64" s="579">
        <f t="shared" si="4"/>
        <v>38.977879481311966</v>
      </c>
      <c r="K64" s="118">
        <f t="shared" si="11"/>
        <v>38.977879481311966</v>
      </c>
      <c r="L64" s="92">
        <f>'MASTER CHART'!$E$7</f>
        <v>0.2</v>
      </c>
      <c r="M64" s="38">
        <f t="shared" si="12"/>
        <v>7.7955758962623936</v>
      </c>
      <c r="N64" s="96"/>
    </row>
    <row r="65" spans="1:14" ht="15.6" x14ac:dyDescent="0.3">
      <c r="A65" s="1059" t="s">
        <v>58</v>
      </c>
      <c r="B65" s="1054" t="s">
        <v>58</v>
      </c>
      <c r="C65" s="1053">
        <v>0.59</v>
      </c>
      <c r="D65" s="1055" t="s">
        <v>630</v>
      </c>
      <c r="E65" s="247">
        <f t="shared" si="7"/>
        <v>0.59</v>
      </c>
      <c r="F65" s="247">
        <f t="shared" si="8"/>
        <v>0.59</v>
      </c>
      <c r="G65" s="586">
        <f t="shared" si="1"/>
        <v>0.24130879345603268</v>
      </c>
      <c r="H65" s="72">
        <f t="shared" si="9"/>
        <v>-0.75869120654396727</v>
      </c>
      <c r="I65" s="72">
        <f t="shared" si="10"/>
        <v>0.75869120654396727</v>
      </c>
      <c r="J65" s="579">
        <f t="shared" si="4"/>
        <v>-4.7631274874823468</v>
      </c>
      <c r="K65" s="118">
        <f t="shared" si="11"/>
        <v>-4.7631274874823468</v>
      </c>
      <c r="L65" s="92">
        <f>'MASTER CHART'!$E$7</f>
        <v>0.2</v>
      </c>
      <c r="M65" s="38">
        <f t="shared" si="12"/>
        <v>-0.95262549749646941</v>
      </c>
      <c r="N65" s="96"/>
    </row>
    <row r="66" spans="1:14" ht="15.6" x14ac:dyDescent="0.3">
      <c r="A66" s="1060" t="s">
        <v>159</v>
      </c>
      <c r="B66" s="1054" t="s">
        <v>159</v>
      </c>
      <c r="C66" s="1053">
        <v>8.4</v>
      </c>
      <c r="D66" s="1055" t="s">
        <v>631</v>
      </c>
      <c r="E66" s="247">
        <f t="shared" si="7"/>
        <v>8.4</v>
      </c>
      <c r="F66" s="247">
        <f t="shared" si="8"/>
        <v>8.4</v>
      </c>
      <c r="G66" s="586">
        <f t="shared" si="1"/>
        <v>3.4355828220858893</v>
      </c>
      <c r="H66" s="72">
        <f t="shared" si="9"/>
        <v>2.4355828220858893</v>
      </c>
      <c r="I66" s="72">
        <f t="shared" si="10"/>
        <v>-2.4355828220858893</v>
      </c>
      <c r="J66" s="579">
        <f t="shared" si="4"/>
        <v>90.846681922196808</v>
      </c>
      <c r="K66" s="118">
        <f t="shared" si="11"/>
        <v>90.846681922196808</v>
      </c>
      <c r="L66" s="92">
        <f>'MASTER CHART'!$E$7</f>
        <v>0.2</v>
      </c>
      <c r="M66" s="38">
        <f t="shared" si="12"/>
        <v>18.169336384439362</v>
      </c>
      <c r="N66" s="96"/>
    </row>
    <row r="67" spans="1:14" ht="15.6" x14ac:dyDescent="0.3">
      <c r="A67" s="1059" t="s">
        <v>160</v>
      </c>
      <c r="B67" s="1054" t="s">
        <v>160</v>
      </c>
      <c r="C67" s="1056">
        <v>2044000000</v>
      </c>
      <c r="D67" s="1057" t="s">
        <v>457</v>
      </c>
      <c r="E67" s="247">
        <f t="shared" si="7"/>
        <v>2044000000</v>
      </c>
      <c r="F67" s="247">
        <f t="shared" si="8"/>
        <v>9</v>
      </c>
      <c r="G67" s="586">
        <f t="shared" si="1"/>
        <v>3.6809815950920242</v>
      </c>
      <c r="H67" s="72">
        <f t="shared" si="9"/>
        <v>2.6809815950920242</v>
      </c>
      <c r="I67" s="72">
        <f t="shared" si="10"/>
        <v>-2.6809815950920242</v>
      </c>
      <c r="J67" s="579">
        <f t="shared" si="4"/>
        <v>100</v>
      </c>
      <c r="K67" s="118">
        <f t="shared" si="11"/>
        <v>100</v>
      </c>
      <c r="L67" s="92">
        <f>'MASTER CHART'!$E$7</f>
        <v>0.2</v>
      </c>
      <c r="M67" s="38">
        <f t="shared" si="12"/>
        <v>20</v>
      </c>
      <c r="N67" s="96"/>
    </row>
    <row r="68" spans="1:14" ht="15.6" x14ac:dyDescent="0.3">
      <c r="A68" s="1060" t="s">
        <v>59</v>
      </c>
      <c r="B68" s="1054" t="s">
        <v>59</v>
      </c>
      <c r="C68" s="1053">
        <v>1.87</v>
      </c>
      <c r="D68" s="1055" t="s">
        <v>630</v>
      </c>
      <c r="E68" s="247">
        <f t="shared" si="7"/>
        <v>1.87</v>
      </c>
      <c r="F68" s="247">
        <f t="shared" ref="F68:F85" si="13">IF(E68&gt;9,9,E68)</f>
        <v>1.87</v>
      </c>
      <c r="G68" s="586">
        <f t="shared" ref="G68:G131" si="14">IF(F68=0,"use median",F68/$F$181)</f>
        <v>0.76482617586912061</v>
      </c>
      <c r="H68" s="72">
        <f t="shared" ref="H68:H85" si="15">IF(F68=0,0,G68-1)</f>
        <v>-0.23517382413087939</v>
      </c>
      <c r="I68" s="72">
        <f t="shared" ref="I68:I85" si="16">(H68*-1)</f>
        <v>0.23517382413087939</v>
      </c>
      <c r="J68" s="579">
        <f t="shared" ref="J68:J131" si="17">(IF(H68&lt;0,H68/$H$183*-100,H68/$H$182*100))</f>
        <v>-1.4764411349338817</v>
      </c>
      <c r="K68" s="118">
        <f t="shared" ref="K68:K99" si="18">IF(H68&lt;0,H68/$K$183*-100,H68/$H$182*100)</f>
        <v>-1.4764411349338817</v>
      </c>
      <c r="L68" s="92">
        <f>'MASTER CHART'!$E$7</f>
        <v>0.2</v>
      </c>
      <c r="M68" s="38">
        <f t="shared" ref="M68:M85" si="19">(J68*L68)</f>
        <v>-0.29528822698677637</v>
      </c>
      <c r="N68" s="96"/>
    </row>
    <row r="69" spans="1:14" ht="15.6" x14ac:dyDescent="0.3">
      <c r="A69" s="1060" t="s">
        <v>115</v>
      </c>
      <c r="B69" s="1054" t="s">
        <v>115</v>
      </c>
      <c r="C69" s="1053">
        <v>5.0999999999999996</v>
      </c>
      <c r="D69" s="1055" t="s">
        <v>631</v>
      </c>
      <c r="E69" s="247">
        <f t="shared" si="7"/>
        <v>5.0999999999999996</v>
      </c>
      <c r="F69" s="247">
        <f t="shared" si="13"/>
        <v>5.0999999999999996</v>
      </c>
      <c r="G69" s="586">
        <f t="shared" si="14"/>
        <v>2.0858895705521467</v>
      </c>
      <c r="H69" s="72">
        <f t="shared" si="15"/>
        <v>1.0858895705521467</v>
      </c>
      <c r="I69" s="72">
        <f t="shared" si="16"/>
        <v>-1.0858895705521467</v>
      </c>
      <c r="J69" s="579">
        <f t="shared" si="17"/>
        <v>40.50343249427916</v>
      </c>
      <c r="K69" s="118">
        <f t="shared" si="18"/>
        <v>40.50343249427916</v>
      </c>
      <c r="L69" s="92">
        <f>'MASTER CHART'!$E$7</f>
        <v>0.2</v>
      </c>
      <c r="M69" s="38">
        <f t="shared" si="19"/>
        <v>8.1006864988558327</v>
      </c>
      <c r="N69" s="96"/>
    </row>
    <row r="70" spans="1:14" ht="15.6" x14ac:dyDescent="0.3">
      <c r="A70" s="1059" t="s">
        <v>60</v>
      </c>
      <c r="B70" s="1054" t="s">
        <v>60</v>
      </c>
      <c r="C70" s="1053">
        <v>2.8</v>
      </c>
      <c r="D70" s="1055" t="s">
        <v>631</v>
      </c>
      <c r="E70" s="247">
        <f t="shared" ref="E70:E133" si="20">C70</f>
        <v>2.8</v>
      </c>
      <c r="F70" s="247">
        <f t="shared" si="13"/>
        <v>2.8</v>
      </c>
      <c r="G70" s="586">
        <f t="shared" si="14"/>
        <v>1.1451942740286296</v>
      </c>
      <c r="H70" s="72">
        <f t="shared" si="15"/>
        <v>0.14519427402862961</v>
      </c>
      <c r="I70" s="72">
        <f t="shared" si="16"/>
        <v>-0.14519427402862961</v>
      </c>
      <c r="J70" s="579">
        <f t="shared" si="17"/>
        <v>5.4157131960335541</v>
      </c>
      <c r="K70" s="118">
        <f t="shared" si="18"/>
        <v>5.4157131960335541</v>
      </c>
      <c r="L70" s="92">
        <f>'MASTER CHART'!$E$7</f>
        <v>0.2</v>
      </c>
      <c r="M70" s="38">
        <f t="shared" si="19"/>
        <v>1.0831426392067109</v>
      </c>
      <c r="N70" s="96"/>
    </row>
    <row r="71" spans="1:14" ht="15.6" x14ac:dyDescent="0.3">
      <c r="A71" s="1060" t="s">
        <v>161</v>
      </c>
      <c r="B71" s="1054" t="s">
        <v>161</v>
      </c>
      <c r="C71" s="1053">
        <v>8.1999999999999993</v>
      </c>
      <c r="D71" s="1055" t="s">
        <v>631</v>
      </c>
      <c r="E71" s="247">
        <f t="shared" si="20"/>
        <v>8.1999999999999993</v>
      </c>
      <c r="F71" s="247">
        <f t="shared" si="13"/>
        <v>8.1999999999999993</v>
      </c>
      <c r="G71" s="586">
        <f t="shared" si="14"/>
        <v>3.353783231083844</v>
      </c>
      <c r="H71" s="72">
        <f t="shared" si="15"/>
        <v>2.353783231083844</v>
      </c>
      <c r="I71" s="72">
        <f t="shared" si="16"/>
        <v>-2.353783231083844</v>
      </c>
      <c r="J71" s="579">
        <f t="shared" si="17"/>
        <v>87.795575896262392</v>
      </c>
      <c r="K71" s="118">
        <f t="shared" si="18"/>
        <v>87.795575896262392</v>
      </c>
      <c r="L71" s="92">
        <f>'MASTER CHART'!$E$7</f>
        <v>0.2</v>
      </c>
      <c r="M71" s="38">
        <f t="shared" si="19"/>
        <v>17.55911517925248</v>
      </c>
      <c r="N71" s="96"/>
    </row>
    <row r="72" spans="1:14" ht="15.6" x14ac:dyDescent="0.3">
      <c r="A72" s="1060" t="s">
        <v>162</v>
      </c>
      <c r="B72" s="1054" t="s">
        <v>162</v>
      </c>
      <c r="C72" s="1053">
        <v>2.1</v>
      </c>
      <c r="D72" s="1055" t="s">
        <v>631</v>
      </c>
      <c r="E72" s="247">
        <f t="shared" si="20"/>
        <v>2.1</v>
      </c>
      <c r="F72" s="247">
        <f t="shared" si="13"/>
        <v>2.1</v>
      </c>
      <c r="G72" s="586">
        <f t="shared" si="14"/>
        <v>0.85889570552147232</v>
      </c>
      <c r="H72" s="72">
        <f t="shared" si="15"/>
        <v>-0.14110429447852768</v>
      </c>
      <c r="I72" s="72">
        <f t="shared" si="16"/>
        <v>0.14110429447852768</v>
      </c>
      <c r="J72" s="579">
        <f t="shared" si="17"/>
        <v>-0.88586468096032922</v>
      </c>
      <c r="K72" s="118">
        <f t="shared" si="18"/>
        <v>-0.88586468096032922</v>
      </c>
      <c r="L72" s="92">
        <f>'MASTER CHART'!$E$7</f>
        <v>0.2</v>
      </c>
      <c r="M72" s="38">
        <f t="shared" si="19"/>
        <v>-0.17717293619206587</v>
      </c>
      <c r="N72" s="96"/>
    </row>
    <row r="73" spans="1:14" ht="15.6" x14ac:dyDescent="0.3">
      <c r="A73" s="1059" t="s">
        <v>116</v>
      </c>
      <c r="B73" s="1054" t="s">
        <v>116</v>
      </c>
      <c r="C73" s="1053">
        <v>1.2</v>
      </c>
      <c r="D73" s="1055" t="s">
        <v>631</v>
      </c>
      <c r="E73" s="247">
        <f t="shared" si="20"/>
        <v>1.2</v>
      </c>
      <c r="F73" s="247">
        <f t="shared" si="13"/>
        <v>1.2</v>
      </c>
      <c r="G73" s="586">
        <f t="shared" si="14"/>
        <v>0.49079754601226988</v>
      </c>
      <c r="H73" s="72">
        <f t="shared" si="15"/>
        <v>-0.50920245398773012</v>
      </c>
      <c r="I73" s="72">
        <f t="shared" si="16"/>
        <v>0.50920245398773012</v>
      </c>
      <c r="J73" s="579">
        <f t="shared" si="17"/>
        <v>-3.1968160225959692</v>
      </c>
      <c r="K73" s="118">
        <f t="shared" si="18"/>
        <v>-3.1968160225959692</v>
      </c>
      <c r="L73" s="92">
        <f>'MASTER CHART'!$E$7</f>
        <v>0.2</v>
      </c>
      <c r="M73" s="38">
        <f t="shared" si="19"/>
        <v>-0.63936320451919393</v>
      </c>
      <c r="N73" s="96"/>
    </row>
    <row r="74" spans="1:14" ht="15.6" x14ac:dyDescent="0.3">
      <c r="A74" s="1060" t="s">
        <v>61</v>
      </c>
      <c r="B74" s="1054" t="s">
        <v>61</v>
      </c>
      <c r="C74" s="1053">
        <v>4.8</v>
      </c>
      <c r="D74" s="1055" t="s">
        <v>631</v>
      </c>
      <c r="E74" s="247">
        <f t="shared" si="20"/>
        <v>4.8</v>
      </c>
      <c r="F74" s="247">
        <f t="shared" si="13"/>
        <v>4.8</v>
      </c>
      <c r="G74" s="586">
        <f t="shared" si="14"/>
        <v>1.9631901840490795</v>
      </c>
      <c r="H74" s="72">
        <f t="shared" si="15"/>
        <v>0.96319018404907952</v>
      </c>
      <c r="I74" s="72">
        <f t="shared" si="16"/>
        <v>-0.96319018404907952</v>
      </c>
      <c r="J74" s="579">
        <f t="shared" si="17"/>
        <v>35.926773455377571</v>
      </c>
      <c r="K74" s="118">
        <f t="shared" si="18"/>
        <v>35.926773455377571</v>
      </c>
      <c r="L74" s="92">
        <f>'MASTER CHART'!$E$7</f>
        <v>0.2</v>
      </c>
      <c r="M74" s="38">
        <f t="shared" si="19"/>
        <v>7.1853546910755144</v>
      </c>
      <c r="N74" s="96"/>
    </row>
    <row r="75" spans="1:14" ht="15.6" x14ac:dyDescent="0.3">
      <c r="A75" s="1059" t="s">
        <v>163</v>
      </c>
      <c r="B75" s="1054" t="s">
        <v>62</v>
      </c>
      <c r="C75" s="1053">
        <v>-1.25</v>
      </c>
      <c r="D75" s="1055" t="s">
        <v>630</v>
      </c>
      <c r="E75" s="247">
        <f t="shared" si="20"/>
        <v>-1.25</v>
      </c>
      <c r="F75" s="247">
        <f t="shared" si="13"/>
        <v>-1.25</v>
      </c>
      <c r="G75" s="586">
        <f t="shared" si="14"/>
        <v>-0.51124744376278108</v>
      </c>
      <c r="H75" s="72">
        <f t="shared" si="15"/>
        <v>-1.5112474437627812</v>
      </c>
      <c r="I75" s="72">
        <f t="shared" si="16"/>
        <v>1.5112474437627812</v>
      </c>
      <c r="J75" s="579">
        <f t="shared" si="17"/>
        <v>-9.487739119270767</v>
      </c>
      <c r="K75" s="118">
        <f t="shared" si="18"/>
        <v>-9.487739119270767</v>
      </c>
      <c r="L75" s="92">
        <f>'MASTER CHART'!$E$7</f>
        <v>0.2</v>
      </c>
      <c r="M75" s="38">
        <f t="shared" si="19"/>
        <v>-1.8975478238541534</v>
      </c>
      <c r="N75" s="96"/>
    </row>
    <row r="76" spans="1:14" ht="15.6" x14ac:dyDescent="0.3">
      <c r="A76" s="1060" t="s">
        <v>63</v>
      </c>
      <c r="B76" s="1054" t="s">
        <v>63</v>
      </c>
      <c r="C76" s="1053">
        <v>4.58</v>
      </c>
      <c r="D76" s="1055" t="s">
        <v>630</v>
      </c>
      <c r="E76" s="247">
        <f t="shared" si="20"/>
        <v>4.58</v>
      </c>
      <c r="F76" s="247">
        <f t="shared" si="13"/>
        <v>4.58</v>
      </c>
      <c r="G76" s="586">
        <f t="shared" si="14"/>
        <v>1.8732106339468302</v>
      </c>
      <c r="H76" s="72">
        <f t="shared" si="15"/>
        <v>0.87321063394683018</v>
      </c>
      <c r="I76" s="72">
        <f t="shared" si="16"/>
        <v>-0.87321063394683018</v>
      </c>
      <c r="J76" s="579">
        <f t="shared" si="17"/>
        <v>32.570556826849732</v>
      </c>
      <c r="K76" s="118">
        <f t="shared" si="18"/>
        <v>32.570556826849732</v>
      </c>
      <c r="L76" s="92">
        <f>'MASTER CHART'!$E$7</f>
        <v>0.2</v>
      </c>
      <c r="M76" s="38">
        <f t="shared" si="19"/>
        <v>6.5141113653699465</v>
      </c>
      <c r="N76" s="96"/>
    </row>
    <row r="77" spans="1:14" ht="15.6" x14ac:dyDescent="0.3">
      <c r="A77" s="1059" t="s">
        <v>164</v>
      </c>
      <c r="B77" s="1054" t="s">
        <v>164</v>
      </c>
      <c r="C77" s="1053">
        <v>1.94</v>
      </c>
      <c r="D77" s="1055" t="s">
        <v>630</v>
      </c>
      <c r="E77" s="247">
        <f t="shared" si="20"/>
        <v>1.94</v>
      </c>
      <c r="F77" s="247">
        <f t="shared" si="13"/>
        <v>1.94</v>
      </c>
      <c r="G77" s="586">
        <f t="shared" si="14"/>
        <v>0.79345603271983633</v>
      </c>
      <c r="H77" s="72">
        <f t="shared" si="15"/>
        <v>-0.20654396728016367</v>
      </c>
      <c r="I77" s="72">
        <f t="shared" si="16"/>
        <v>0.20654396728016367</v>
      </c>
      <c r="J77" s="579">
        <f t="shared" si="17"/>
        <v>-1.2967004750288873</v>
      </c>
      <c r="K77" s="118">
        <f t="shared" si="18"/>
        <v>-1.2967004750288873</v>
      </c>
      <c r="L77" s="92">
        <f>'MASTER CHART'!$E$7</f>
        <v>0.2</v>
      </c>
      <c r="M77" s="38">
        <f t="shared" si="19"/>
        <v>-0.25934009500577748</v>
      </c>
      <c r="N77" s="96"/>
    </row>
    <row r="78" spans="1:14" ht="15.6" x14ac:dyDescent="0.3">
      <c r="A78" s="1060" t="s">
        <v>64</v>
      </c>
      <c r="B78" s="1054" t="s">
        <v>64</v>
      </c>
      <c r="C78" s="1053">
        <v>4.8600000000000003</v>
      </c>
      <c r="D78" s="1055" t="s">
        <v>630</v>
      </c>
      <c r="E78" s="247">
        <f t="shared" si="20"/>
        <v>4.8600000000000003</v>
      </c>
      <c r="F78" s="247">
        <f t="shared" si="13"/>
        <v>4.8600000000000003</v>
      </c>
      <c r="G78" s="586">
        <f t="shared" si="14"/>
        <v>1.9877300613496931</v>
      </c>
      <c r="H78" s="72">
        <f t="shared" si="15"/>
        <v>0.9877300613496931</v>
      </c>
      <c r="I78" s="72">
        <f t="shared" si="16"/>
        <v>-0.9877300613496931</v>
      </c>
      <c r="J78" s="579">
        <f t="shared" si="17"/>
        <v>36.84210526315789</v>
      </c>
      <c r="K78" s="118">
        <f t="shared" si="18"/>
        <v>36.84210526315789</v>
      </c>
      <c r="L78" s="92">
        <f>'MASTER CHART'!$E$7</f>
        <v>0.2</v>
      </c>
      <c r="M78" s="38">
        <f t="shared" si="19"/>
        <v>7.3684210526315788</v>
      </c>
      <c r="N78" s="96"/>
    </row>
    <row r="79" spans="1:14" ht="15.6" x14ac:dyDescent="0.3">
      <c r="A79" s="1059" t="s">
        <v>65</v>
      </c>
      <c r="B79" s="1054" t="s">
        <v>65</v>
      </c>
      <c r="C79" s="1053">
        <v>5.03</v>
      </c>
      <c r="D79" s="1055" t="s">
        <v>630</v>
      </c>
      <c r="E79" s="247">
        <f t="shared" si="20"/>
        <v>5.03</v>
      </c>
      <c r="F79" s="247">
        <f t="shared" si="13"/>
        <v>5.03</v>
      </c>
      <c r="G79" s="586">
        <f t="shared" si="14"/>
        <v>2.0572597137014315</v>
      </c>
      <c r="H79" s="72">
        <f t="shared" si="15"/>
        <v>1.0572597137014315</v>
      </c>
      <c r="I79" s="72">
        <f t="shared" si="16"/>
        <v>-1.0572597137014315</v>
      </c>
      <c r="J79" s="579">
        <f t="shared" si="17"/>
        <v>39.43554538520214</v>
      </c>
      <c r="K79" s="118">
        <f t="shared" si="18"/>
        <v>39.43554538520214</v>
      </c>
      <c r="L79" s="92">
        <f>'MASTER CHART'!$E$7</f>
        <v>0.2</v>
      </c>
      <c r="M79" s="38">
        <f t="shared" si="19"/>
        <v>7.887109077040428</v>
      </c>
      <c r="N79" s="96"/>
    </row>
    <row r="80" spans="1:14" ht="15.6" x14ac:dyDescent="0.3">
      <c r="A80" s="1060" t="s">
        <v>232</v>
      </c>
      <c r="B80" s="1054" t="s">
        <v>220</v>
      </c>
      <c r="C80" s="1053">
        <v>3.7</v>
      </c>
      <c r="D80" s="1055" t="s">
        <v>631</v>
      </c>
      <c r="E80" s="247">
        <f t="shared" si="20"/>
        <v>3.7</v>
      </c>
      <c r="F80" s="247">
        <f t="shared" si="13"/>
        <v>3.7</v>
      </c>
      <c r="G80" s="586">
        <f t="shared" si="14"/>
        <v>1.5132924335378322</v>
      </c>
      <c r="H80" s="72">
        <f t="shared" si="15"/>
        <v>0.51329243353783216</v>
      </c>
      <c r="I80" s="72">
        <f t="shared" si="16"/>
        <v>-0.51329243353783216</v>
      </c>
      <c r="J80" s="579">
        <f t="shared" si="17"/>
        <v>19.145690312738363</v>
      </c>
      <c r="K80" s="118">
        <f t="shared" si="18"/>
        <v>19.145690312738363</v>
      </c>
      <c r="L80" s="92">
        <f>'MASTER CHART'!$E$7</f>
        <v>0.2</v>
      </c>
      <c r="M80" s="38">
        <f t="shared" si="19"/>
        <v>3.8291380625476727</v>
      </c>
      <c r="N80" s="96"/>
    </row>
    <row r="81" spans="1:14" ht="15.6" x14ac:dyDescent="0.3">
      <c r="A81" s="1059" t="s">
        <v>165</v>
      </c>
      <c r="B81" s="1054" t="s">
        <v>165</v>
      </c>
      <c r="C81" s="1053">
        <v>-2.1</v>
      </c>
      <c r="D81" s="1055" t="s">
        <v>631</v>
      </c>
      <c r="E81" s="247">
        <f t="shared" si="20"/>
        <v>-2.1</v>
      </c>
      <c r="F81" s="247">
        <f t="shared" si="13"/>
        <v>-2.1</v>
      </c>
      <c r="G81" s="586">
        <f t="shared" si="14"/>
        <v>-0.85889570552147232</v>
      </c>
      <c r="H81" s="72">
        <f t="shared" si="15"/>
        <v>-1.8588957055214723</v>
      </c>
      <c r="I81" s="72">
        <f t="shared" si="16"/>
        <v>1.8588957055214723</v>
      </c>
      <c r="J81" s="579">
        <f t="shared" si="17"/>
        <v>-11.670304275259982</v>
      </c>
      <c r="K81" s="118">
        <f t="shared" si="18"/>
        <v>-11.670304275259982</v>
      </c>
      <c r="L81" s="92">
        <f>'MASTER CHART'!$E$7</f>
        <v>0.2</v>
      </c>
      <c r="M81" s="38">
        <f t="shared" si="19"/>
        <v>-2.3340608550519963</v>
      </c>
      <c r="N81" s="96"/>
    </row>
    <row r="82" spans="1:14" ht="15.6" x14ac:dyDescent="0.3">
      <c r="A82" s="1060" t="s">
        <v>66</v>
      </c>
      <c r="B82" s="1054" t="s">
        <v>66</v>
      </c>
      <c r="C82" s="1053">
        <v>5.86</v>
      </c>
      <c r="D82" s="1055" t="s">
        <v>630</v>
      </c>
      <c r="E82" s="247">
        <f t="shared" si="20"/>
        <v>5.86</v>
      </c>
      <c r="F82" s="247">
        <f t="shared" si="13"/>
        <v>5.86</v>
      </c>
      <c r="G82" s="586">
        <f t="shared" si="14"/>
        <v>2.3967280163599178</v>
      </c>
      <c r="H82" s="72">
        <f t="shared" si="15"/>
        <v>1.3967280163599178</v>
      </c>
      <c r="I82" s="72">
        <f t="shared" si="16"/>
        <v>-1.3967280163599178</v>
      </c>
      <c r="J82" s="579">
        <f t="shared" si="17"/>
        <v>52.097635392829901</v>
      </c>
      <c r="K82" s="118">
        <f t="shared" si="18"/>
        <v>52.097635392829901</v>
      </c>
      <c r="L82" s="92">
        <f>'MASTER CHART'!$E$7</f>
        <v>0.2</v>
      </c>
      <c r="M82" s="38">
        <f t="shared" si="19"/>
        <v>10.419527078565981</v>
      </c>
      <c r="N82" s="96"/>
    </row>
    <row r="83" spans="1:14" ht="15.6" x14ac:dyDescent="0.3">
      <c r="A83" s="1059" t="s">
        <v>67</v>
      </c>
      <c r="B83" s="1054" t="s">
        <v>67</v>
      </c>
      <c r="C83" s="1053">
        <v>-2.6</v>
      </c>
      <c r="D83" s="1055" t="s">
        <v>635</v>
      </c>
      <c r="E83" s="247">
        <f t="shared" si="20"/>
        <v>-2.6</v>
      </c>
      <c r="F83" s="247">
        <f t="shared" si="13"/>
        <v>-2.6</v>
      </c>
      <c r="G83" s="586">
        <f t="shared" si="14"/>
        <v>-1.0633946830265848</v>
      </c>
      <c r="H83" s="72">
        <f t="shared" si="15"/>
        <v>-2.0633946830265848</v>
      </c>
      <c r="I83" s="72">
        <f t="shared" si="16"/>
        <v>2.0633946830265848</v>
      </c>
      <c r="J83" s="579">
        <f t="shared" si="17"/>
        <v>-12.954166131724227</v>
      </c>
      <c r="K83" s="118">
        <f t="shared" si="18"/>
        <v>-12.954166131724227</v>
      </c>
      <c r="L83" s="92">
        <f>'MASTER CHART'!$E$7</f>
        <v>0.2</v>
      </c>
      <c r="M83" s="38">
        <f t="shared" si="19"/>
        <v>-2.5908332263448455</v>
      </c>
      <c r="N83" s="96"/>
    </row>
    <row r="84" spans="1:14" ht="15.6" x14ac:dyDescent="0.3">
      <c r="A84" s="1060" t="s">
        <v>68</v>
      </c>
      <c r="B84" s="1054" t="s">
        <v>68</v>
      </c>
      <c r="C84" s="1053">
        <v>0.34</v>
      </c>
      <c r="D84" s="1055" t="s">
        <v>630</v>
      </c>
      <c r="E84" s="247">
        <f t="shared" si="20"/>
        <v>0.34</v>
      </c>
      <c r="F84" s="247">
        <f t="shared" si="13"/>
        <v>0.34</v>
      </c>
      <c r="G84" s="586">
        <f t="shared" si="14"/>
        <v>0.13905930470347647</v>
      </c>
      <c r="H84" s="72">
        <f t="shared" si="15"/>
        <v>-0.86094069529652351</v>
      </c>
      <c r="I84" s="72">
        <f t="shared" si="16"/>
        <v>0.86094069529652351</v>
      </c>
      <c r="J84" s="579">
        <f t="shared" si="17"/>
        <v>-5.4050584157144694</v>
      </c>
      <c r="K84" s="118">
        <f t="shared" si="18"/>
        <v>-5.4050584157144694</v>
      </c>
      <c r="L84" s="92">
        <f>'MASTER CHART'!$E$7</f>
        <v>0.2</v>
      </c>
      <c r="M84" s="38">
        <f t="shared" si="19"/>
        <v>-1.081011683142894</v>
      </c>
      <c r="N84" s="96"/>
    </row>
    <row r="85" spans="1:14" ht="15.6" x14ac:dyDescent="0.3">
      <c r="A85" s="1059" t="s">
        <v>69</v>
      </c>
      <c r="B85" s="1054" t="s">
        <v>69</v>
      </c>
      <c r="C85" s="1053">
        <v>0.7</v>
      </c>
      <c r="D85" s="1055" t="s">
        <v>631</v>
      </c>
      <c r="E85" s="247">
        <f t="shared" si="20"/>
        <v>0.7</v>
      </c>
      <c r="F85" s="290">
        <f t="shared" si="13"/>
        <v>0.7</v>
      </c>
      <c r="G85" s="586">
        <f t="shared" si="14"/>
        <v>0.2862985685071574</v>
      </c>
      <c r="H85" s="179">
        <f t="shared" si="15"/>
        <v>-0.7137014314928426</v>
      </c>
      <c r="I85" s="179">
        <f t="shared" si="16"/>
        <v>0.7137014314928426</v>
      </c>
      <c r="J85" s="579">
        <f t="shared" si="17"/>
        <v>-4.480677879060214</v>
      </c>
      <c r="K85" s="180">
        <f t="shared" si="18"/>
        <v>-4.480677879060214</v>
      </c>
      <c r="L85" s="181">
        <f>'MASTER CHART'!$E$7</f>
        <v>0.2</v>
      </c>
      <c r="M85" s="182">
        <f t="shared" si="19"/>
        <v>-0.89613557581204284</v>
      </c>
      <c r="N85" s="96"/>
    </row>
    <row r="86" spans="1:14" ht="15.6" x14ac:dyDescent="0.3">
      <c r="A86" s="1060" t="s">
        <v>70</v>
      </c>
      <c r="B86" s="1054" t="s">
        <v>70</v>
      </c>
      <c r="C86" s="1053">
        <v>0.7</v>
      </c>
      <c r="D86" s="1055" t="s">
        <v>630</v>
      </c>
      <c r="E86" s="247">
        <f t="shared" si="20"/>
        <v>0.7</v>
      </c>
      <c r="F86" s="247">
        <f t="shared" ref="F86:F149" si="21">IF(E86&gt;9,9,E86)</f>
        <v>0.7</v>
      </c>
      <c r="G86" s="586">
        <f t="shared" si="14"/>
        <v>0.2862985685071574</v>
      </c>
      <c r="H86" s="115">
        <f t="shared" ref="H86:H149" si="22">IF(F86=0,0,G86-1)</f>
        <v>-0.7137014314928426</v>
      </c>
      <c r="I86" s="115">
        <f t="shared" ref="I86:I149" si="23">(H86*-1)</f>
        <v>0.7137014314928426</v>
      </c>
      <c r="J86" s="579">
        <f t="shared" si="17"/>
        <v>-4.480677879060214</v>
      </c>
      <c r="K86" s="124">
        <f t="shared" si="18"/>
        <v>-4.480677879060214</v>
      </c>
      <c r="L86" s="92">
        <f>'MASTER CHART'!$E$7</f>
        <v>0.2</v>
      </c>
      <c r="M86" s="38">
        <f t="shared" ref="M86:M149" si="24">(J86*L86)</f>
        <v>-0.89613557581204284</v>
      </c>
      <c r="N86" s="96"/>
    </row>
    <row r="87" spans="1:14" ht="15.6" x14ac:dyDescent="0.3">
      <c r="A87" s="1059" t="s">
        <v>71</v>
      </c>
      <c r="B87" s="1054" t="s">
        <v>71</v>
      </c>
      <c r="C87" s="1053">
        <v>2</v>
      </c>
      <c r="D87" s="1055" t="s">
        <v>630</v>
      </c>
      <c r="E87" s="247">
        <f t="shared" si="20"/>
        <v>2</v>
      </c>
      <c r="F87" s="247">
        <f t="shared" si="21"/>
        <v>2</v>
      </c>
      <c r="G87" s="586">
        <f t="shared" si="14"/>
        <v>0.8179959100204498</v>
      </c>
      <c r="H87" s="115">
        <f t="shared" si="22"/>
        <v>-0.1820040899795502</v>
      </c>
      <c r="I87" s="115">
        <f t="shared" si="23"/>
        <v>0.1820040899795502</v>
      </c>
      <c r="J87" s="579">
        <f t="shared" si="17"/>
        <v>-1.1426370522531784</v>
      </c>
      <c r="K87" s="124">
        <f t="shared" si="18"/>
        <v>-1.1426370522531784</v>
      </c>
      <c r="L87" s="92">
        <f>'MASTER CHART'!$E$7</f>
        <v>0.2</v>
      </c>
      <c r="M87" s="38">
        <f t="shared" si="24"/>
        <v>-0.22852741045063568</v>
      </c>
      <c r="N87" s="96"/>
    </row>
    <row r="88" spans="1:14" ht="15.6" x14ac:dyDescent="0.3">
      <c r="A88" s="1060" t="s">
        <v>166</v>
      </c>
      <c r="B88" s="1054" t="s">
        <v>166</v>
      </c>
      <c r="C88" s="1053">
        <v>6.13</v>
      </c>
      <c r="D88" s="1055" t="s">
        <v>630</v>
      </c>
      <c r="E88" s="247">
        <f t="shared" si="20"/>
        <v>6.13</v>
      </c>
      <c r="F88" s="247">
        <f t="shared" si="21"/>
        <v>6.13</v>
      </c>
      <c r="G88" s="586">
        <f t="shared" si="14"/>
        <v>2.5071574642126788</v>
      </c>
      <c r="H88" s="115">
        <f t="shared" si="22"/>
        <v>1.5071574642126788</v>
      </c>
      <c r="I88" s="115">
        <f t="shared" si="23"/>
        <v>-1.5071574642126788</v>
      </c>
      <c r="J88" s="579">
        <f t="shared" si="17"/>
        <v>56.216628527841351</v>
      </c>
      <c r="K88" s="124">
        <f t="shared" si="18"/>
        <v>56.216628527841351</v>
      </c>
      <c r="L88" s="92">
        <f>'MASTER CHART'!$E$7</f>
        <v>0.2</v>
      </c>
      <c r="M88" s="38">
        <f t="shared" si="24"/>
        <v>11.243325705568271</v>
      </c>
      <c r="N88" s="96"/>
    </row>
    <row r="89" spans="1:14" ht="15.6" x14ac:dyDescent="0.3">
      <c r="A89" s="1059" t="s">
        <v>167</v>
      </c>
      <c r="B89" s="1054" t="s">
        <v>167</v>
      </c>
      <c r="C89" s="1053">
        <v>5.39</v>
      </c>
      <c r="D89" s="1055" t="s">
        <v>630</v>
      </c>
      <c r="E89" s="247">
        <f t="shared" si="20"/>
        <v>5.39</v>
      </c>
      <c r="F89" s="247">
        <f t="shared" si="21"/>
        <v>5.39</v>
      </c>
      <c r="G89" s="586">
        <f t="shared" si="14"/>
        <v>2.204498977505112</v>
      </c>
      <c r="H89" s="115">
        <f t="shared" si="22"/>
        <v>1.204498977505112</v>
      </c>
      <c r="I89" s="115">
        <f t="shared" si="23"/>
        <v>-1.204498977505112</v>
      </c>
      <c r="J89" s="579">
        <f t="shared" si="17"/>
        <v>44.927536231884048</v>
      </c>
      <c r="K89" s="124">
        <f t="shared" si="18"/>
        <v>44.927536231884048</v>
      </c>
      <c r="L89" s="92">
        <f>'MASTER CHART'!$E$7</f>
        <v>0.2</v>
      </c>
      <c r="M89" s="38">
        <f t="shared" si="24"/>
        <v>8.9855072463768106</v>
      </c>
      <c r="N89" s="96"/>
    </row>
    <row r="90" spans="1:14" ht="15.6" x14ac:dyDescent="0.3">
      <c r="A90" s="1059" t="s">
        <v>72</v>
      </c>
      <c r="B90" s="1054" t="s">
        <v>72</v>
      </c>
      <c r="C90" s="1053">
        <v>-3.3</v>
      </c>
      <c r="D90" s="1055" t="s">
        <v>631</v>
      </c>
      <c r="E90" s="247">
        <f t="shared" si="20"/>
        <v>-3.3</v>
      </c>
      <c r="F90" s="247">
        <f t="shared" si="21"/>
        <v>-3.3</v>
      </c>
      <c r="G90" s="586">
        <f t="shared" si="14"/>
        <v>-1.3496932515337421</v>
      </c>
      <c r="H90" s="115">
        <f t="shared" si="22"/>
        <v>-2.3496932515337421</v>
      </c>
      <c r="I90" s="115">
        <f t="shared" si="23"/>
        <v>2.3496932515337421</v>
      </c>
      <c r="J90" s="579">
        <f t="shared" si="17"/>
        <v>-14.751572730774168</v>
      </c>
      <c r="K90" s="124">
        <f t="shared" si="18"/>
        <v>-14.751572730774168</v>
      </c>
      <c r="L90" s="92">
        <f>'MASTER CHART'!$E$7</f>
        <v>0.2</v>
      </c>
      <c r="M90" s="38">
        <f t="shared" si="24"/>
        <v>-2.9503145461548339</v>
      </c>
      <c r="N90" s="96"/>
    </row>
    <row r="91" spans="1:14" ht="15.6" x14ac:dyDescent="0.3">
      <c r="A91" s="1060" t="s">
        <v>168</v>
      </c>
      <c r="B91" s="1054" t="s">
        <v>168</v>
      </c>
      <c r="C91" s="1053">
        <v>4.5999999999999996</v>
      </c>
      <c r="D91" s="1055" t="s">
        <v>631</v>
      </c>
      <c r="E91" s="247">
        <f t="shared" si="20"/>
        <v>4.5999999999999996</v>
      </c>
      <c r="F91" s="247">
        <f t="shared" si="21"/>
        <v>4.5999999999999996</v>
      </c>
      <c r="G91" s="586">
        <f t="shared" si="14"/>
        <v>1.8813905930470345</v>
      </c>
      <c r="H91" s="115">
        <f t="shared" si="22"/>
        <v>0.88139059304703449</v>
      </c>
      <c r="I91" s="115">
        <f t="shared" si="23"/>
        <v>-0.88139059304703449</v>
      </c>
      <c r="J91" s="579">
        <f t="shared" si="17"/>
        <v>32.875667429443169</v>
      </c>
      <c r="K91" s="124">
        <f t="shared" si="18"/>
        <v>32.875667429443169</v>
      </c>
      <c r="L91" s="92">
        <f>'MASTER CHART'!$E$7</f>
        <v>0.2</v>
      </c>
      <c r="M91" s="38">
        <f t="shared" si="24"/>
        <v>6.5751334858886343</v>
      </c>
      <c r="N91" s="96"/>
    </row>
    <row r="92" spans="1:14" ht="15.6" x14ac:dyDescent="0.3">
      <c r="A92" s="1060" t="s">
        <v>223</v>
      </c>
      <c r="B92" s="1054" t="s">
        <v>223</v>
      </c>
      <c r="C92" s="1053">
        <v>6.9</v>
      </c>
      <c r="D92" s="1055" t="s">
        <v>631</v>
      </c>
      <c r="E92" s="247">
        <f t="shared" si="20"/>
        <v>6.9</v>
      </c>
      <c r="F92" s="247">
        <f t="shared" si="21"/>
        <v>6.9</v>
      </c>
      <c r="G92" s="586">
        <f t="shared" si="14"/>
        <v>2.8220858895705518</v>
      </c>
      <c r="H92" s="115">
        <f t="shared" si="22"/>
        <v>1.8220858895705518</v>
      </c>
      <c r="I92" s="115">
        <f t="shared" si="23"/>
        <v>-1.8220858895705518</v>
      </c>
      <c r="J92" s="579">
        <f t="shared" si="17"/>
        <v>67.963386727688786</v>
      </c>
      <c r="K92" s="124">
        <f t="shared" si="18"/>
        <v>67.963386727688786</v>
      </c>
      <c r="L92" s="92">
        <f>'MASTER CHART'!$E$7</f>
        <v>0.2</v>
      </c>
      <c r="M92" s="38">
        <f t="shared" si="24"/>
        <v>13.592677345537759</v>
      </c>
      <c r="N92" s="96"/>
    </row>
    <row r="93" spans="1:14" ht="15.6" x14ac:dyDescent="0.3">
      <c r="A93" s="1059" t="s">
        <v>169</v>
      </c>
      <c r="B93" s="1054" t="s">
        <v>169</v>
      </c>
      <c r="C93" s="1053">
        <v>2.08</v>
      </c>
      <c r="D93" s="1055" t="s">
        <v>630</v>
      </c>
      <c r="E93" s="247">
        <f t="shared" si="20"/>
        <v>2.08</v>
      </c>
      <c r="F93" s="247">
        <f t="shared" si="21"/>
        <v>2.08</v>
      </c>
      <c r="G93" s="586">
        <f t="shared" si="14"/>
        <v>0.85071574642126779</v>
      </c>
      <c r="H93" s="115">
        <f t="shared" si="22"/>
        <v>-0.14928425357873221</v>
      </c>
      <c r="I93" s="115">
        <f t="shared" si="23"/>
        <v>0.14928425357873221</v>
      </c>
      <c r="J93" s="579">
        <f t="shared" si="17"/>
        <v>-0.93721915521889909</v>
      </c>
      <c r="K93" s="124">
        <f t="shared" si="18"/>
        <v>-0.93721915521889909</v>
      </c>
      <c r="L93" s="92">
        <f>'MASTER CHART'!$E$7</f>
        <v>0.2</v>
      </c>
      <c r="M93" s="38">
        <f t="shared" si="24"/>
        <v>-0.18744383104377982</v>
      </c>
      <c r="N93" s="96"/>
    </row>
    <row r="94" spans="1:14" ht="15.6" x14ac:dyDescent="0.3">
      <c r="A94" s="1060" t="s">
        <v>73</v>
      </c>
      <c r="B94" s="1054" t="s">
        <v>73</v>
      </c>
      <c r="C94" s="1053">
        <v>1.5</v>
      </c>
      <c r="D94" s="1055" t="s">
        <v>631</v>
      </c>
      <c r="E94" s="247">
        <f t="shared" si="20"/>
        <v>1.5</v>
      </c>
      <c r="F94" s="247">
        <f t="shared" si="21"/>
        <v>1.5</v>
      </c>
      <c r="G94" s="586">
        <f t="shared" si="14"/>
        <v>0.61349693251533732</v>
      </c>
      <c r="H94" s="115">
        <f t="shared" si="22"/>
        <v>-0.38650306748466268</v>
      </c>
      <c r="I94" s="115">
        <f t="shared" si="23"/>
        <v>0.38650306748466268</v>
      </c>
      <c r="J94" s="579">
        <f t="shared" si="17"/>
        <v>-2.4264989087174231</v>
      </c>
      <c r="K94" s="124">
        <f t="shared" si="18"/>
        <v>-2.4264989087174231</v>
      </c>
      <c r="L94" s="92">
        <f>'MASTER CHART'!$E$7</f>
        <v>0.2</v>
      </c>
      <c r="M94" s="38">
        <f t="shared" si="24"/>
        <v>-0.48529978174348465</v>
      </c>
      <c r="N94" s="96"/>
    </row>
    <row r="95" spans="1:14" ht="15.6" x14ac:dyDescent="0.3">
      <c r="A95" s="1060" t="s">
        <v>170</v>
      </c>
      <c r="B95" s="1054" t="s">
        <v>170</v>
      </c>
      <c r="C95" s="1053">
        <v>2.5</v>
      </c>
      <c r="D95" s="1055" t="s">
        <v>631</v>
      </c>
      <c r="E95" s="247">
        <f t="shared" si="20"/>
        <v>2.5</v>
      </c>
      <c r="F95" s="247">
        <f t="shared" si="21"/>
        <v>2.5</v>
      </c>
      <c r="G95" s="586">
        <f t="shared" si="14"/>
        <v>1.0224948875255622</v>
      </c>
      <c r="H95" s="115">
        <f t="shared" si="22"/>
        <v>2.2494887525562168E-2</v>
      </c>
      <c r="I95" s="115">
        <f t="shared" si="23"/>
        <v>-2.2494887525562168E-2</v>
      </c>
      <c r="J95" s="579">
        <f t="shared" si="17"/>
        <v>0.83905415713195275</v>
      </c>
      <c r="K95" s="124">
        <f t="shared" si="18"/>
        <v>0.83905415713195275</v>
      </c>
      <c r="L95" s="92">
        <f>'MASTER CHART'!$E$7</f>
        <v>0.2</v>
      </c>
      <c r="M95" s="38">
        <f t="shared" si="24"/>
        <v>0.16781083142639056</v>
      </c>
      <c r="N95" s="96"/>
    </row>
    <row r="96" spans="1:14" ht="15.6" x14ac:dyDescent="0.3">
      <c r="A96" s="1059" t="s">
        <v>74</v>
      </c>
      <c r="B96" s="1054" t="s">
        <v>74</v>
      </c>
      <c r="C96" s="1053">
        <v>64</v>
      </c>
      <c r="D96" s="1055" t="s">
        <v>631</v>
      </c>
      <c r="E96" s="247">
        <f t="shared" si="20"/>
        <v>64</v>
      </c>
      <c r="F96" s="247">
        <f t="shared" si="21"/>
        <v>9</v>
      </c>
      <c r="G96" s="586">
        <f t="shared" si="14"/>
        <v>3.6809815950920242</v>
      </c>
      <c r="H96" s="115">
        <f t="shared" si="22"/>
        <v>2.6809815950920242</v>
      </c>
      <c r="I96" s="115">
        <f t="shared" si="23"/>
        <v>-2.6809815950920242</v>
      </c>
      <c r="J96" s="579">
        <f t="shared" si="17"/>
        <v>100</v>
      </c>
      <c r="K96" s="124">
        <f t="shared" si="18"/>
        <v>100</v>
      </c>
      <c r="L96" s="92">
        <f>'MASTER CHART'!$E$7</f>
        <v>0.2</v>
      </c>
      <c r="M96" s="38">
        <f t="shared" si="24"/>
        <v>20</v>
      </c>
      <c r="N96" s="96"/>
    </row>
    <row r="97" spans="1:14" ht="15.6" x14ac:dyDescent="0.3">
      <c r="A97" s="1060" t="s">
        <v>171</v>
      </c>
      <c r="B97" s="1054" t="s">
        <v>171</v>
      </c>
      <c r="C97" s="1053">
        <v>4.33</v>
      </c>
      <c r="D97" s="1055" t="s">
        <v>630</v>
      </c>
      <c r="E97" s="247">
        <f t="shared" si="20"/>
        <v>4.33</v>
      </c>
      <c r="F97" s="247">
        <f t="shared" si="21"/>
        <v>4.33</v>
      </c>
      <c r="G97" s="586">
        <f t="shared" si="14"/>
        <v>1.7709611451942739</v>
      </c>
      <c r="H97" s="115">
        <f t="shared" si="22"/>
        <v>0.77096114519427394</v>
      </c>
      <c r="I97" s="115">
        <f t="shared" si="23"/>
        <v>-0.77096114519427394</v>
      </c>
      <c r="J97" s="579">
        <f t="shared" si="17"/>
        <v>28.756674294431733</v>
      </c>
      <c r="K97" s="124">
        <f t="shared" si="18"/>
        <v>28.756674294431733</v>
      </c>
      <c r="L97" s="92">
        <f>'MASTER CHART'!$E$7</f>
        <v>0.2</v>
      </c>
      <c r="M97" s="38">
        <f t="shared" si="24"/>
        <v>5.7513348588863469</v>
      </c>
      <c r="N97" s="96"/>
    </row>
    <row r="98" spans="1:14" ht="15.6" x14ac:dyDescent="0.3">
      <c r="A98" s="1059" t="s">
        <v>172</v>
      </c>
      <c r="B98" s="1054" t="s">
        <v>172</v>
      </c>
      <c r="C98" s="1053">
        <v>2.31</v>
      </c>
      <c r="D98" s="1055" t="s">
        <v>630</v>
      </c>
      <c r="E98" s="247">
        <f t="shared" si="20"/>
        <v>2.31</v>
      </c>
      <c r="F98" s="247">
        <f t="shared" si="21"/>
        <v>2.31</v>
      </c>
      <c r="G98" s="586">
        <f t="shared" si="14"/>
        <v>0.94478527607361951</v>
      </c>
      <c r="H98" s="115">
        <f t="shared" si="22"/>
        <v>-5.5214723926380493E-2</v>
      </c>
      <c r="I98" s="115">
        <f t="shared" si="23"/>
        <v>5.5214723926380493E-2</v>
      </c>
      <c r="J98" s="579">
        <f t="shared" si="17"/>
        <v>-0.3466427012453468</v>
      </c>
      <c r="K98" s="124">
        <f t="shared" si="18"/>
        <v>-0.3466427012453468</v>
      </c>
      <c r="L98" s="92">
        <f>'MASTER CHART'!$E$7</f>
        <v>0.2</v>
      </c>
      <c r="M98" s="38">
        <f t="shared" si="24"/>
        <v>-6.9328540249069356E-2</v>
      </c>
    </row>
    <row r="99" spans="1:14" ht="15.6" x14ac:dyDescent="0.3">
      <c r="A99" s="1060" t="s">
        <v>173</v>
      </c>
      <c r="B99" s="1054" t="s">
        <v>224</v>
      </c>
      <c r="C99" s="1053">
        <v>9.1</v>
      </c>
      <c r="D99" s="1055" t="s">
        <v>631</v>
      </c>
      <c r="E99" s="247">
        <f t="shared" si="20"/>
        <v>9.1</v>
      </c>
      <c r="F99" s="247">
        <f t="shared" si="21"/>
        <v>9</v>
      </c>
      <c r="G99" s="586">
        <f t="shared" si="14"/>
        <v>3.6809815950920242</v>
      </c>
      <c r="H99" s="115">
        <f t="shared" si="22"/>
        <v>2.6809815950920242</v>
      </c>
      <c r="I99" s="115">
        <f t="shared" si="23"/>
        <v>-2.6809815950920242</v>
      </c>
      <c r="J99" s="579">
        <f t="shared" si="17"/>
        <v>100</v>
      </c>
      <c r="K99" s="124">
        <f t="shared" si="18"/>
        <v>100</v>
      </c>
      <c r="L99" s="92">
        <f>'MASTER CHART'!$E$7</f>
        <v>0.2</v>
      </c>
      <c r="M99" s="38">
        <f t="shared" si="24"/>
        <v>20</v>
      </c>
    </row>
    <row r="100" spans="1:14" ht="15.6" x14ac:dyDescent="0.3">
      <c r="A100" s="1059" t="s">
        <v>174</v>
      </c>
      <c r="B100" s="1054" t="s">
        <v>174</v>
      </c>
      <c r="C100" s="1053">
        <v>4.2</v>
      </c>
      <c r="D100" s="1055" t="s">
        <v>631</v>
      </c>
      <c r="E100" s="247">
        <f t="shared" si="20"/>
        <v>4.2</v>
      </c>
      <c r="F100" s="247">
        <f t="shared" si="21"/>
        <v>4.2</v>
      </c>
      <c r="G100" s="586">
        <f t="shared" si="14"/>
        <v>1.7177914110429446</v>
      </c>
      <c r="H100" s="115">
        <f t="shared" si="22"/>
        <v>0.71779141104294464</v>
      </c>
      <c r="I100" s="115">
        <f t="shared" si="23"/>
        <v>-0.71779141104294464</v>
      </c>
      <c r="J100" s="579">
        <f t="shared" si="17"/>
        <v>26.773455377574368</v>
      </c>
      <c r="K100" s="124">
        <f t="shared" ref="K100:K131" si="25">IF(H100&lt;0,H100/$K$183*-100,H100/$H$182*100)</f>
        <v>26.773455377574368</v>
      </c>
      <c r="L100" s="92">
        <f>'MASTER CHART'!$E$7</f>
        <v>0.2</v>
      </c>
      <c r="M100" s="38">
        <f t="shared" si="24"/>
        <v>5.3546910755148742</v>
      </c>
    </row>
    <row r="101" spans="1:14" ht="15.6" x14ac:dyDescent="0.3">
      <c r="A101" s="1060" t="s">
        <v>175</v>
      </c>
      <c r="B101" s="1054" t="s">
        <v>175</v>
      </c>
      <c r="C101" s="1053">
        <v>4</v>
      </c>
      <c r="D101" s="1055" t="s">
        <v>631</v>
      </c>
      <c r="E101" s="247">
        <f t="shared" si="20"/>
        <v>4</v>
      </c>
      <c r="F101" s="247">
        <f t="shared" si="21"/>
        <v>4</v>
      </c>
      <c r="G101" s="586">
        <f t="shared" si="14"/>
        <v>1.6359918200408996</v>
      </c>
      <c r="H101" s="115">
        <f t="shared" si="22"/>
        <v>0.6359918200408996</v>
      </c>
      <c r="I101" s="115">
        <f t="shared" si="23"/>
        <v>-0.6359918200408996</v>
      </c>
      <c r="J101" s="579">
        <f t="shared" si="17"/>
        <v>23.722349351639966</v>
      </c>
      <c r="K101" s="124">
        <f t="shared" si="25"/>
        <v>23.722349351639966</v>
      </c>
      <c r="L101" s="92">
        <f>'MASTER CHART'!$E$7</f>
        <v>0.2</v>
      </c>
      <c r="M101" s="38">
        <f t="shared" si="24"/>
        <v>4.7444698703279933</v>
      </c>
    </row>
    <row r="102" spans="1:14" ht="15.6" x14ac:dyDescent="0.3">
      <c r="A102" s="1059" t="s">
        <v>75</v>
      </c>
      <c r="B102" s="1054" t="s">
        <v>75</v>
      </c>
      <c r="C102" s="1053">
        <v>4.3099999999999996</v>
      </c>
      <c r="D102" s="1055" t="s">
        <v>630</v>
      </c>
      <c r="E102" s="247">
        <f t="shared" si="20"/>
        <v>4.3099999999999996</v>
      </c>
      <c r="F102" s="247">
        <f t="shared" si="21"/>
        <v>4.3099999999999996</v>
      </c>
      <c r="G102" s="586">
        <f t="shared" si="14"/>
        <v>1.7627811860940692</v>
      </c>
      <c r="H102" s="115">
        <f t="shared" si="22"/>
        <v>0.7627811860940692</v>
      </c>
      <c r="I102" s="115">
        <f t="shared" si="23"/>
        <v>-0.7627811860940692</v>
      </c>
      <c r="J102" s="579">
        <f t="shared" si="17"/>
        <v>28.451563691838285</v>
      </c>
      <c r="K102" s="124">
        <f t="shared" si="25"/>
        <v>28.451563691838285</v>
      </c>
      <c r="L102" s="92">
        <f>'MASTER CHART'!$E$7</f>
        <v>0.2</v>
      </c>
      <c r="M102" s="38">
        <f t="shared" si="24"/>
        <v>5.6903127383676573</v>
      </c>
    </row>
    <row r="103" spans="1:14" ht="15.6" x14ac:dyDescent="0.3">
      <c r="A103" s="1059" t="s">
        <v>176</v>
      </c>
      <c r="B103" s="1054" t="s">
        <v>176</v>
      </c>
      <c r="C103" s="1053">
        <v>5.4</v>
      </c>
      <c r="D103" s="1055" t="s">
        <v>631</v>
      </c>
      <c r="E103" s="247">
        <f t="shared" si="20"/>
        <v>5.4</v>
      </c>
      <c r="F103" s="247">
        <f t="shared" si="21"/>
        <v>5.4</v>
      </c>
      <c r="G103" s="586">
        <f t="shared" si="14"/>
        <v>2.2085889570552144</v>
      </c>
      <c r="H103" s="115">
        <f t="shared" si="22"/>
        <v>1.2085889570552144</v>
      </c>
      <c r="I103" s="115">
        <f t="shared" si="23"/>
        <v>-1.2085889570552144</v>
      </c>
      <c r="J103" s="579">
        <f t="shared" si="17"/>
        <v>45.08009153318077</v>
      </c>
      <c r="K103" s="124">
        <f t="shared" si="25"/>
        <v>45.08009153318077</v>
      </c>
      <c r="L103" s="92">
        <f>'MASTER CHART'!$E$7</f>
        <v>0.2</v>
      </c>
      <c r="M103" s="38">
        <f t="shared" si="24"/>
        <v>9.0160183066361537</v>
      </c>
    </row>
    <row r="104" spans="1:14" ht="15.6" x14ac:dyDescent="0.3">
      <c r="A104" s="1060" t="s">
        <v>177</v>
      </c>
      <c r="B104" s="1054" t="s">
        <v>177</v>
      </c>
      <c r="C104" s="1053">
        <v>4.9400000000000004</v>
      </c>
      <c r="D104" s="1055" t="s">
        <v>630</v>
      </c>
      <c r="E104" s="247">
        <f t="shared" si="20"/>
        <v>4.9400000000000004</v>
      </c>
      <c r="F104" s="247">
        <f t="shared" si="21"/>
        <v>4.9400000000000004</v>
      </c>
      <c r="G104" s="586">
        <f t="shared" si="14"/>
        <v>2.020449897750511</v>
      </c>
      <c r="H104" s="115">
        <f t="shared" si="22"/>
        <v>1.020449897750511</v>
      </c>
      <c r="I104" s="115">
        <f t="shared" si="23"/>
        <v>-1.020449897750511</v>
      </c>
      <c r="J104" s="579">
        <f t="shared" si="17"/>
        <v>38.062547673531647</v>
      </c>
      <c r="K104" s="124">
        <f t="shared" si="25"/>
        <v>38.062547673531647</v>
      </c>
      <c r="L104" s="92">
        <f>'MASTER CHART'!$E$7</f>
        <v>0.2</v>
      </c>
      <c r="M104" s="38">
        <f t="shared" si="24"/>
        <v>7.6125095347063301</v>
      </c>
    </row>
    <row r="105" spans="1:14" ht="15.6" x14ac:dyDescent="0.3">
      <c r="A105" s="1059" t="s">
        <v>178</v>
      </c>
      <c r="B105" s="1054" t="s">
        <v>178</v>
      </c>
      <c r="C105" s="1053">
        <v>2.5</v>
      </c>
      <c r="D105" s="1055" t="s">
        <v>631</v>
      </c>
      <c r="E105" s="247">
        <f t="shared" si="20"/>
        <v>2.5</v>
      </c>
      <c r="F105" s="247">
        <f t="shared" si="21"/>
        <v>2.5</v>
      </c>
      <c r="G105" s="586">
        <f t="shared" si="14"/>
        <v>1.0224948875255622</v>
      </c>
      <c r="H105" s="115">
        <f t="shared" si="22"/>
        <v>2.2494887525562168E-2</v>
      </c>
      <c r="I105" s="115">
        <f t="shared" si="23"/>
        <v>-2.2494887525562168E-2</v>
      </c>
      <c r="J105" s="579">
        <f t="shared" si="17"/>
        <v>0.83905415713195275</v>
      </c>
      <c r="K105" s="124">
        <f t="shared" si="25"/>
        <v>0.83905415713195275</v>
      </c>
      <c r="L105" s="92">
        <f>'MASTER CHART'!$E$7</f>
        <v>0.2</v>
      </c>
      <c r="M105" s="38">
        <f t="shared" si="24"/>
        <v>0.16781083142639056</v>
      </c>
    </row>
    <row r="106" spans="1:14" ht="15.6" x14ac:dyDescent="0.3">
      <c r="A106" s="1060" t="s">
        <v>179</v>
      </c>
      <c r="B106" s="1054" t="s">
        <v>179</v>
      </c>
      <c r="C106" s="1053">
        <v>3.5</v>
      </c>
      <c r="D106" s="1055" t="s">
        <v>631</v>
      </c>
      <c r="E106" s="247">
        <f t="shared" si="20"/>
        <v>3.5</v>
      </c>
      <c r="F106" s="247">
        <f t="shared" si="21"/>
        <v>3.5</v>
      </c>
      <c r="G106" s="586">
        <f t="shared" si="14"/>
        <v>1.4314928425357871</v>
      </c>
      <c r="H106" s="115">
        <f t="shared" si="22"/>
        <v>0.43149284253578712</v>
      </c>
      <c r="I106" s="115">
        <f t="shared" si="23"/>
        <v>-0.43149284253578712</v>
      </c>
      <c r="J106" s="579">
        <f t="shared" si="17"/>
        <v>16.094584286803961</v>
      </c>
      <c r="K106" s="124">
        <f t="shared" si="25"/>
        <v>16.094584286803961</v>
      </c>
      <c r="L106" s="92">
        <f>'MASTER CHART'!$E$7</f>
        <v>0.2</v>
      </c>
      <c r="M106" s="38">
        <f t="shared" si="24"/>
        <v>3.2189168573607922</v>
      </c>
    </row>
    <row r="107" spans="1:14" ht="15.6" x14ac:dyDescent="0.3">
      <c r="A107" s="1059" t="s">
        <v>119</v>
      </c>
      <c r="B107" s="1054" t="s">
        <v>119</v>
      </c>
      <c r="C107" s="1053">
        <v>3.8</v>
      </c>
      <c r="D107" s="1055" t="s">
        <v>631</v>
      </c>
      <c r="E107" s="247">
        <f t="shared" si="20"/>
        <v>3.8</v>
      </c>
      <c r="F107" s="247">
        <f t="shared" si="21"/>
        <v>3.8</v>
      </c>
      <c r="G107" s="586">
        <f t="shared" si="14"/>
        <v>1.5541922290388546</v>
      </c>
      <c r="H107" s="115">
        <f t="shared" si="22"/>
        <v>0.55419222903885457</v>
      </c>
      <c r="I107" s="115">
        <f t="shared" si="23"/>
        <v>-0.55419222903885457</v>
      </c>
      <c r="J107" s="579">
        <f t="shared" si="17"/>
        <v>20.671243325705564</v>
      </c>
      <c r="K107" s="124">
        <f t="shared" si="25"/>
        <v>20.671243325705564</v>
      </c>
      <c r="L107" s="92">
        <f>'MASTER CHART'!$E$7</f>
        <v>0.2</v>
      </c>
      <c r="M107" s="38">
        <f t="shared" si="24"/>
        <v>4.1342486651411132</v>
      </c>
    </row>
    <row r="108" spans="1:14" ht="15.6" x14ac:dyDescent="0.3">
      <c r="A108" s="1059" t="s">
        <v>76</v>
      </c>
      <c r="B108" s="1054" t="s">
        <v>76</v>
      </c>
      <c r="C108" s="1053">
        <v>-0.3</v>
      </c>
      <c r="D108" s="1055" t="s">
        <v>630</v>
      </c>
      <c r="E108" s="247">
        <f t="shared" si="20"/>
        <v>-0.3</v>
      </c>
      <c r="F108" s="247">
        <f t="shared" si="21"/>
        <v>-0.3</v>
      </c>
      <c r="G108" s="586">
        <f t="shared" si="14"/>
        <v>-0.12269938650306747</v>
      </c>
      <c r="H108" s="115">
        <f t="shared" si="22"/>
        <v>-1.1226993865030674</v>
      </c>
      <c r="I108" s="115">
        <f t="shared" si="23"/>
        <v>1.1226993865030674</v>
      </c>
      <c r="J108" s="579">
        <f t="shared" si="17"/>
        <v>-7.0484015919887026</v>
      </c>
      <c r="K108" s="124">
        <f t="shared" si="25"/>
        <v>-7.0484015919887026</v>
      </c>
      <c r="L108" s="92">
        <f>'MASTER CHART'!$E$7</f>
        <v>0.2</v>
      </c>
      <c r="M108" s="38">
        <f t="shared" si="24"/>
        <v>-1.4096803183977407</v>
      </c>
    </row>
    <row r="109" spans="1:14" ht="15.6" x14ac:dyDescent="0.3">
      <c r="A109" s="1059" t="s">
        <v>180</v>
      </c>
      <c r="B109" s="1054" t="s">
        <v>180</v>
      </c>
      <c r="C109" s="1053">
        <v>5.0999999999999996</v>
      </c>
      <c r="D109" s="1055" t="s">
        <v>631</v>
      </c>
      <c r="E109" s="247">
        <f t="shared" si="20"/>
        <v>5.0999999999999996</v>
      </c>
      <c r="F109" s="247">
        <f t="shared" si="21"/>
        <v>5.0999999999999996</v>
      </c>
      <c r="G109" s="586">
        <f t="shared" si="14"/>
        <v>2.0858895705521467</v>
      </c>
      <c r="H109" s="115">
        <f t="shared" si="22"/>
        <v>1.0858895705521467</v>
      </c>
      <c r="I109" s="115">
        <f t="shared" si="23"/>
        <v>-1.0858895705521467</v>
      </c>
      <c r="J109" s="579">
        <f t="shared" si="17"/>
        <v>40.50343249427916</v>
      </c>
      <c r="K109" s="124">
        <f t="shared" si="25"/>
        <v>40.50343249427916</v>
      </c>
      <c r="L109" s="92">
        <f>'MASTER CHART'!$E$7</f>
        <v>0.2</v>
      </c>
      <c r="M109" s="38">
        <f t="shared" si="24"/>
        <v>8.1006864988558327</v>
      </c>
    </row>
    <row r="110" spans="1:14" ht="15.6" x14ac:dyDescent="0.3">
      <c r="A110" s="1060" t="s">
        <v>181</v>
      </c>
      <c r="B110" s="1054" t="s">
        <v>181</v>
      </c>
      <c r="C110" s="1053">
        <v>4.3</v>
      </c>
      <c r="D110" s="1055" t="s">
        <v>631</v>
      </c>
      <c r="E110" s="247">
        <f t="shared" si="20"/>
        <v>4.3</v>
      </c>
      <c r="F110" s="247">
        <f t="shared" si="21"/>
        <v>4.3</v>
      </c>
      <c r="G110" s="586">
        <f t="shared" si="14"/>
        <v>1.758691206543967</v>
      </c>
      <c r="H110" s="115">
        <f t="shared" si="22"/>
        <v>0.75869120654396704</v>
      </c>
      <c r="I110" s="115">
        <f t="shared" si="23"/>
        <v>-0.75869120654396704</v>
      </c>
      <c r="J110" s="579">
        <f t="shared" si="17"/>
        <v>28.299008390541569</v>
      </c>
      <c r="K110" s="124">
        <f t="shared" si="25"/>
        <v>28.299008390541569</v>
      </c>
      <c r="L110" s="92">
        <f>'MASTER CHART'!$E$7</f>
        <v>0.2</v>
      </c>
      <c r="M110" s="38">
        <f t="shared" si="24"/>
        <v>5.6598016781083142</v>
      </c>
    </row>
    <row r="111" spans="1:14" ht="15.6" x14ac:dyDescent="0.3">
      <c r="A111" s="1060" t="s">
        <v>77</v>
      </c>
      <c r="B111" s="1054" t="s">
        <v>77</v>
      </c>
      <c r="C111" s="1053">
        <v>2.5</v>
      </c>
      <c r="D111" s="1055" t="s">
        <v>630</v>
      </c>
      <c r="E111" s="247">
        <f t="shared" si="20"/>
        <v>2.5</v>
      </c>
      <c r="F111" s="247">
        <f t="shared" si="21"/>
        <v>2.5</v>
      </c>
      <c r="G111" s="586">
        <f t="shared" si="14"/>
        <v>1.0224948875255622</v>
      </c>
      <c r="H111" s="115">
        <f t="shared" si="22"/>
        <v>2.2494887525562168E-2</v>
      </c>
      <c r="I111" s="115">
        <f t="shared" si="23"/>
        <v>-2.2494887525562168E-2</v>
      </c>
      <c r="J111" s="579">
        <f t="shared" si="17"/>
        <v>0.83905415713195275</v>
      </c>
      <c r="K111" s="124">
        <f t="shared" si="25"/>
        <v>0.83905415713195275</v>
      </c>
      <c r="L111" s="92">
        <f>'MASTER CHART'!$E$7</f>
        <v>0.2</v>
      </c>
      <c r="M111" s="38">
        <f t="shared" si="24"/>
        <v>0.16781083142639056</v>
      </c>
    </row>
    <row r="112" spans="1:14" ht="15.6" x14ac:dyDescent="0.3">
      <c r="A112" s="1059" t="s">
        <v>182</v>
      </c>
      <c r="B112" s="1054" t="s">
        <v>182</v>
      </c>
      <c r="C112" s="1053">
        <v>3.11</v>
      </c>
      <c r="D112" s="1055" t="s">
        <v>632</v>
      </c>
      <c r="E112" s="247">
        <f t="shared" si="20"/>
        <v>3.11</v>
      </c>
      <c r="F112" s="247">
        <f t="shared" si="21"/>
        <v>3.11</v>
      </c>
      <c r="G112" s="586">
        <f t="shared" si="14"/>
        <v>1.2719836400817994</v>
      </c>
      <c r="H112" s="115">
        <f t="shared" si="22"/>
        <v>0.27198364008179943</v>
      </c>
      <c r="I112" s="115">
        <f t="shared" si="23"/>
        <v>-0.27198364008179943</v>
      </c>
      <c r="J112" s="579">
        <f t="shared" si="17"/>
        <v>10.144927536231879</v>
      </c>
      <c r="K112" s="124">
        <f t="shared" si="25"/>
        <v>10.144927536231879</v>
      </c>
      <c r="L112" s="92">
        <f>'MASTER CHART'!$E$7</f>
        <v>0.2</v>
      </c>
      <c r="M112" s="38">
        <f t="shared" si="24"/>
        <v>2.0289855072463761</v>
      </c>
    </row>
    <row r="113" spans="1:13" ht="15.6" x14ac:dyDescent="0.3">
      <c r="A113" s="1060" t="s">
        <v>183</v>
      </c>
      <c r="B113" s="1054" t="s">
        <v>216</v>
      </c>
      <c r="C113" s="1053">
        <v>6.8</v>
      </c>
      <c r="D113" s="1055" t="s">
        <v>631</v>
      </c>
      <c r="E113" s="247">
        <f t="shared" si="20"/>
        <v>6.8</v>
      </c>
      <c r="F113" s="247">
        <f t="shared" si="21"/>
        <v>6.8</v>
      </c>
      <c r="G113" s="586">
        <f t="shared" si="14"/>
        <v>2.7811860940695294</v>
      </c>
      <c r="H113" s="115">
        <f t="shared" si="22"/>
        <v>1.7811860940695294</v>
      </c>
      <c r="I113" s="115">
        <f t="shared" si="23"/>
        <v>-1.7811860940695294</v>
      </c>
      <c r="J113" s="579">
        <f t="shared" si="17"/>
        <v>66.437833714721577</v>
      </c>
      <c r="K113" s="124">
        <f t="shared" si="25"/>
        <v>66.437833714721577</v>
      </c>
      <c r="L113" s="92">
        <f>'MASTER CHART'!$E$7</f>
        <v>0.2</v>
      </c>
      <c r="M113" s="38">
        <f t="shared" si="24"/>
        <v>13.287566742944316</v>
      </c>
    </row>
    <row r="114" spans="1:13" ht="15.6" x14ac:dyDescent="0.3">
      <c r="A114" s="1059" t="s">
        <v>184</v>
      </c>
      <c r="B114" s="1054" t="s">
        <v>184</v>
      </c>
      <c r="C114" s="1053">
        <v>-1.56</v>
      </c>
      <c r="D114" s="1055" t="s">
        <v>630</v>
      </c>
      <c r="E114" s="247">
        <f t="shared" si="20"/>
        <v>-1.56</v>
      </c>
      <c r="F114" s="247">
        <f t="shared" si="21"/>
        <v>-1.56</v>
      </c>
      <c r="G114" s="586">
        <f t="shared" si="14"/>
        <v>-0.6380368098159509</v>
      </c>
      <c r="H114" s="115">
        <f t="shared" si="22"/>
        <v>-1.6380368098159508</v>
      </c>
      <c r="I114" s="115">
        <f t="shared" si="23"/>
        <v>1.6380368098159508</v>
      </c>
      <c r="J114" s="579">
        <f t="shared" si="17"/>
        <v>-10.283733470278598</v>
      </c>
      <c r="K114" s="124">
        <f t="shared" si="25"/>
        <v>-10.283733470278598</v>
      </c>
      <c r="L114" s="92">
        <f>'MASTER CHART'!$E$7</f>
        <v>0.2</v>
      </c>
      <c r="M114" s="38">
        <f t="shared" si="24"/>
        <v>-2.0567466940557195</v>
      </c>
    </row>
    <row r="115" spans="1:13" ht="15.6" x14ac:dyDescent="0.3">
      <c r="A115" s="1059" t="s">
        <v>185</v>
      </c>
      <c r="B115" s="1054" t="s">
        <v>185</v>
      </c>
      <c r="C115" s="1053">
        <v>7.9</v>
      </c>
      <c r="D115" s="1055" t="s">
        <v>631</v>
      </c>
      <c r="E115" s="247">
        <f t="shared" si="20"/>
        <v>7.9</v>
      </c>
      <c r="F115" s="247">
        <f t="shared" si="21"/>
        <v>7.9</v>
      </c>
      <c r="G115" s="586">
        <f t="shared" si="14"/>
        <v>3.2310838445807768</v>
      </c>
      <c r="H115" s="115">
        <f t="shared" si="22"/>
        <v>2.2310838445807768</v>
      </c>
      <c r="I115" s="115">
        <f t="shared" si="23"/>
        <v>-2.2310838445807768</v>
      </c>
      <c r="J115" s="579">
        <f t="shared" si="17"/>
        <v>83.218916857360796</v>
      </c>
      <c r="K115" s="124">
        <f t="shared" si="25"/>
        <v>83.218916857360796</v>
      </c>
      <c r="L115" s="92">
        <f>'MASTER CHART'!$E$7</f>
        <v>0.2</v>
      </c>
      <c r="M115" s="38">
        <f t="shared" si="24"/>
        <v>16.643783371472161</v>
      </c>
    </row>
    <row r="116" spans="1:13" ht="20.25" customHeight="1" x14ac:dyDescent="0.3">
      <c r="A116" s="1061" t="s">
        <v>186</v>
      </c>
      <c r="B116" s="1054" t="s">
        <v>458</v>
      </c>
      <c r="C116" s="1053">
        <v>3.6</v>
      </c>
      <c r="D116" s="1055" t="s">
        <v>312</v>
      </c>
      <c r="E116" s="247">
        <f t="shared" si="20"/>
        <v>3.6</v>
      </c>
      <c r="F116" s="247">
        <f t="shared" si="21"/>
        <v>3.6</v>
      </c>
      <c r="G116" s="586">
        <f t="shared" si="14"/>
        <v>1.4723926380368098</v>
      </c>
      <c r="H116" s="115">
        <f t="shared" si="22"/>
        <v>0.47239263803680975</v>
      </c>
      <c r="I116" s="115">
        <f t="shared" si="23"/>
        <v>-0.47239263803680975</v>
      </c>
      <c r="J116" s="579">
        <f t="shared" si="17"/>
        <v>17.620137299771166</v>
      </c>
      <c r="K116" s="124">
        <f t="shared" si="25"/>
        <v>17.620137299771166</v>
      </c>
      <c r="L116" s="92">
        <f>'MASTER CHART'!$E$7</f>
        <v>0.2</v>
      </c>
      <c r="M116" s="38">
        <f t="shared" si="24"/>
        <v>3.5240274599542332</v>
      </c>
    </row>
    <row r="117" spans="1:13" ht="14.25" customHeight="1" x14ac:dyDescent="0.3">
      <c r="A117" s="1059" t="s">
        <v>78</v>
      </c>
      <c r="B117" s="1054" t="s">
        <v>78</v>
      </c>
      <c r="C117" s="1053">
        <v>1.63</v>
      </c>
      <c r="D117" s="1055" t="s">
        <v>630</v>
      </c>
      <c r="E117" s="247">
        <f t="shared" si="20"/>
        <v>1.63</v>
      </c>
      <c r="F117" s="247">
        <f t="shared" si="21"/>
        <v>1.63</v>
      </c>
      <c r="G117" s="586">
        <f t="shared" si="14"/>
        <v>0.66666666666666652</v>
      </c>
      <c r="H117" s="115">
        <f t="shared" si="22"/>
        <v>-0.33333333333333348</v>
      </c>
      <c r="I117" s="115">
        <f t="shared" si="23"/>
        <v>0.33333333333333348</v>
      </c>
      <c r="J117" s="579">
        <f t="shared" si="17"/>
        <v>-2.0926948260367197</v>
      </c>
      <c r="K117" s="124">
        <f t="shared" si="25"/>
        <v>-2.0926948260367197</v>
      </c>
      <c r="L117" s="92">
        <f>'MASTER CHART'!$E$7</f>
        <v>0.2</v>
      </c>
      <c r="M117" s="38">
        <f t="shared" si="24"/>
        <v>-0.41853896520734396</v>
      </c>
    </row>
    <row r="118" spans="1:13" ht="15.6" x14ac:dyDescent="0.3">
      <c r="A118" s="1059" t="s">
        <v>187</v>
      </c>
      <c r="B118" s="1054" t="s">
        <v>187</v>
      </c>
      <c r="C118" s="1053">
        <v>2</v>
      </c>
      <c r="D118" s="1055" t="s">
        <v>631</v>
      </c>
      <c r="E118" s="247">
        <f t="shared" si="20"/>
        <v>2</v>
      </c>
      <c r="F118" s="247">
        <f t="shared" si="21"/>
        <v>2</v>
      </c>
      <c r="G118" s="586">
        <f t="shared" si="14"/>
        <v>0.8179959100204498</v>
      </c>
      <c r="H118" s="115">
        <f t="shared" si="22"/>
        <v>-0.1820040899795502</v>
      </c>
      <c r="I118" s="115">
        <f t="shared" si="23"/>
        <v>0.1820040899795502</v>
      </c>
      <c r="J118" s="579">
        <f t="shared" si="17"/>
        <v>-1.1426370522531784</v>
      </c>
      <c r="K118" s="124">
        <f t="shared" si="25"/>
        <v>-1.1426370522531784</v>
      </c>
      <c r="L118" s="92">
        <f>'MASTER CHART'!$E$7</f>
        <v>0.2</v>
      </c>
      <c r="M118" s="38">
        <f t="shared" si="24"/>
        <v>-0.22852741045063568</v>
      </c>
    </row>
    <row r="119" spans="1:13" ht="15.6" x14ac:dyDescent="0.3">
      <c r="A119" s="1060" t="s">
        <v>79</v>
      </c>
      <c r="B119" s="1054" t="s">
        <v>79</v>
      </c>
      <c r="C119" s="1053">
        <v>2.2200000000000002</v>
      </c>
      <c r="D119" s="1055" t="s">
        <v>630</v>
      </c>
      <c r="E119" s="247">
        <f t="shared" si="20"/>
        <v>2.2200000000000002</v>
      </c>
      <c r="F119" s="247">
        <f t="shared" si="21"/>
        <v>2.2200000000000002</v>
      </c>
      <c r="G119" s="586">
        <f t="shared" si="14"/>
        <v>0.90797546012269936</v>
      </c>
      <c r="H119" s="115">
        <f t="shared" si="22"/>
        <v>-9.2024539877300637E-2</v>
      </c>
      <c r="I119" s="115">
        <f t="shared" si="23"/>
        <v>9.2024539877300637E-2</v>
      </c>
      <c r="J119" s="579">
        <f t="shared" si="17"/>
        <v>-0.57773783540891022</v>
      </c>
      <c r="K119" s="124">
        <f t="shared" si="25"/>
        <v>-0.57773783540891022</v>
      </c>
      <c r="L119" s="92">
        <f>'MASTER CHART'!$E$7</f>
        <v>0.2</v>
      </c>
      <c r="M119" s="38">
        <f t="shared" si="24"/>
        <v>-0.11554756708178204</v>
      </c>
    </row>
    <row r="120" spans="1:13" ht="15.6" x14ac:dyDescent="0.3">
      <c r="A120" s="1059" t="s">
        <v>35</v>
      </c>
      <c r="B120" s="1054" t="s">
        <v>35</v>
      </c>
      <c r="C120" s="1053">
        <v>4.9000000000000004</v>
      </c>
      <c r="D120" s="1055" t="s">
        <v>631</v>
      </c>
      <c r="E120" s="247">
        <f t="shared" si="20"/>
        <v>4.9000000000000004</v>
      </c>
      <c r="F120" s="247">
        <f t="shared" si="21"/>
        <v>4.9000000000000004</v>
      </c>
      <c r="G120" s="586">
        <f t="shared" si="14"/>
        <v>2.0040899795501024</v>
      </c>
      <c r="H120" s="115">
        <f t="shared" si="22"/>
        <v>1.0040899795501024</v>
      </c>
      <c r="I120" s="115">
        <f t="shared" si="23"/>
        <v>-1.0040899795501024</v>
      </c>
      <c r="J120" s="579">
        <f t="shared" si="17"/>
        <v>37.452326468344786</v>
      </c>
      <c r="K120" s="124">
        <f t="shared" si="25"/>
        <v>37.452326468344786</v>
      </c>
      <c r="L120" s="92">
        <f>'MASTER CHART'!$E$7</f>
        <v>0.2</v>
      </c>
      <c r="M120" s="38">
        <f t="shared" si="24"/>
        <v>7.490465293668958</v>
      </c>
    </row>
    <row r="121" spans="1:13" ht="15.6" x14ac:dyDescent="0.3">
      <c r="A121" s="1060" t="s">
        <v>188</v>
      </c>
      <c r="B121" s="1054" t="s">
        <v>188</v>
      </c>
      <c r="C121" s="1053">
        <v>4.9000000000000004</v>
      </c>
      <c r="D121" s="1055" t="s">
        <v>631</v>
      </c>
      <c r="E121" s="247">
        <f t="shared" si="20"/>
        <v>4.9000000000000004</v>
      </c>
      <c r="F121" s="247">
        <f t="shared" si="21"/>
        <v>4.9000000000000004</v>
      </c>
      <c r="G121" s="586">
        <f t="shared" si="14"/>
        <v>2.0040899795501024</v>
      </c>
      <c r="H121" s="115">
        <f t="shared" si="22"/>
        <v>1.0040899795501024</v>
      </c>
      <c r="I121" s="115">
        <f t="shared" si="23"/>
        <v>-1.0040899795501024</v>
      </c>
      <c r="J121" s="579">
        <f t="shared" si="17"/>
        <v>37.452326468344786</v>
      </c>
      <c r="K121" s="124">
        <f t="shared" si="25"/>
        <v>37.452326468344786</v>
      </c>
      <c r="L121" s="92">
        <f>'MASTER CHART'!$E$7</f>
        <v>0.2</v>
      </c>
      <c r="M121" s="38">
        <f t="shared" si="24"/>
        <v>7.490465293668958</v>
      </c>
    </row>
    <row r="122" spans="1:13" ht="15.6" x14ac:dyDescent="0.3">
      <c r="A122" s="1059" t="s">
        <v>189</v>
      </c>
      <c r="B122" s="1054" t="s">
        <v>189</v>
      </c>
      <c r="C122" s="1053">
        <v>0.8</v>
      </c>
      <c r="D122" s="1055" t="s">
        <v>631</v>
      </c>
      <c r="E122" s="247">
        <f t="shared" si="20"/>
        <v>0.8</v>
      </c>
      <c r="F122" s="247">
        <f t="shared" si="21"/>
        <v>0.8</v>
      </c>
      <c r="G122" s="586">
        <f t="shared" si="14"/>
        <v>0.32719836400817992</v>
      </c>
      <c r="H122" s="115">
        <f t="shared" si="22"/>
        <v>-0.67280163599182008</v>
      </c>
      <c r="I122" s="115">
        <f t="shared" si="23"/>
        <v>0.67280163599182008</v>
      </c>
      <c r="J122" s="579">
        <f t="shared" si="17"/>
        <v>-4.2239055077673653</v>
      </c>
      <c r="K122" s="124">
        <f t="shared" si="25"/>
        <v>-4.2239055077673653</v>
      </c>
      <c r="L122" s="92">
        <f>'MASTER CHART'!$E$7</f>
        <v>0.2</v>
      </c>
      <c r="M122" s="38">
        <f t="shared" si="24"/>
        <v>-0.84478110155347308</v>
      </c>
    </row>
    <row r="123" spans="1:13" ht="15.6" x14ac:dyDescent="0.3">
      <c r="A123" s="1059" t="s">
        <v>190</v>
      </c>
      <c r="B123" s="1054" t="s">
        <v>190</v>
      </c>
      <c r="C123" s="1053">
        <v>0.86</v>
      </c>
      <c r="D123" s="1055" t="s">
        <v>630</v>
      </c>
      <c r="E123" s="247">
        <f t="shared" si="20"/>
        <v>0.86</v>
      </c>
      <c r="F123" s="247">
        <f t="shared" si="21"/>
        <v>0.86</v>
      </c>
      <c r="G123" s="586">
        <f t="shared" si="14"/>
        <v>0.35173824130879339</v>
      </c>
      <c r="H123" s="115">
        <f t="shared" si="22"/>
        <v>-0.64826175869120661</v>
      </c>
      <c r="I123" s="115">
        <f t="shared" si="23"/>
        <v>0.64826175869120661</v>
      </c>
      <c r="J123" s="579">
        <f t="shared" si="17"/>
        <v>-4.0698420849916559</v>
      </c>
      <c r="K123" s="124">
        <f t="shared" si="25"/>
        <v>-4.0698420849916559</v>
      </c>
      <c r="L123" s="92">
        <f>'MASTER CHART'!$E$7</f>
        <v>0.2</v>
      </c>
      <c r="M123" s="38">
        <f t="shared" si="24"/>
        <v>-0.81396841699833122</v>
      </c>
    </row>
    <row r="124" spans="1:13" ht="15.6" x14ac:dyDescent="0.3">
      <c r="A124" s="1059" t="s">
        <v>36</v>
      </c>
      <c r="B124" s="1054" t="s">
        <v>36</v>
      </c>
      <c r="C124" s="1053">
        <v>-0.9</v>
      </c>
      <c r="D124" s="1055" t="s">
        <v>631</v>
      </c>
      <c r="E124" s="247">
        <f t="shared" si="20"/>
        <v>-0.9</v>
      </c>
      <c r="F124" s="247">
        <f t="shared" si="21"/>
        <v>-0.9</v>
      </c>
      <c r="G124" s="586">
        <f t="shared" si="14"/>
        <v>-0.36809815950920244</v>
      </c>
      <c r="H124" s="115">
        <f t="shared" si="22"/>
        <v>-1.3680981595092025</v>
      </c>
      <c r="I124" s="115">
        <f t="shared" si="23"/>
        <v>1.3680981595092025</v>
      </c>
      <c r="J124" s="579">
        <f t="shared" si="17"/>
        <v>-8.5890358197457974</v>
      </c>
      <c r="K124" s="124">
        <f t="shared" si="25"/>
        <v>-8.5890358197457974</v>
      </c>
      <c r="L124" s="92">
        <f>'MASTER CHART'!$E$7</f>
        <v>0.2</v>
      </c>
      <c r="M124" s="38">
        <f t="shared" si="24"/>
        <v>-1.7178071639491597</v>
      </c>
    </row>
    <row r="125" spans="1:13" ht="15.6" x14ac:dyDescent="0.3">
      <c r="A125" s="1060" t="s">
        <v>80</v>
      </c>
      <c r="B125" s="1054" t="s">
        <v>80</v>
      </c>
      <c r="C125" s="1053">
        <v>5.4</v>
      </c>
      <c r="D125" s="1055" t="s">
        <v>631</v>
      </c>
      <c r="E125" s="247">
        <f t="shared" si="20"/>
        <v>5.4</v>
      </c>
      <c r="F125" s="247">
        <f t="shared" si="21"/>
        <v>5.4</v>
      </c>
      <c r="G125" s="586">
        <f t="shared" si="14"/>
        <v>2.2085889570552144</v>
      </c>
      <c r="H125" s="115">
        <f t="shared" si="22"/>
        <v>1.2085889570552144</v>
      </c>
      <c r="I125" s="115">
        <f t="shared" si="23"/>
        <v>-1.2085889570552144</v>
      </c>
      <c r="J125" s="579">
        <f t="shared" si="17"/>
        <v>45.08009153318077</v>
      </c>
      <c r="K125" s="124">
        <f t="shared" si="25"/>
        <v>45.08009153318077</v>
      </c>
      <c r="L125" s="92">
        <f>'MASTER CHART'!$E$7</f>
        <v>0.2</v>
      </c>
      <c r="M125" s="38">
        <f t="shared" si="24"/>
        <v>9.0160183066361537</v>
      </c>
    </row>
    <row r="126" spans="1:13" ht="15.6" x14ac:dyDescent="0.3">
      <c r="A126" s="1059" t="s">
        <v>81</v>
      </c>
      <c r="B126" s="1054" t="s">
        <v>81</v>
      </c>
      <c r="C126" s="1053">
        <v>5.4</v>
      </c>
      <c r="D126" s="1055" t="s">
        <v>631</v>
      </c>
      <c r="E126" s="247">
        <f t="shared" si="20"/>
        <v>5.4</v>
      </c>
      <c r="F126" s="247">
        <f t="shared" si="21"/>
        <v>5.4</v>
      </c>
      <c r="G126" s="586">
        <f t="shared" si="14"/>
        <v>2.2085889570552144</v>
      </c>
      <c r="H126" s="115">
        <f t="shared" si="22"/>
        <v>1.2085889570552144</v>
      </c>
      <c r="I126" s="115">
        <f t="shared" si="23"/>
        <v>-1.2085889570552144</v>
      </c>
      <c r="J126" s="579">
        <f t="shared" si="17"/>
        <v>45.08009153318077</v>
      </c>
      <c r="K126" s="124">
        <f t="shared" si="25"/>
        <v>45.08009153318077</v>
      </c>
      <c r="L126" s="92">
        <f>'MASTER CHART'!$E$7</f>
        <v>0.2</v>
      </c>
      <c r="M126" s="38">
        <f t="shared" si="24"/>
        <v>9.0160183066361537</v>
      </c>
    </row>
    <row r="127" spans="1:13" ht="15.6" x14ac:dyDescent="0.3">
      <c r="A127" s="1060" t="s">
        <v>191</v>
      </c>
      <c r="B127" s="1054" t="s">
        <v>191</v>
      </c>
      <c r="C127" s="1053">
        <v>2.5</v>
      </c>
      <c r="D127" s="1055" t="s">
        <v>631</v>
      </c>
      <c r="E127" s="247">
        <f t="shared" si="20"/>
        <v>2.5</v>
      </c>
      <c r="F127" s="247">
        <f t="shared" si="21"/>
        <v>2.5</v>
      </c>
      <c r="G127" s="586">
        <f t="shared" si="14"/>
        <v>1.0224948875255622</v>
      </c>
      <c r="H127" s="115">
        <f t="shared" si="22"/>
        <v>2.2494887525562168E-2</v>
      </c>
      <c r="I127" s="115">
        <f t="shared" si="23"/>
        <v>-2.2494887525562168E-2</v>
      </c>
      <c r="J127" s="579">
        <f t="shared" si="17"/>
        <v>0.83905415713195275</v>
      </c>
      <c r="K127" s="124">
        <f t="shared" si="25"/>
        <v>0.83905415713195275</v>
      </c>
      <c r="L127" s="92">
        <f>'MASTER CHART'!$E$7</f>
        <v>0.2</v>
      </c>
      <c r="M127" s="38">
        <f t="shared" si="24"/>
        <v>0.16781083142639056</v>
      </c>
    </row>
    <row r="128" spans="1:13" ht="15.6" x14ac:dyDescent="0.3">
      <c r="A128" s="1059" t="s">
        <v>82</v>
      </c>
      <c r="B128" s="1054" t="s">
        <v>82</v>
      </c>
      <c r="C128" s="1053">
        <v>4.8</v>
      </c>
      <c r="D128" s="1055" t="s">
        <v>631</v>
      </c>
      <c r="E128" s="247">
        <f t="shared" si="20"/>
        <v>4.8</v>
      </c>
      <c r="F128" s="247">
        <f t="shared" si="21"/>
        <v>4.8</v>
      </c>
      <c r="G128" s="586">
        <f t="shared" si="14"/>
        <v>1.9631901840490795</v>
      </c>
      <c r="H128" s="115">
        <f t="shared" si="22"/>
        <v>0.96319018404907952</v>
      </c>
      <c r="I128" s="115">
        <f t="shared" si="23"/>
        <v>-0.96319018404907952</v>
      </c>
      <c r="J128" s="579">
        <f t="shared" si="17"/>
        <v>35.926773455377571</v>
      </c>
      <c r="K128" s="124">
        <f t="shared" si="25"/>
        <v>35.926773455377571</v>
      </c>
      <c r="L128" s="92">
        <f>'MASTER CHART'!$E$7</f>
        <v>0.2</v>
      </c>
      <c r="M128" s="38">
        <f t="shared" si="24"/>
        <v>7.1853546910755144</v>
      </c>
    </row>
    <row r="129" spans="1:13" ht="15.6" x14ac:dyDescent="0.3">
      <c r="A129" s="1060" t="s">
        <v>83</v>
      </c>
      <c r="B129" s="1054" t="s">
        <v>83</v>
      </c>
      <c r="C129" s="1053">
        <v>2.1800000000000002</v>
      </c>
      <c r="D129" s="1055" t="s">
        <v>630</v>
      </c>
      <c r="E129" s="247">
        <f t="shared" si="20"/>
        <v>2.1800000000000002</v>
      </c>
      <c r="F129" s="247">
        <f t="shared" si="21"/>
        <v>2.1800000000000002</v>
      </c>
      <c r="G129" s="586">
        <f t="shared" si="14"/>
        <v>0.89161554192229031</v>
      </c>
      <c r="H129" s="115">
        <f t="shared" si="22"/>
        <v>-0.10838445807770969</v>
      </c>
      <c r="I129" s="115">
        <f t="shared" si="23"/>
        <v>0.10838445807770969</v>
      </c>
      <c r="J129" s="579">
        <f t="shared" si="17"/>
        <v>-0.68044678392605007</v>
      </c>
      <c r="K129" s="124">
        <f t="shared" si="25"/>
        <v>-0.68044678392605007</v>
      </c>
      <c r="L129" s="92">
        <f>'MASTER CHART'!$E$7</f>
        <v>0.2</v>
      </c>
      <c r="M129" s="38">
        <f t="shared" si="24"/>
        <v>-0.13608935678521003</v>
      </c>
    </row>
    <row r="130" spans="1:13" ht="15.6" x14ac:dyDescent="0.3">
      <c r="A130" s="1059" t="s">
        <v>84</v>
      </c>
      <c r="B130" s="1054" t="s">
        <v>84</v>
      </c>
      <c r="C130" s="1053">
        <v>6.04</v>
      </c>
      <c r="D130" s="1055" t="s">
        <v>630</v>
      </c>
      <c r="E130" s="247">
        <f t="shared" si="20"/>
        <v>6.04</v>
      </c>
      <c r="F130" s="247">
        <f t="shared" si="21"/>
        <v>6.04</v>
      </c>
      <c r="G130" s="586">
        <f t="shared" si="14"/>
        <v>2.4703476482617583</v>
      </c>
      <c r="H130" s="115">
        <f t="shared" si="22"/>
        <v>1.4703476482617583</v>
      </c>
      <c r="I130" s="115">
        <f t="shared" si="23"/>
        <v>-1.4703476482617583</v>
      </c>
      <c r="J130" s="579">
        <f t="shared" si="17"/>
        <v>54.843630816170851</v>
      </c>
      <c r="K130" s="124">
        <f t="shared" si="25"/>
        <v>54.843630816170851</v>
      </c>
      <c r="L130" s="92">
        <f>'MASTER CHART'!$E$7</f>
        <v>0.2</v>
      </c>
      <c r="M130" s="38">
        <f t="shared" si="24"/>
        <v>10.968726163234171</v>
      </c>
    </row>
    <row r="131" spans="1:13" ht="15.6" x14ac:dyDescent="0.3">
      <c r="A131" s="1059" t="s">
        <v>85</v>
      </c>
      <c r="B131" s="1054" t="s">
        <v>85</v>
      </c>
      <c r="C131" s="1053">
        <v>4.55</v>
      </c>
      <c r="D131" s="1055" t="s">
        <v>630</v>
      </c>
      <c r="E131" s="247">
        <f t="shared" si="20"/>
        <v>4.55</v>
      </c>
      <c r="F131" s="247">
        <f t="shared" si="21"/>
        <v>4.55</v>
      </c>
      <c r="G131" s="586">
        <f t="shared" si="14"/>
        <v>1.8609406952965233</v>
      </c>
      <c r="H131" s="115">
        <f t="shared" si="22"/>
        <v>0.86094069529652328</v>
      </c>
      <c r="I131" s="115">
        <f t="shared" si="23"/>
        <v>-0.86094069529652328</v>
      </c>
      <c r="J131" s="579">
        <f t="shared" si="17"/>
        <v>32.112890922959572</v>
      </c>
      <c r="K131" s="124">
        <f t="shared" si="25"/>
        <v>32.112890922959572</v>
      </c>
      <c r="L131" s="92">
        <f>'MASTER CHART'!$E$7</f>
        <v>0.2</v>
      </c>
      <c r="M131" s="38">
        <f t="shared" si="24"/>
        <v>6.4225781845919148</v>
      </c>
    </row>
    <row r="132" spans="1:13" ht="15.6" x14ac:dyDescent="0.3">
      <c r="A132" s="1060" t="s">
        <v>86</v>
      </c>
      <c r="B132" s="1054" t="s">
        <v>86</v>
      </c>
      <c r="C132" s="1053">
        <v>2.2400000000000002</v>
      </c>
      <c r="D132" s="1055" t="s">
        <v>630</v>
      </c>
      <c r="E132" s="247">
        <f t="shared" si="20"/>
        <v>2.2400000000000002</v>
      </c>
      <c r="F132" s="247">
        <f t="shared" si="21"/>
        <v>2.2400000000000002</v>
      </c>
      <c r="G132" s="586">
        <f t="shared" ref="G132:G139" si="26">IF(F132=0,"use median",F132/$F$181)</f>
        <v>0.91615541922290389</v>
      </c>
      <c r="H132" s="115">
        <f t="shared" si="22"/>
        <v>-8.3844580777096112E-2</v>
      </c>
      <c r="I132" s="115">
        <f t="shared" si="23"/>
        <v>8.3844580777096112E-2</v>
      </c>
      <c r="J132" s="579">
        <f t="shared" ref="J132:J173" si="27">(IF(H132&lt;0,H132/$H$183*-100,H132/$H$182*100))</f>
        <v>-0.52638336115034023</v>
      </c>
      <c r="K132" s="124">
        <f t="shared" ref="K132:K162" si="28">IF(H132&lt;0,H132/$K$183*-100,H132/$H$182*100)</f>
        <v>-0.52638336115034023</v>
      </c>
      <c r="L132" s="92">
        <f>'MASTER CHART'!$E$7</f>
        <v>0.2</v>
      </c>
      <c r="M132" s="38">
        <f t="shared" si="24"/>
        <v>-0.10527667223006805</v>
      </c>
    </row>
    <row r="133" spans="1:13" ht="15.6" x14ac:dyDescent="0.3">
      <c r="A133" s="1059" t="s">
        <v>226</v>
      </c>
      <c r="B133" s="1054" t="s">
        <v>226</v>
      </c>
      <c r="C133" s="1053">
        <v>-2.4</v>
      </c>
      <c r="D133" s="1055" t="s">
        <v>631</v>
      </c>
      <c r="E133" s="247">
        <f t="shared" si="20"/>
        <v>-2.4</v>
      </c>
      <c r="F133" s="247">
        <f t="shared" si="21"/>
        <v>-2.4</v>
      </c>
      <c r="G133" s="586">
        <f t="shared" si="26"/>
        <v>-0.98159509202453976</v>
      </c>
      <c r="H133" s="115">
        <f t="shared" si="22"/>
        <v>-1.9815950920245398</v>
      </c>
      <c r="I133" s="115">
        <f t="shared" si="23"/>
        <v>1.9815950920245398</v>
      </c>
      <c r="J133" s="579">
        <f t="shared" si="27"/>
        <v>-12.440621389138528</v>
      </c>
      <c r="K133" s="124">
        <f t="shared" si="28"/>
        <v>-12.440621389138528</v>
      </c>
      <c r="L133" s="92">
        <f>'MASTER CHART'!$E$7</f>
        <v>0.2</v>
      </c>
      <c r="M133" s="38">
        <f t="shared" si="24"/>
        <v>-2.4881242778277057</v>
      </c>
    </row>
    <row r="134" spans="1:13" ht="15.6" x14ac:dyDescent="0.3">
      <c r="A134" s="1059" t="s">
        <v>87</v>
      </c>
      <c r="B134" s="1054" t="s">
        <v>87</v>
      </c>
      <c r="C134" s="1053">
        <v>1.6</v>
      </c>
      <c r="D134" s="1055" t="s">
        <v>631</v>
      </c>
      <c r="E134" s="247">
        <f t="shared" ref="E134:E177" si="29">C134</f>
        <v>1.6</v>
      </c>
      <c r="F134" s="247">
        <f t="shared" si="21"/>
        <v>1.6</v>
      </c>
      <c r="G134" s="586">
        <f t="shared" si="26"/>
        <v>0.65439672801635984</v>
      </c>
      <c r="H134" s="115">
        <f t="shared" si="22"/>
        <v>-0.34560327198364016</v>
      </c>
      <c r="I134" s="115">
        <f t="shared" si="23"/>
        <v>0.34560327198364016</v>
      </c>
      <c r="J134" s="579">
        <f t="shared" si="27"/>
        <v>-2.169726537424574</v>
      </c>
      <c r="K134" s="124">
        <f t="shared" si="28"/>
        <v>-2.169726537424574</v>
      </c>
      <c r="L134" s="92">
        <f>'MASTER CHART'!$E$7</f>
        <v>0.2</v>
      </c>
      <c r="M134" s="38">
        <f t="shared" si="24"/>
        <v>-0.43394530748491483</v>
      </c>
    </row>
    <row r="135" spans="1:13" ht="15.6" x14ac:dyDescent="0.3">
      <c r="A135" s="1060" t="s">
        <v>192</v>
      </c>
      <c r="B135" s="1054" t="s">
        <v>222</v>
      </c>
      <c r="C135" s="1053">
        <v>2.04</v>
      </c>
      <c r="D135" s="1055" t="s">
        <v>630</v>
      </c>
      <c r="E135" s="247">
        <f t="shared" si="29"/>
        <v>2.04</v>
      </c>
      <c r="F135" s="247">
        <f t="shared" si="21"/>
        <v>2.04</v>
      </c>
      <c r="G135" s="586">
        <f t="shared" si="26"/>
        <v>0.83435582822085885</v>
      </c>
      <c r="H135" s="115">
        <f t="shared" si="22"/>
        <v>-0.16564417177914115</v>
      </c>
      <c r="I135" s="115">
        <f t="shared" si="23"/>
        <v>0.16564417177914115</v>
      </c>
      <c r="J135" s="579">
        <f t="shared" si="27"/>
        <v>-1.0399281037360384</v>
      </c>
      <c r="K135" s="124">
        <f t="shared" si="28"/>
        <v>-1.0399281037360384</v>
      </c>
      <c r="L135" s="92">
        <f>'MASTER CHART'!$E$7</f>
        <v>0.2</v>
      </c>
      <c r="M135" s="38">
        <f t="shared" si="24"/>
        <v>-0.20798562074720769</v>
      </c>
    </row>
    <row r="136" spans="1:13" ht="15.6" x14ac:dyDescent="0.3">
      <c r="A136" s="1061" t="s">
        <v>193</v>
      </c>
      <c r="B136" s="1054" t="s">
        <v>225</v>
      </c>
      <c r="C136" s="1053">
        <v>4.5</v>
      </c>
      <c r="D136" s="1055" t="s">
        <v>631</v>
      </c>
      <c r="E136" s="247">
        <f t="shared" si="29"/>
        <v>4.5</v>
      </c>
      <c r="F136" s="247">
        <f t="shared" si="21"/>
        <v>4.5</v>
      </c>
      <c r="G136" s="586">
        <f t="shared" si="26"/>
        <v>1.8404907975460121</v>
      </c>
      <c r="H136" s="115">
        <f t="shared" si="22"/>
        <v>0.84049079754601208</v>
      </c>
      <c r="I136" s="115">
        <f t="shared" si="23"/>
        <v>-0.84049079754601208</v>
      </c>
      <c r="J136" s="579">
        <f t="shared" si="27"/>
        <v>31.350114416475972</v>
      </c>
      <c r="K136" s="124">
        <f t="shared" si="28"/>
        <v>31.350114416475972</v>
      </c>
      <c r="L136" s="92">
        <f>'MASTER CHART'!$E$7</f>
        <v>0.2</v>
      </c>
      <c r="M136" s="38">
        <f t="shared" si="24"/>
        <v>6.2700228832951943</v>
      </c>
    </row>
    <row r="137" spans="1:13" ht="15.6" x14ac:dyDescent="0.3">
      <c r="A137" s="1060" t="s">
        <v>88</v>
      </c>
      <c r="B137" s="1054" t="s">
        <v>88</v>
      </c>
      <c r="C137" s="1053">
        <v>4.2</v>
      </c>
      <c r="D137" s="1055" t="s">
        <v>630</v>
      </c>
      <c r="E137" s="247">
        <f t="shared" si="29"/>
        <v>4.2</v>
      </c>
      <c r="F137" s="247">
        <f t="shared" si="21"/>
        <v>4.2</v>
      </c>
      <c r="G137" s="586">
        <f t="shared" si="26"/>
        <v>1.7177914110429446</v>
      </c>
      <c r="H137" s="115">
        <f t="shared" si="22"/>
        <v>0.71779141104294464</v>
      </c>
      <c r="I137" s="115">
        <f t="shared" si="23"/>
        <v>-0.71779141104294464</v>
      </c>
      <c r="J137" s="579">
        <f t="shared" si="27"/>
        <v>26.773455377574368</v>
      </c>
      <c r="K137" s="124">
        <f t="shared" si="28"/>
        <v>26.773455377574368</v>
      </c>
      <c r="L137" s="92">
        <f>'MASTER CHART'!$E$7</f>
        <v>0.2</v>
      </c>
      <c r="M137" s="38">
        <f t="shared" si="24"/>
        <v>5.3546910755148742</v>
      </c>
    </row>
    <row r="138" spans="1:13" ht="15.6" x14ac:dyDescent="0.3">
      <c r="A138" s="1059" t="s">
        <v>194</v>
      </c>
      <c r="B138" s="1054" t="s">
        <v>89</v>
      </c>
      <c r="C138" s="1053">
        <v>1.34</v>
      </c>
      <c r="D138" s="1055" t="s">
        <v>630</v>
      </c>
      <c r="E138" s="247">
        <f t="shared" si="29"/>
        <v>1.34</v>
      </c>
      <c r="F138" s="247">
        <f t="shared" si="21"/>
        <v>1.34</v>
      </c>
      <c r="G138" s="586">
        <f t="shared" si="26"/>
        <v>0.54805725971370145</v>
      </c>
      <c r="H138" s="115">
        <f t="shared" si="22"/>
        <v>-0.45194274028629855</v>
      </c>
      <c r="I138" s="115">
        <f t="shared" si="23"/>
        <v>0.45194274028629855</v>
      </c>
      <c r="J138" s="579">
        <f t="shared" si="27"/>
        <v>-2.8373347027859803</v>
      </c>
      <c r="K138" s="124">
        <f t="shared" si="28"/>
        <v>-2.8373347027859803</v>
      </c>
      <c r="L138" s="92">
        <f>'MASTER CHART'!$E$7</f>
        <v>0.2</v>
      </c>
      <c r="M138" s="38">
        <f t="shared" si="24"/>
        <v>-0.56746694055719604</v>
      </c>
    </row>
    <row r="139" spans="1:13" ht="15.6" x14ac:dyDescent="0.3">
      <c r="A139" s="1060" t="s">
        <v>195</v>
      </c>
      <c r="B139" s="1054" t="s">
        <v>195</v>
      </c>
      <c r="C139" s="1053">
        <v>6.1</v>
      </c>
      <c r="D139" s="1055" t="s">
        <v>631</v>
      </c>
      <c r="E139" s="247">
        <f t="shared" si="29"/>
        <v>6.1</v>
      </c>
      <c r="F139" s="247">
        <f t="shared" si="21"/>
        <v>6.1</v>
      </c>
      <c r="G139" s="586">
        <f t="shared" si="26"/>
        <v>2.4948875255623717</v>
      </c>
      <c r="H139" s="115">
        <f t="shared" si="22"/>
        <v>1.4948875255623717</v>
      </c>
      <c r="I139" s="115">
        <f t="shared" si="23"/>
        <v>-1.4948875255623717</v>
      </c>
      <c r="J139" s="579">
        <f t="shared" si="27"/>
        <v>55.75896262395117</v>
      </c>
      <c r="K139" s="124">
        <f t="shared" si="28"/>
        <v>55.75896262395117</v>
      </c>
      <c r="L139" s="92">
        <f>'MASTER CHART'!$E$7</f>
        <v>0.2</v>
      </c>
      <c r="M139" s="38">
        <f t="shared" si="24"/>
        <v>11.151792524790235</v>
      </c>
    </row>
    <row r="140" spans="1:13" ht="16.5" customHeight="1" x14ac:dyDescent="0.3">
      <c r="A140" s="1060" t="s">
        <v>196</v>
      </c>
      <c r="B140" s="1054" t="s">
        <v>196</v>
      </c>
      <c r="C140" s="1053">
        <v>2.1</v>
      </c>
      <c r="D140" s="1055" t="s">
        <v>631</v>
      </c>
      <c r="E140" s="247">
        <f t="shared" si="29"/>
        <v>2.1</v>
      </c>
      <c r="F140" s="247">
        <f t="shared" si="21"/>
        <v>2.1</v>
      </c>
      <c r="G140" s="586">
        <f>IF(F140=0,"use median",F140/$F$181)</f>
        <v>0.85889570552147232</v>
      </c>
      <c r="H140" s="115">
        <f t="shared" si="22"/>
        <v>-0.14110429447852768</v>
      </c>
      <c r="I140" s="115">
        <f t="shared" si="23"/>
        <v>0.14110429447852768</v>
      </c>
      <c r="J140" s="579">
        <f t="shared" si="27"/>
        <v>-0.88586468096032922</v>
      </c>
      <c r="K140" s="124">
        <f t="shared" si="28"/>
        <v>-0.88586468096032922</v>
      </c>
      <c r="L140" s="92">
        <f>'MASTER CHART'!$E$7</f>
        <v>0.2</v>
      </c>
      <c r="M140" s="38">
        <f t="shared" si="24"/>
        <v>-0.17717293619206587</v>
      </c>
    </row>
    <row r="141" spans="1:13" ht="15.6" x14ac:dyDescent="0.3">
      <c r="A141" s="1059" t="s">
        <v>197</v>
      </c>
      <c r="B141" s="1054" t="s">
        <v>197</v>
      </c>
      <c r="C141" s="1053">
        <v>3</v>
      </c>
      <c r="D141" s="1055" t="s">
        <v>631</v>
      </c>
      <c r="E141" s="247">
        <f t="shared" si="29"/>
        <v>3</v>
      </c>
      <c r="F141" s="247">
        <f t="shared" si="21"/>
        <v>3</v>
      </c>
      <c r="G141" s="586">
        <f t="shared" ref="G141:G177" si="30">IF(F141=0,"use median",F141/$F$181)</f>
        <v>1.2269938650306746</v>
      </c>
      <c r="H141" s="115">
        <f t="shared" si="22"/>
        <v>0.22699386503067465</v>
      </c>
      <c r="I141" s="115">
        <f t="shared" si="23"/>
        <v>-0.22699386503067465</v>
      </c>
      <c r="J141" s="579">
        <f t="shared" si="27"/>
        <v>8.4668192219679561</v>
      </c>
      <c r="K141" s="124">
        <f t="shared" si="28"/>
        <v>8.4668192219679561</v>
      </c>
      <c r="L141" s="92">
        <f>'MASTER CHART'!$E$7</f>
        <v>0.2</v>
      </c>
      <c r="M141" s="38">
        <f t="shared" si="24"/>
        <v>1.6933638443935912</v>
      </c>
    </row>
    <row r="142" spans="1:13" ht="15.75" customHeight="1" x14ac:dyDescent="0.3">
      <c r="A142" s="1060" t="s">
        <v>233</v>
      </c>
      <c r="B142" s="1054" t="s">
        <v>198</v>
      </c>
      <c r="C142" s="1053">
        <v>0.7</v>
      </c>
      <c r="D142" s="1055" t="s">
        <v>631</v>
      </c>
      <c r="E142" s="247">
        <f t="shared" si="29"/>
        <v>0.7</v>
      </c>
      <c r="F142" s="247">
        <f t="shared" si="21"/>
        <v>0.7</v>
      </c>
      <c r="G142" s="586">
        <f t="shared" si="30"/>
        <v>0.2862985685071574</v>
      </c>
      <c r="H142" s="115">
        <f t="shared" si="22"/>
        <v>-0.7137014314928426</v>
      </c>
      <c r="I142" s="115">
        <f t="shared" si="23"/>
        <v>0.7137014314928426</v>
      </c>
      <c r="J142" s="579">
        <f t="shared" si="27"/>
        <v>-4.480677879060214</v>
      </c>
      <c r="K142" s="124">
        <f t="shared" si="28"/>
        <v>-4.480677879060214</v>
      </c>
      <c r="L142" s="92">
        <f>'MASTER CHART'!$E$7</f>
        <v>0.2</v>
      </c>
      <c r="M142" s="38">
        <f t="shared" si="24"/>
        <v>-0.89613557581204284</v>
      </c>
    </row>
    <row r="143" spans="1:13" ht="15.6" x14ac:dyDescent="0.3">
      <c r="A143" s="1059" t="s">
        <v>90</v>
      </c>
      <c r="B143" s="1054" t="s">
        <v>90</v>
      </c>
      <c r="C143" s="1053">
        <v>-0.9</v>
      </c>
      <c r="D143" s="1055" t="s">
        <v>631</v>
      </c>
      <c r="E143" s="247">
        <f t="shared" si="29"/>
        <v>-0.9</v>
      </c>
      <c r="F143" s="247">
        <f t="shared" si="21"/>
        <v>-0.9</v>
      </c>
      <c r="G143" s="586">
        <f t="shared" si="30"/>
        <v>-0.36809815950920244</v>
      </c>
      <c r="H143" s="115">
        <f t="shared" si="22"/>
        <v>-1.3680981595092025</v>
      </c>
      <c r="I143" s="115">
        <f t="shared" si="23"/>
        <v>1.3680981595092025</v>
      </c>
      <c r="J143" s="579">
        <f t="shared" si="27"/>
        <v>-8.5890358197457974</v>
      </c>
      <c r="K143" s="124">
        <f t="shared" si="28"/>
        <v>-8.5890358197457974</v>
      </c>
      <c r="L143" s="92">
        <f>'MASTER CHART'!$E$7</f>
        <v>0.2</v>
      </c>
      <c r="M143" s="38">
        <f t="shared" si="24"/>
        <v>-1.7178071639491597</v>
      </c>
    </row>
    <row r="144" spans="1:13" ht="15.6" x14ac:dyDescent="0.3">
      <c r="A144" s="1060" t="s">
        <v>199</v>
      </c>
      <c r="B144" s="1054" t="s">
        <v>199</v>
      </c>
      <c r="C144" s="1053">
        <v>7.2</v>
      </c>
      <c r="D144" s="1055" t="s">
        <v>631</v>
      </c>
      <c r="E144" s="247">
        <f t="shared" si="29"/>
        <v>7.2</v>
      </c>
      <c r="F144" s="247">
        <f t="shared" si="21"/>
        <v>7.2</v>
      </c>
      <c r="G144" s="586">
        <f t="shared" si="30"/>
        <v>2.9447852760736195</v>
      </c>
      <c r="H144" s="115">
        <f t="shared" si="22"/>
        <v>1.9447852760736195</v>
      </c>
      <c r="I144" s="115">
        <f t="shared" si="23"/>
        <v>-1.9447852760736195</v>
      </c>
      <c r="J144" s="579">
        <f t="shared" si="27"/>
        <v>72.540045766590396</v>
      </c>
      <c r="K144" s="124">
        <f t="shared" si="28"/>
        <v>72.540045766590396</v>
      </c>
      <c r="L144" s="92">
        <f>'MASTER CHART'!$E$7</f>
        <v>0.2</v>
      </c>
      <c r="M144" s="38">
        <f t="shared" si="24"/>
        <v>14.508009153318079</v>
      </c>
    </row>
    <row r="145" spans="1:13" ht="15.6" x14ac:dyDescent="0.3">
      <c r="A145" s="1059" t="s">
        <v>200</v>
      </c>
      <c r="B145" s="1054" t="s">
        <v>200</v>
      </c>
      <c r="C145" s="1053">
        <v>4.18</v>
      </c>
      <c r="D145" s="1055" t="s">
        <v>630</v>
      </c>
      <c r="E145" s="247">
        <f t="shared" si="29"/>
        <v>4.18</v>
      </c>
      <c r="F145" s="247">
        <f t="shared" si="21"/>
        <v>4.18</v>
      </c>
      <c r="G145" s="586">
        <f t="shared" si="30"/>
        <v>1.7096114519427399</v>
      </c>
      <c r="H145" s="115">
        <f t="shared" si="22"/>
        <v>0.70961145194273989</v>
      </c>
      <c r="I145" s="115">
        <f t="shared" si="23"/>
        <v>-0.70961145194273989</v>
      </c>
      <c r="J145" s="579">
        <f t="shared" si="27"/>
        <v>26.468344774980917</v>
      </c>
      <c r="K145" s="124">
        <f t="shared" si="28"/>
        <v>26.468344774980917</v>
      </c>
      <c r="L145" s="92">
        <f>'MASTER CHART'!$E$7</f>
        <v>0.2</v>
      </c>
      <c r="M145" s="38">
        <f t="shared" si="24"/>
        <v>5.2936689549961837</v>
      </c>
    </row>
    <row r="146" spans="1:13" ht="15.6" x14ac:dyDescent="0.3">
      <c r="A146" s="1060" t="s">
        <v>91</v>
      </c>
      <c r="B146" s="1054" t="s">
        <v>91</v>
      </c>
      <c r="C146" s="1053">
        <v>0.73</v>
      </c>
      <c r="D146" s="1055" t="s">
        <v>630</v>
      </c>
      <c r="E146" s="247">
        <f t="shared" si="29"/>
        <v>0.73</v>
      </c>
      <c r="F146" s="247">
        <f t="shared" si="21"/>
        <v>0.73</v>
      </c>
      <c r="G146" s="586">
        <f t="shared" si="30"/>
        <v>0.29856850715746419</v>
      </c>
      <c r="H146" s="115">
        <f t="shared" si="22"/>
        <v>-0.70143149284253581</v>
      </c>
      <c r="I146" s="115">
        <f t="shared" si="23"/>
        <v>0.70143149284253581</v>
      </c>
      <c r="J146" s="579">
        <f t="shared" si="27"/>
        <v>-4.4036461676723597</v>
      </c>
      <c r="K146" s="124">
        <f t="shared" si="28"/>
        <v>-4.4036461676723597</v>
      </c>
      <c r="L146" s="92">
        <f>'MASTER CHART'!$E$7</f>
        <v>0.2</v>
      </c>
      <c r="M146" s="38">
        <f t="shared" si="24"/>
        <v>-0.88072923353447197</v>
      </c>
    </row>
    <row r="147" spans="1:13" ht="15.6" x14ac:dyDescent="0.3">
      <c r="A147" s="1059" t="s">
        <v>92</v>
      </c>
      <c r="B147" s="1054" t="s">
        <v>92</v>
      </c>
      <c r="C147" s="1053">
        <v>2.4</v>
      </c>
      <c r="D147" s="1055" t="s">
        <v>630</v>
      </c>
      <c r="E147" s="247">
        <f t="shared" si="29"/>
        <v>2.4</v>
      </c>
      <c r="F147" s="247">
        <f t="shared" si="21"/>
        <v>2.4</v>
      </c>
      <c r="G147" s="586">
        <f t="shared" si="30"/>
        <v>0.98159509202453976</v>
      </c>
      <c r="H147" s="115">
        <f t="shared" si="22"/>
        <v>-1.8404907975460238E-2</v>
      </c>
      <c r="I147" s="115">
        <f t="shared" si="23"/>
        <v>1.8404907975460238E-2</v>
      </c>
      <c r="J147" s="579">
        <f t="shared" si="27"/>
        <v>-0.11554756708178272</v>
      </c>
      <c r="K147" s="124">
        <f t="shared" si="28"/>
        <v>-0.11554756708178272</v>
      </c>
      <c r="L147" s="92">
        <f>'MASTER CHART'!$E$7</f>
        <v>0.2</v>
      </c>
      <c r="M147" s="38">
        <f t="shared" si="24"/>
        <v>-2.3109513416356545E-2</v>
      </c>
    </row>
    <row r="148" spans="1:13" ht="15.6" x14ac:dyDescent="0.3">
      <c r="A148" s="1060" t="s">
        <v>93</v>
      </c>
      <c r="B148" s="1054" t="s">
        <v>93</v>
      </c>
      <c r="C148" s="1053">
        <v>2.4</v>
      </c>
      <c r="D148" s="1055" t="s">
        <v>630</v>
      </c>
      <c r="E148" s="247">
        <f t="shared" si="29"/>
        <v>2.4</v>
      </c>
      <c r="F148" s="247">
        <f t="shared" si="21"/>
        <v>2.4</v>
      </c>
      <c r="G148" s="586">
        <f t="shared" si="30"/>
        <v>0.98159509202453976</v>
      </c>
      <c r="H148" s="115">
        <f t="shared" si="22"/>
        <v>-1.8404907975460238E-2</v>
      </c>
      <c r="I148" s="115">
        <f t="shared" si="23"/>
        <v>1.8404907975460238E-2</v>
      </c>
      <c r="J148" s="579">
        <f t="shared" si="27"/>
        <v>-0.11554756708178272</v>
      </c>
      <c r="K148" s="124">
        <f t="shared" si="28"/>
        <v>-0.11554756708178272</v>
      </c>
      <c r="L148" s="92">
        <f>'MASTER CHART'!$E$7</f>
        <v>0.2</v>
      </c>
      <c r="M148" s="38">
        <f t="shared" si="24"/>
        <v>-2.3109513416356545E-2</v>
      </c>
    </row>
    <row r="149" spans="1:13" ht="15.6" x14ac:dyDescent="0.3">
      <c r="A149" s="1059" t="s">
        <v>94</v>
      </c>
      <c r="B149" s="1054" t="s">
        <v>94</v>
      </c>
      <c r="C149" s="1053">
        <v>0.06</v>
      </c>
      <c r="D149" s="1055" t="s">
        <v>630</v>
      </c>
      <c r="E149" s="247">
        <f t="shared" si="29"/>
        <v>0.06</v>
      </c>
      <c r="F149" s="247">
        <f t="shared" si="21"/>
        <v>0.06</v>
      </c>
      <c r="G149" s="586">
        <f t="shared" si="30"/>
        <v>2.4539877300613494E-2</v>
      </c>
      <c r="H149" s="115">
        <f t="shared" si="22"/>
        <v>-0.97546012269938653</v>
      </c>
      <c r="I149" s="115">
        <f t="shared" si="23"/>
        <v>0.97546012269938653</v>
      </c>
      <c r="J149" s="579">
        <f t="shared" si="27"/>
        <v>-6.1240210553344472</v>
      </c>
      <c r="K149" s="124">
        <f t="shared" si="28"/>
        <v>-6.1240210553344472</v>
      </c>
      <c r="L149" s="92">
        <f>'MASTER CHART'!$E$7</f>
        <v>0.2</v>
      </c>
      <c r="M149" s="38">
        <f t="shared" si="24"/>
        <v>-1.2248042110668895</v>
      </c>
    </row>
    <row r="150" spans="1:13" ht="15.6" x14ac:dyDescent="0.3">
      <c r="A150" s="1060" t="s">
        <v>95</v>
      </c>
      <c r="B150" s="1054" t="s">
        <v>95</v>
      </c>
      <c r="C150" s="1053">
        <v>1.95</v>
      </c>
      <c r="D150" s="1055" t="s">
        <v>630</v>
      </c>
      <c r="E150" s="247">
        <f t="shared" si="29"/>
        <v>1.95</v>
      </c>
      <c r="F150" s="247">
        <f t="shared" ref="F150:F177" si="31">IF(E150&gt;9,9,E150)</f>
        <v>1.95</v>
      </c>
      <c r="G150" s="586">
        <f t="shared" si="30"/>
        <v>0.79754601226993849</v>
      </c>
      <c r="H150" s="115">
        <f t="shared" ref="H150:H177" si="32">IF(F150=0,0,G150-1)</f>
        <v>-0.20245398773006151</v>
      </c>
      <c r="I150" s="115">
        <f t="shared" ref="I150:I177" si="33">(H150*-1)</f>
        <v>0.20245398773006151</v>
      </c>
      <c r="J150" s="579">
        <f t="shared" si="27"/>
        <v>-1.2710232378996031</v>
      </c>
      <c r="K150" s="124">
        <f t="shared" si="28"/>
        <v>-1.2710232378996031</v>
      </c>
      <c r="L150" s="92">
        <f>'MASTER CHART'!$E$7</f>
        <v>0.2</v>
      </c>
      <c r="M150" s="38">
        <f t="shared" ref="M150:M177" si="34">(J150*L150)</f>
        <v>-0.25420464757992062</v>
      </c>
    </row>
    <row r="151" spans="1:13" ht="15.6" x14ac:dyDescent="0.3">
      <c r="A151" s="1059" t="s">
        <v>201</v>
      </c>
      <c r="B151" s="1054" t="s">
        <v>201</v>
      </c>
      <c r="C151" s="1053">
        <v>2.29</v>
      </c>
      <c r="D151" s="1055" t="s">
        <v>630</v>
      </c>
      <c r="E151" s="247">
        <f t="shared" si="29"/>
        <v>2.29</v>
      </c>
      <c r="F151" s="247">
        <f t="shared" si="31"/>
        <v>2.29</v>
      </c>
      <c r="G151" s="586">
        <f t="shared" si="30"/>
        <v>0.93660531697341509</v>
      </c>
      <c r="H151" s="115">
        <f t="shared" si="32"/>
        <v>-6.3394683026584908E-2</v>
      </c>
      <c r="I151" s="115">
        <f t="shared" si="33"/>
        <v>6.3394683026584908E-2</v>
      </c>
      <c r="J151" s="579">
        <f t="shared" si="27"/>
        <v>-0.39799717550391611</v>
      </c>
      <c r="K151" s="124">
        <f t="shared" si="28"/>
        <v>-0.39799717550391611</v>
      </c>
      <c r="L151" s="92">
        <f>'MASTER CHART'!$E$7</f>
        <v>0.2</v>
      </c>
      <c r="M151" s="38">
        <f t="shared" si="34"/>
        <v>-7.9599435100783225E-2</v>
      </c>
    </row>
    <row r="152" spans="1:13" ht="15.6" x14ac:dyDescent="0.3">
      <c r="A152" s="1059" t="s">
        <v>202</v>
      </c>
      <c r="B152" s="1054" t="s">
        <v>202</v>
      </c>
      <c r="C152" s="1053">
        <v>1.4</v>
      </c>
      <c r="D152" s="1055" t="s">
        <v>631</v>
      </c>
      <c r="E152" s="247">
        <f t="shared" si="29"/>
        <v>1.4</v>
      </c>
      <c r="F152" s="247">
        <f t="shared" si="31"/>
        <v>1.4</v>
      </c>
      <c r="G152" s="586">
        <f t="shared" si="30"/>
        <v>0.57259713701431481</v>
      </c>
      <c r="H152" s="115">
        <f t="shared" si="32"/>
        <v>-0.42740286298568519</v>
      </c>
      <c r="I152" s="115">
        <f t="shared" si="33"/>
        <v>0.42740286298568519</v>
      </c>
      <c r="J152" s="579">
        <f t="shared" si="27"/>
        <v>-2.6832712800102718</v>
      </c>
      <c r="K152" s="124">
        <f t="shared" si="28"/>
        <v>-2.6832712800102718</v>
      </c>
      <c r="L152" s="92">
        <f>'MASTER CHART'!$E$7</f>
        <v>0.2</v>
      </c>
      <c r="M152" s="38">
        <f t="shared" si="34"/>
        <v>-0.53665425600205441</v>
      </c>
    </row>
    <row r="153" spans="1:13" ht="15.6" x14ac:dyDescent="0.3">
      <c r="A153" s="1060" t="s">
        <v>203</v>
      </c>
      <c r="B153" s="1054" t="s">
        <v>203</v>
      </c>
      <c r="C153" s="1053">
        <v>1.9</v>
      </c>
      <c r="D153" s="1055" t="s">
        <v>631</v>
      </c>
      <c r="E153" s="247">
        <f t="shared" si="29"/>
        <v>1.9</v>
      </c>
      <c r="F153" s="247">
        <f t="shared" si="31"/>
        <v>1.9</v>
      </c>
      <c r="G153" s="586">
        <f t="shared" si="30"/>
        <v>0.77709611451942728</v>
      </c>
      <c r="H153" s="115">
        <f t="shared" si="32"/>
        <v>-0.22290388548057272</v>
      </c>
      <c r="I153" s="115">
        <f t="shared" si="33"/>
        <v>0.22290388548057272</v>
      </c>
      <c r="J153" s="579">
        <f t="shared" si="27"/>
        <v>-1.3994094235460273</v>
      </c>
      <c r="K153" s="124">
        <f t="shared" si="28"/>
        <v>-1.3994094235460273</v>
      </c>
      <c r="L153" s="92">
        <f>'MASTER CHART'!$E$7</f>
        <v>0.2</v>
      </c>
      <c r="M153" s="38">
        <f t="shared" si="34"/>
        <v>-0.27988188470920544</v>
      </c>
    </row>
    <row r="154" spans="1:13" ht="15.6" x14ac:dyDescent="0.3">
      <c r="A154" s="1060" t="s">
        <v>204</v>
      </c>
      <c r="B154" s="1054" t="s">
        <v>204</v>
      </c>
      <c r="C154" s="1053">
        <v>1.29</v>
      </c>
      <c r="D154" s="1055" t="s">
        <v>630</v>
      </c>
      <c r="E154" s="247">
        <f t="shared" si="29"/>
        <v>1.29</v>
      </c>
      <c r="F154" s="247">
        <f t="shared" si="31"/>
        <v>1.29</v>
      </c>
      <c r="G154" s="586">
        <f t="shared" si="30"/>
        <v>0.52760736196319014</v>
      </c>
      <c r="H154" s="115">
        <f t="shared" si="32"/>
        <v>-0.47239263803680986</v>
      </c>
      <c r="I154" s="115">
        <f t="shared" si="33"/>
        <v>0.47239263803680986</v>
      </c>
      <c r="J154" s="579">
        <f t="shared" si="27"/>
        <v>-2.9657208884324051</v>
      </c>
      <c r="K154" s="124">
        <f t="shared" si="28"/>
        <v>-2.9657208884324051</v>
      </c>
      <c r="L154" s="92">
        <f>'MASTER CHART'!$E$7</f>
        <v>0.2</v>
      </c>
      <c r="M154" s="38">
        <f t="shared" si="34"/>
        <v>-0.59314417768648109</v>
      </c>
    </row>
    <row r="155" spans="1:13" ht="15.6" x14ac:dyDescent="0.3">
      <c r="A155" s="1059" t="s">
        <v>96</v>
      </c>
      <c r="B155" s="1054" t="s">
        <v>96</v>
      </c>
      <c r="C155" s="1053">
        <v>1.1100000000000001</v>
      </c>
      <c r="D155" s="1055" t="s">
        <v>630</v>
      </c>
      <c r="E155" s="247">
        <f t="shared" si="29"/>
        <v>1.1100000000000001</v>
      </c>
      <c r="F155" s="247">
        <f t="shared" si="31"/>
        <v>1.1100000000000001</v>
      </c>
      <c r="G155" s="586">
        <f t="shared" si="30"/>
        <v>0.45398773006134968</v>
      </c>
      <c r="H155" s="115">
        <f t="shared" si="32"/>
        <v>-0.54601226993865026</v>
      </c>
      <c r="I155" s="115">
        <f t="shared" si="33"/>
        <v>0.54601226993865026</v>
      </c>
      <c r="J155" s="579">
        <f t="shared" si="27"/>
        <v>-3.4279111567595324</v>
      </c>
      <c r="K155" s="124">
        <f t="shared" si="28"/>
        <v>-3.4279111567595324</v>
      </c>
      <c r="L155" s="92">
        <f>'MASTER CHART'!$E$7</f>
        <v>0.2</v>
      </c>
      <c r="M155" s="38">
        <f t="shared" si="34"/>
        <v>-0.68558223135190655</v>
      </c>
    </row>
    <row r="156" spans="1:13" ht="15.6" x14ac:dyDescent="0.3">
      <c r="A156" s="1060" t="s">
        <v>121</v>
      </c>
      <c r="B156" s="1054" t="s">
        <v>97</v>
      </c>
      <c r="C156" s="1053">
        <v>-36.5</v>
      </c>
      <c r="D156" s="1055" t="s">
        <v>457</v>
      </c>
      <c r="E156" s="247">
        <f t="shared" si="29"/>
        <v>-36.5</v>
      </c>
      <c r="F156" s="247">
        <f t="shared" si="31"/>
        <v>-36.5</v>
      </c>
      <c r="G156" s="586">
        <f t="shared" si="30"/>
        <v>-14.928425357873209</v>
      </c>
      <c r="H156" s="115">
        <f t="shared" si="32"/>
        <v>-15.928425357873209</v>
      </c>
      <c r="I156" s="115">
        <f t="shared" si="33"/>
        <v>15.928425357873209</v>
      </c>
      <c r="J156" s="579">
        <f t="shared" si="27"/>
        <v>-100</v>
      </c>
      <c r="K156" s="124">
        <f t="shared" si="28"/>
        <v>-100</v>
      </c>
      <c r="L156" s="92">
        <f>'MASTER CHART'!$E$7</f>
        <v>0.2</v>
      </c>
      <c r="M156" s="38">
        <f t="shared" si="34"/>
        <v>-20</v>
      </c>
    </row>
    <row r="157" spans="1:13" ht="15.6" x14ac:dyDescent="0.3">
      <c r="A157" s="1059" t="s">
        <v>205</v>
      </c>
      <c r="B157" s="1054" t="s">
        <v>205</v>
      </c>
      <c r="C157" s="1053">
        <v>7.1</v>
      </c>
      <c r="D157" s="1055" t="s">
        <v>631</v>
      </c>
      <c r="E157" s="247">
        <f t="shared" si="29"/>
        <v>7.1</v>
      </c>
      <c r="F157" s="247">
        <f t="shared" si="31"/>
        <v>7.1</v>
      </c>
      <c r="G157" s="586">
        <f t="shared" si="30"/>
        <v>2.9038854805725967</v>
      </c>
      <c r="H157" s="115">
        <f t="shared" si="32"/>
        <v>1.9038854805725967</v>
      </c>
      <c r="I157" s="115">
        <f t="shared" si="33"/>
        <v>-1.9038854805725967</v>
      </c>
      <c r="J157" s="579">
        <f t="shared" si="27"/>
        <v>71.014492753623188</v>
      </c>
      <c r="K157" s="124">
        <f t="shared" si="28"/>
        <v>71.014492753623188</v>
      </c>
      <c r="L157" s="92">
        <f>'MASTER CHART'!$E$7</f>
        <v>0.2</v>
      </c>
      <c r="M157" s="38">
        <f t="shared" si="34"/>
        <v>14.202898550724639</v>
      </c>
    </row>
    <row r="158" spans="1:13" ht="15.6" x14ac:dyDescent="0.3">
      <c r="A158" s="1060" t="s">
        <v>98</v>
      </c>
      <c r="B158" s="1054" t="s">
        <v>98</v>
      </c>
      <c r="C158" s="1053">
        <v>2.62</v>
      </c>
      <c r="D158" s="1055" t="s">
        <v>630</v>
      </c>
      <c r="E158" s="247">
        <f t="shared" si="29"/>
        <v>2.62</v>
      </c>
      <c r="F158" s="247">
        <f t="shared" si="31"/>
        <v>2.62</v>
      </c>
      <c r="G158" s="586">
        <f t="shared" si="30"/>
        <v>1.0715746421267893</v>
      </c>
      <c r="H158" s="115">
        <f t="shared" si="32"/>
        <v>7.1574642126789323E-2</v>
      </c>
      <c r="I158" s="115">
        <f t="shared" si="33"/>
        <v>-7.1574642126789323E-2</v>
      </c>
      <c r="J158" s="579">
        <f t="shared" si="27"/>
        <v>2.6697177726925996</v>
      </c>
      <c r="K158" s="124">
        <f t="shared" si="28"/>
        <v>2.6697177726925996</v>
      </c>
      <c r="L158" s="92">
        <f>'MASTER CHART'!$E$7</f>
        <v>0.2</v>
      </c>
      <c r="M158" s="38">
        <f t="shared" si="34"/>
        <v>0.53394355453851994</v>
      </c>
    </row>
    <row r="159" spans="1:13" ht="15.6" x14ac:dyDescent="0.3">
      <c r="A159" s="1059" t="s">
        <v>206</v>
      </c>
      <c r="B159" s="1054" t="s">
        <v>206</v>
      </c>
      <c r="C159" s="1053">
        <v>4.4000000000000004</v>
      </c>
      <c r="D159" s="1055" t="s">
        <v>631</v>
      </c>
      <c r="E159" s="247">
        <f t="shared" si="29"/>
        <v>4.4000000000000004</v>
      </c>
      <c r="F159" s="247">
        <f t="shared" si="31"/>
        <v>4.4000000000000004</v>
      </c>
      <c r="G159" s="586">
        <f t="shared" si="30"/>
        <v>1.7995910020449897</v>
      </c>
      <c r="H159" s="115">
        <f t="shared" si="32"/>
        <v>0.79959100204498967</v>
      </c>
      <c r="I159" s="115">
        <f t="shared" si="33"/>
        <v>-0.79959100204498967</v>
      </c>
      <c r="J159" s="579">
        <f t="shared" si="27"/>
        <v>29.82456140350877</v>
      </c>
      <c r="K159" s="124">
        <f t="shared" si="28"/>
        <v>29.82456140350877</v>
      </c>
      <c r="L159" s="92">
        <f>'MASTER CHART'!$E$7</f>
        <v>0.2</v>
      </c>
      <c r="M159" s="38">
        <f t="shared" si="34"/>
        <v>5.9649122807017543</v>
      </c>
    </row>
    <row r="160" spans="1:13" ht="17.399999999999999" customHeight="1" x14ac:dyDescent="0.3">
      <c r="A160" s="1060" t="s">
        <v>122</v>
      </c>
      <c r="B160" s="1054" t="s">
        <v>122</v>
      </c>
      <c r="C160" s="1053">
        <v>-2.6</v>
      </c>
      <c r="D160" s="1055" t="s">
        <v>631</v>
      </c>
      <c r="E160" s="247">
        <f t="shared" si="29"/>
        <v>-2.6</v>
      </c>
      <c r="F160" s="247">
        <f t="shared" si="31"/>
        <v>-2.6</v>
      </c>
      <c r="G160" s="586">
        <f t="shared" si="30"/>
        <v>-1.0633946830265848</v>
      </c>
      <c r="H160" s="115">
        <f t="shared" si="32"/>
        <v>-2.0633946830265848</v>
      </c>
      <c r="I160" s="115">
        <f t="shared" si="33"/>
        <v>2.0633946830265848</v>
      </c>
      <c r="J160" s="579">
        <f t="shared" si="27"/>
        <v>-12.954166131724227</v>
      </c>
      <c r="K160" s="124">
        <f t="shared" si="28"/>
        <v>-12.954166131724227</v>
      </c>
      <c r="L160" s="92">
        <f>'MASTER CHART'!$E$7</f>
        <v>0.2</v>
      </c>
      <c r="M160" s="38">
        <f t="shared" si="34"/>
        <v>-2.5908332263448455</v>
      </c>
    </row>
    <row r="161" spans="1:13" ht="15.6" x14ac:dyDescent="0.3">
      <c r="A161" s="1059" t="s">
        <v>99</v>
      </c>
      <c r="B161" s="1054" t="s">
        <v>99</v>
      </c>
      <c r="C161" s="1053">
        <v>2</v>
      </c>
      <c r="D161" s="1055" t="s">
        <v>631</v>
      </c>
      <c r="E161" s="247">
        <f t="shared" si="29"/>
        <v>2</v>
      </c>
      <c r="F161" s="247">
        <f t="shared" si="31"/>
        <v>2</v>
      </c>
      <c r="G161" s="586">
        <f t="shared" si="30"/>
        <v>0.8179959100204498</v>
      </c>
      <c r="H161" s="115">
        <f t="shared" si="32"/>
        <v>-0.1820040899795502</v>
      </c>
      <c r="I161" s="115">
        <f t="shared" si="33"/>
        <v>0.1820040899795502</v>
      </c>
      <c r="J161" s="579">
        <f t="shared" si="27"/>
        <v>-1.1426370522531784</v>
      </c>
      <c r="K161" s="124">
        <f t="shared" si="28"/>
        <v>-1.1426370522531784</v>
      </c>
      <c r="L161" s="92">
        <f>'MASTER CHART'!$E$7</f>
        <v>0.2</v>
      </c>
      <c r="M161" s="38">
        <f t="shared" si="34"/>
        <v>-0.22852741045063568</v>
      </c>
    </row>
    <row r="162" spans="1:13" ht="15.6" x14ac:dyDescent="0.3">
      <c r="A162" s="1060" t="s">
        <v>100</v>
      </c>
      <c r="B162" s="1054" t="s">
        <v>100</v>
      </c>
      <c r="C162" s="1053">
        <v>0.98</v>
      </c>
      <c r="D162" s="1055" t="s">
        <v>630</v>
      </c>
      <c r="E162" s="247">
        <f t="shared" si="29"/>
        <v>0.98</v>
      </c>
      <c r="F162" s="247">
        <f t="shared" si="31"/>
        <v>0.98</v>
      </c>
      <c r="G162" s="586">
        <f t="shared" si="30"/>
        <v>0.40081799591002037</v>
      </c>
      <c r="H162" s="115">
        <f t="shared" si="32"/>
        <v>-0.59918200408997957</v>
      </c>
      <c r="I162" s="115">
        <f t="shared" si="33"/>
        <v>0.59918200408997957</v>
      </c>
      <c r="J162" s="579">
        <f t="shared" si="27"/>
        <v>-3.7617152394402367</v>
      </c>
      <c r="K162" s="124">
        <f t="shared" si="28"/>
        <v>-3.7617152394402367</v>
      </c>
      <c r="L162" s="92">
        <f>'MASTER CHART'!$E$7</f>
        <v>0.2</v>
      </c>
      <c r="M162" s="38">
        <f t="shared" si="34"/>
        <v>-0.7523430478880474</v>
      </c>
    </row>
    <row r="163" spans="1:13" ht="15.6" x14ac:dyDescent="0.3">
      <c r="A163" s="1059" t="s">
        <v>207</v>
      </c>
      <c r="B163" s="1054" t="s">
        <v>207</v>
      </c>
      <c r="C163" s="1053">
        <v>6.5</v>
      </c>
      <c r="D163" s="1055" t="s">
        <v>631</v>
      </c>
      <c r="E163" s="247">
        <f t="shared" si="29"/>
        <v>6.5</v>
      </c>
      <c r="F163" s="247">
        <f t="shared" si="31"/>
        <v>6.5</v>
      </c>
      <c r="G163" s="586">
        <f t="shared" si="30"/>
        <v>2.6584867075664618</v>
      </c>
      <c r="H163" s="115">
        <f t="shared" si="32"/>
        <v>1.6584867075664618</v>
      </c>
      <c r="I163" s="115">
        <f t="shared" si="33"/>
        <v>-1.6584867075664618</v>
      </c>
      <c r="J163" s="579">
        <f t="shared" si="27"/>
        <v>61.861174675819974</v>
      </c>
      <c r="K163" s="124">
        <f t="shared" ref="K163:K177" si="35">IF(H163&lt;0,H163/$K$183*-100,H163/$H$182*100)</f>
        <v>61.861174675819974</v>
      </c>
      <c r="L163" s="92">
        <f>'MASTER CHART'!$E$7</f>
        <v>0.2</v>
      </c>
      <c r="M163" s="38">
        <f t="shared" si="34"/>
        <v>12.372234935163995</v>
      </c>
    </row>
    <row r="164" spans="1:13" ht="15" customHeight="1" x14ac:dyDescent="0.3">
      <c r="A164" s="1060" t="s">
        <v>208</v>
      </c>
      <c r="B164" s="1054" t="s">
        <v>208</v>
      </c>
      <c r="C164" s="1053">
        <v>5.3</v>
      </c>
      <c r="D164" s="1055" t="s">
        <v>632</v>
      </c>
      <c r="E164" s="247">
        <f t="shared" si="29"/>
        <v>5.3</v>
      </c>
      <c r="F164" s="247">
        <f t="shared" si="31"/>
        <v>5.3</v>
      </c>
      <c r="G164" s="586">
        <f t="shared" si="30"/>
        <v>2.167689161554192</v>
      </c>
      <c r="H164" s="115">
        <f t="shared" si="32"/>
        <v>1.167689161554192</v>
      </c>
      <c r="I164" s="115">
        <f t="shared" si="33"/>
        <v>-1.167689161554192</v>
      </c>
      <c r="J164" s="579">
        <f t="shared" si="27"/>
        <v>43.554538520213576</v>
      </c>
      <c r="K164" s="124">
        <f t="shared" si="35"/>
        <v>43.554538520213576</v>
      </c>
      <c r="L164" s="92">
        <f>'MASTER CHART'!$E$7</f>
        <v>0.2</v>
      </c>
      <c r="M164" s="38">
        <f t="shared" si="34"/>
        <v>8.7109077040427163</v>
      </c>
    </row>
    <row r="165" spans="1:13" ht="15.6" x14ac:dyDescent="0.3">
      <c r="A165" s="1060" t="s">
        <v>209</v>
      </c>
      <c r="B165" s="1054" t="s">
        <v>209</v>
      </c>
      <c r="C165" s="1053">
        <v>4.8</v>
      </c>
      <c r="D165" s="1055" t="s">
        <v>631</v>
      </c>
      <c r="E165" s="247">
        <f t="shared" si="29"/>
        <v>4.8</v>
      </c>
      <c r="F165" s="247">
        <f t="shared" si="31"/>
        <v>4.8</v>
      </c>
      <c r="G165" s="586">
        <f t="shared" si="30"/>
        <v>1.9631901840490795</v>
      </c>
      <c r="H165" s="115">
        <f t="shared" si="32"/>
        <v>0.96319018404907952</v>
      </c>
      <c r="I165" s="115">
        <f t="shared" si="33"/>
        <v>-0.96319018404907952</v>
      </c>
      <c r="J165" s="579">
        <f t="shared" si="27"/>
        <v>35.926773455377571</v>
      </c>
      <c r="K165" s="124">
        <f t="shared" si="35"/>
        <v>35.926773455377571</v>
      </c>
      <c r="L165" s="92">
        <f>'MASTER CHART'!$E$7</f>
        <v>0.2</v>
      </c>
      <c r="M165" s="38">
        <f t="shared" si="34"/>
        <v>7.1853546910755144</v>
      </c>
    </row>
    <row r="166" spans="1:13" ht="15.6" x14ac:dyDescent="0.3">
      <c r="A166" s="1059" t="s">
        <v>101</v>
      </c>
      <c r="B166" s="1054" t="s">
        <v>101</v>
      </c>
      <c r="C166" s="1053">
        <v>3.24</v>
      </c>
      <c r="D166" s="1055" t="s">
        <v>630</v>
      </c>
      <c r="E166" s="247">
        <f t="shared" si="29"/>
        <v>3.24</v>
      </c>
      <c r="F166" s="247">
        <f t="shared" si="31"/>
        <v>3.24</v>
      </c>
      <c r="G166" s="586">
        <f t="shared" si="30"/>
        <v>1.3251533742331287</v>
      </c>
      <c r="H166" s="115">
        <f t="shared" si="32"/>
        <v>0.32515337423312873</v>
      </c>
      <c r="I166" s="115">
        <f t="shared" si="33"/>
        <v>-0.32515337423312873</v>
      </c>
      <c r="J166" s="579">
        <f t="shared" si="27"/>
        <v>12.128146453089244</v>
      </c>
      <c r="K166" s="124">
        <f t="shared" si="35"/>
        <v>12.128146453089244</v>
      </c>
      <c r="L166" s="92">
        <f>'MASTER CHART'!$E$7</f>
        <v>0.2</v>
      </c>
      <c r="M166" s="38">
        <f t="shared" si="34"/>
        <v>2.4256292906178487</v>
      </c>
    </row>
    <row r="167" spans="1:13" ht="16.5" customHeight="1" x14ac:dyDescent="0.3">
      <c r="A167" s="1060" t="s">
        <v>123</v>
      </c>
      <c r="B167" s="1054" t="s">
        <v>123</v>
      </c>
      <c r="C167" s="1053">
        <v>0.8</v>
      </c>
      <c r="D167" s="1055" t="s">
        <v>631</v>
      </c>
      <c r="E167" s="247">
        <f t="shared" si="29"/>
        <v>0.8</v>
      </c>
      <c r="F167" s="247">
        <f t="shared" si="31"/>
        <v>0.8</v>
      </c>
      <c r="G167" s="586">
        <f t="shared" si="30"/>
        <v>0.32719836400817992</v>
      </c>
      <c r="H167" s="115">
        <f t="shared" si="32"/>
        <v>-0.67280163599182008</v>
      </c>
      <c r="I167" s="115">
        <f t="shared" si="33"/>
        <v>0.67280163599182008</v>
      </c>
      <c r="J167" s="579">
        <f t="shared" si="27"/>
        <v>-4.2239055077673653</v>
      </c>
      <c r="K167" s="124">
        <f t="shared" si="35"/>
        <v>-4.2239055077673653</v>
      </c>
      <c r="L167" s="92">
        <f>'MASTER CHART'!$E$7</f>
        <v>0.2</v>
      </c>
      <c r="M167" s="38">
        <f t="shared" si="34"/>
        <v>-0.84478110155347308</v>
      </c>
    </row>
    <row r="168" spans="1:13" ht="15.6" x14ac:dyDescent="0.3">
      <c r="A168" s="1059" t="s">
        <v>102</v>
      </c>
      <c r="B168" s="1054" t="s">
        <v>102</v>
      </c>
      <c r="C168" s="1053">
        <v>1.26</v>
      </c>
      <c r="D168" s="1055" t="s">
        <v>630</v>
      </c>
      <c r="E168" s="247">
        <f t="shared" si="29"/>
        <v>1.26</v>
      </c>
      <c r="F168" s="247">
        <f t="shared" si="31"/>
        <v>1.26</v>
      </c>
      <c r="G168" s="586">
        <f t="shared" si="30"/>
        <v>0.51533742331288335</v>
      </c>
      <c r="H168" s="115">
        <f t="shared" si="32"/>
        <v>-0.48466257668711665</v>
      </c>
      <c r="I168" s="115">
        <f t="shared" si="33"/>
        <v>0.48466257668711665</v>
      </c>
      <c r="J168" s="579">
        <f t="shared" si="27"/>
        <v>-3.0427525998202603</v>
      </c>
      <c r="K168" s="124">
        <f t="shared" si="35"/>
        <v>-3.0427525998202603</v>
      </c>
      <c r="L168" s="92">
        <f>'MASTER CHART'!$E$7</f>
        <v>0.2</v>
      </c>
      <c r="M168" s="38">
        <f t="shared" si="34"/>
        <v>-0.60855051996405207</v>
      </c>
    </row>
    <row r="169" spans="1:13" ht="15.6" x14ac:dyDescent="0.3">
      <c r="A169" s="1060" t="s">
        <v>234</v>
      </c>
      <c r="B169" s="1054" t="s">
        <v>228</v>
      </c>
      <c r="C169" s="1053">
        <v>6.98</v>
      </c>
      <c r="D169" s="1055" t="s">
        <v>630</v>
      </c>
      <c r="E169" s="247">
        <f t="shared" si="29"/>
        <v>6.98</v>
      </c>
      <c r="F169" s="247">
        <f t="shared" si="31"/>
        <v>6.98</v>
      </c>
      <c r="G169" s="586">
        <f t="shared" si="30"/>
        <v>2.8548057259713699</v>
      </c>
      <c r="H169" s="115">
        <f t="shared" si="32"/>
        <v>1.8548057259713699</v>
      </c>
      <c r="I169" s="115">
        <f t="shared" si="33"/>
        <v>-1.8548057259713699</v>
      </c>
      <c r="J169" s="579">
        <f t="shared" si="27"/>
        <v>69.183829138062549</v>
      </c>
      <c r="K169" s="124">
        <f t="shared" si="35"/>
        <v>69.183829138062549</v>
      </c>
      <c r="L169" s="92">
        <f>'MASTER CHART'!$E$7</f>
        <v>0.2</v>
      </c>
      <c r="M169" s="38">
        <f t="shared" si="34"/>
        <v>13.83676582761251</v>
      </c>
    </row>
    <row r="170" spans="1:13" ht="15.6" x14ac:dyDescent="0.3">
      <c r="A170" s="1060" t="s">
        <v>104</v>
      </c>
      <c r="B170" s="1054" t="s">
        <v>124</v>
      </c>
      <c r="C170" s="1053">
        <v>2.16</v>
      </c>
      <c r="D170" s="1055" t="s">
        <v>630</v>
      </c>
      <c r="E170" s="247">
        <f t="shared" si="29"/>
        <v>2.16</v>
      </c>
      <c r="F170" s="247">
        <f t="shared" si="31"/>
        <v>2.16</v>
      </c>
      <c r="G170" s="586">
        <f t="shared" si="30"/>
        <v>0.8834355828220859</v>
      </c>
      <c r="H170" s="115">
        <f t="shared" si="32"/>
        <v>-0.1165644171779141</v>
      </c>
      <c r="I170" s="115">
        <f t="shared" si="33"/>
        <v>0.1165644171779141</v>
      </c>
      <c r="J170" s="579">
        <f t="shared" si="27"/>
        <v>-0.73180125818461927</v>
      </c>
      <c r="K170" s="124">
        <f t="shared" si="35"/>
        <v>-0.73180125818461927</v>
      </c>
      <c r="L170" s="92">
        <f>'MASTER CHART'!$E$7</f>
        <v>0.2</v>
      </c>
      <c r="M170" s="38">
        <f t="shared" si="34"/>
        <v>-0.14636025163692387</v>
      </c>
    </row>
    <row r="171" spans="1:13" ht="15.6" x14ac:dyDescent="0.3">
      <c r="A171" s="1059" t="s">
        <v>103</v>
      </c>
      <c r="B171" s="1054" t="s">
        <v>103</v>
      </c>
      <c r="C171" s="1053">
        <v>2.7</v>
      </c>
      <c r="D171" s="1055" t="s">
        <v>631</v>
      </c>
      <c r="E171" s="247">
        <f t="shared" si="29"/>
        <v>2.7</v>
      </c>
      <c r="F171" s="247">
        <f t="shared" si="31"/>
        <v>2.7</v>
      </c>
      <c r="G171" s="586">
        <f t="shared" si="30"/>
        <v>1.1042944785276072</v>
      </c>
      <c r="H171" s="115">
        <f t="shared" si="32"/>
        <v>0.1042944785276072</v>
      </c>
      <c r="I171" s="115">
        <f t="shared" si="33"/>
        <v>-0.1042944785276072</v>
      </c>
      <c r="J171" s="579">
        <f t="shared" si="27"/>
        <v>3.8901601830663561</v>
      </c>
      <c r="K171" s="124">
        <f t="shared" si="35"/>
        <v>3.8901601830663561</v>
      </c>
      <c r="L171" s="92">
        <f>'MASTER CHART'!$E$7</f>
        <v>0.2</v>
      </c>
      <c r="M171" s="38">
        <f t="shared" si="34"/>
        <v>0.77803203661327125</v>
      </c>
    </row>
    <row r="172" spans="1:13" ht="15.6" x14ac:dyDescent="0.3">
      <c r="A172" s="1060" t="s">
        <v>210</v>
      </c>
      <c r="B172" s="1054" t="s">
        <v>210</v>
      </c>
      <c r="C172" s="1053">
        <v>5.3</v>
      </c>
      <c r="D172" s="1055" t="s">
        <v>631</v>
      </c>
      <c r="E172" s="247">
        <f t="shared" si="29"/>
        <v>5.3</v>
      </c>
      <c r="F172" s="247">
        <f t="shared" si="31"/>
        <v>5.3</v>
      </c>
      <c r="G172" s="586">
        <f t="shared" si="30"/>
        <v>2.167689161554192</v>
      </c>
      <c r="H172" s="115">
        <f t="shared" si="32"/>
        <v>1.167689161554192</v>
      </c>
      <c r="I172" s="115">
        <f t="shared" si="33"/>
        <v>-1.167689161554192</v>
      </c>
      <c r="J172" s="579">
        <f t="shared" si="27"/>
        <v>43.554538520213576</v>
      </c>
      <c r="K172" s="124">
        <f t="shared" si="35"/>
        <v>43.554538520213576</v>
      </c>
      <c r="L172" s="92">
        <f>'MASTER CHART'!$E$7</f>
        <v>0.2</v>
      </c>
      <c r="M172" s="38">
        <f t="shared" si="34"/>
        <v>8.7109077040427163</v>
      </c>
    </row>
    <row r="173" spans="1:13" ht="15.6" x14ac:dyDescent="0.3">
      <c r="A173" s="1060" t="s">
        <v>105</v>
      </c>
      <c r="B173" s="1054" t="s">
        <v>105</v>
      </c>
      <c r="C173" s="1053">
        <v>-19.670000000000002</v>
      </c>
      <c r="D173" s="1055" t="s">
        <v>632</v>
      </c>
      <c r="E173" s="247">
        <f t="shared" si="29"/>
        <v>-19.670000000000002</v>
      </c>
      <c r="F173" s="247">
        <f t="shared" si="31"/>
        <v>-19.670000000000002</v>
      </c>
      <c r="G173" s="586">
        <f t="shared" si="30"/>
        <v>-8.0449897750511248</v>
      </c>
      <c r="H173" s="115">
        <f t="shared" si="32"/>
        <v>-9.0449897750511248</v>
      </c>
      <c r="I173" s="115">
        <f t="shared" si="33"/>
        <v>9.0449897750511248</v>
      </c>
      <c r="J173" s="579">
        <f t="shared" si="27"/>
        <v>-56.785209911413538</v>
      </c>
      <c r="K173" s="124">
        <f t="shared" si="35"/>
        <v>-56.785209911413538</v>
      </c>
      <c r="L173" s="92">
        <f>'MASTER CHART'!$E$7</f>
        <v>0.2</v>
      </c>
      <c r="M173" s="38">
        <f t="shared" si="34"/>
        <v>-11.357041982282709</v>
      </c>
    </row>
    <row r="174" spans="1:13" ht="15.6" x14ac:dyDescent="0.3">
      <c r="A174" s="1059" t="s">
        <v>211</v>
      </c>
      <c r="B174" s="1054" t="s">
        <v>106</v>
      </c>
      <c r="C174" s="1053">
        <v>6.8</v>
      </c>
      <c r="D174" s="1055" t="s">
        <v>631</v>
      </c>
      <c r="E174" s="247">
        <f t="shared" si="29"/>
        <v>6.8</v>
      </c>
      <c r="F174" s="247">
        <f t="shared" si="31"/>
        <v>6.8</v>
      </c>
      <c r="G174" s="586">
        <f t="shared" si="30"/>
        <v>2.7811860940695294</v>
      </c>
      <c r="H174" s="115">
        <f t="shared" si="32"/>
        <v>1.7811860940695294</v>
      </c>
      <c r="I174" s="115">
        <f t="shared" si="33"/>
        <v>-1.7811860940695294</v>
      </c>
      <c r="J174" s="579">
        <f>(IF(H174&lt;0,H174/$H$183*-100,H174/$H$182*100))</f>
        <v>66.437833714721577</v>
      </c>
      <c r="K174" s="124">
        <f t="shared" si="35"/>
        <v>66.437833714721577</v>
      </c>
      <c r="L174" s="92">
        <f>'MASTER CHART'!$E$7</f>
        <v>0.2</v>
      </c>
      <c r="M174" s="38">
        <f t="shared" si="34"/>
        <v>13.287566742944316</v>
      </c>
    </row>
    <row r="175" spans="1:13" ht="15.6" x14ac:dyDescent="0.3">
      <c r="A175" s="1060" t="s">
        <v>107</v>
      </c>
      <c r="B175" s="1054" t="s">
        <v>107</v>
      </c>
      <c r="C175" s="1053">
        <v>-5.9</v>
      </c>
      <c r="D175" s="1055" t="s">
        <v>631</v>
      </c>
      <c r="E175" s="247">
        <f t="shared" si="29"/>
        <v>-5.9</v>
      </c>
      <c r="F175" s="247">
        <f t="shared" si="31"/>
        <v>-5.9</v>
      </c>
      <c r="G175" s="586">
        <f t="shared" si="30"/>
        <v>-2.4130879345603269</v>
      </c>
      <c r="H175" s="115">
        <f t="shared" si="32"/>
        <v>-3.4130879345603269</v>
      </c>
      <c r="I175" s="115">
        <f t="shared" si="33"/>
        <v>3.4130879345603269</v>
      </c>
      <c r="J175" s="579">
        <f>(IF(H175&lt;0,H175/$H$183*-100,H175/$H$182*100))</f>
        <v>-21.427654384388241</v>
      </c>
      <c r="K175" s="124">
        <f t="shared" si="35"/>
        <v>-21.427654384388241</v>
      </c>
      <c r="L175" s="92">
        <f>'MASTER CHART'!$E$7</f>
        <v>0.2</v>
      </c>
      <c r="M175" s="38">
        <f t="shared" si="34"/>
        <v>-4.2855308768776483</v>
      </c>
    </row>
    <row r="176" spans="1:13" ht="15.6" x14ac:dyDescent="0.3">
      <c r="A176" s="1059" t="s">
        <v>212</v>
      </c>
      <c r="B176" s="1054" t="s">
        <v>212</v>
      </c>
      <c r="C176" s="1053">
        <v>3.4</v>
      </c>
      <c r="D176" s="1055" t="s">
        <v>631</v>
      </c>
      <c r="E176" s="247">
        <f t="shared" si="29"/>
        <v>3.4</v>
      </c>
      <c r="F176" s="247">
        <f t="shared" si="31"/>
        <v>3.4</v>
      </c>
      <c r="G176" s="586">
        <f t="shared" si="30"/>
        <v>1.3905930470347647</v>
      </c>
      <c r="H176" s="115">
        <f t="shared" si="32"/>
        <v>0.39059304703476472</v>
      </c>
      <c r="I176" s="115">
        <f t="shared" si="33"/>
        <v>-0.39059304703476472</v>
      </c>
      <c r="J176" s="579">
        <f>(IF(H176&lt;0,H176/$H$183*-100,H176/$H$182*100))</f>
        <v>14.569031273836764</v>
      </c>
      <c r="K176" s="124">
        <f t="shared" si="35"/>
        <v>14.569031273836764</v>
      </c>
      <c r="L176" s="92">
        <f>'MASTER CHART'!$E$7</f>
        <v>0.2</v>
      </c>
      <c r="M176" s="38">
        <f t="shared" si="34"/>
        <v>2.9138062547673531</v>
      </c>
    </row>
    <row r="177" spans="1:14" ht="16.2" thickBot="1" x14ac:dyDescent="0.35">
      <c r="A177" s="1062" t="s">
        <v>213</v>
      </c>
      <c r="B177" s="1054" t="s">
        <v>213</v>
      </c>
      <c r="C177" s="1053">
        <v>3.7</v>
      </c>
      <c r="D177" s="1055" t="s">
        <v>631</v>
      </c>
      <c r="E177" s="247">
        <f t="shared" si="29"/>
        <v>3.7</v>
      </c>
      <c r="F177" s="593">
        <f t="shared" si="31"/>
        <v>3.7</v>
      </c>
      <c r="G177" s="594">
        <f t="shared" si="30"/>
        <v>1.5132924335378322</v>
      </c>
      <c r="H177" s="68">
        <f t="shared" si="32"/>
        <v>0.51329243353783216</v>
      </c>
      <c r="I177" s="68">
        <f t="shared" si="33"/>
        <v>-0.51329243353783216</v>
      </c>
      <c r="J177" s="584">
        <f>(IF(H177&lt;0,H177/$H$183*-100,H177/$H$182*100))</f>
        <v>19.145690312738363</v>
      </c>
      <c r="K177" s="119">
        <f t="shared" si="35"/>
        <v>19.145690312738363</v>
      </c>
      <c r="L177" s="63">
        <f>'MASTER CHART'!$E$7</f>
        <v>0.2</v>
      </c>
      <c r="M177" s="76">
        <f t="shared" si="34"/>
        <v>3.8291380625476727</v>
      </c>
    </row>
    <row r="178" spans="1:14" ht="16.2" thickTop="1" x14ac:dyDescent="0.3">
      <c r="A178" s="1063"/>
      <c r="E178" s="1072"/>
    </row>
    <row r="179" spans="1:14" ht="15.6" x14ac:dyDescent="0.3">
      <c r="A179" s="1064"/>
      <c r="E179" s="190"/>
      <c r="F179" s="183"/>
      <c r="G179" s="587"/>
      <c r="H179" s="175"/>
      <c r="I179" s="175"/>
      <c r="J179" s="176"/>
      <c r="K179" s="176"/>
      <c r="L179" s="175"/>
      <c r="M179" s="138"/>
    </row>
    <row r="180" spans="1:14" ht="16.8" thickBot="1" x14ac:dyDescent="0.35">
      <c r="A180" s="1065"/>
      <c r="C180" s="1053"/>
      <c r="D180" s="1055"/>
      <c r="E180" s="1073"/>
      <c r="F180" s="65"/>
      <c r="G180" s="588"/>
      <c r="H180" s="80"/>
      <c r="I180" s="65"/>
      <c r="J180" s="33"/>
    </row>
    <row r="181" spans="1:14" ht="17.399999999999999" thickTop="1" thickBot="1" x14ac:dyDescent="0.35">
      <c r="A181" s="1066"/>
      <c r="E181" s="1074" t="s">
        <v>345</v>
      </c>
      <c r="F181" s="605">
        <f>MEDIAN(F4:F177)</f>
        <v>2.4450000000000003</v>
      </c>
      <c r="G181" s="606"/>
      <c r="H181" s="286">
        <f>AVERAGE(F4:F85)</f>
        <v>2.4742682926829271</v>
      </c>
      <c r="I181" s="285"/>
      <c r="J181" s="240"/>
      <c r="K181" s="240"/>
    </row>
    <row r="182" spans="1:14" ht="17.399999999999999" thickTop="1" thickBot="1" x14ac:dyDescent="0.35">
      <c r="E182" s="1075"/>
      <c r="F182" s="603"/>
      <c r="G182" s="604" t="s">
        <v>15</v>
      </c>
      <c r="H182" s="245">
        <f>MAX(H4:H177)</f>
        <v>2.6809815950920242</v>
      </c>
      <c r="K182" s="240"/>
    </row>
    <row r="183" spans="1:14" ht="17.399999999999999" thickTop="1" thickBot="1" x14ac:dyDescent="0.35">
      <c r="C183" s="1053"/>
      <c r="D183" s="1055"/>
      <c r="E183" s="1076"/>
      <c r="F183" s="589"/>
      <c r="G183" s="287" t="s">
        <v>14</v>
      </c>
      <c r="H183" s="288">
        <f>MIN(H4:H177)</f>
        <v>-15.928425357873209</v>
      </c>
      <c r="J183" t="s">
        <v>267</v>
      </c>
      <c r="K183" s="246">
        <f>MAX(I4:I177)*-1</f>
        <v>-15.928425357873209</v>
      </c>
    </row>
    <row r="184" spans="1:14" ht="16.2" x14ac:dyDescent="0.3">
      <c r="C184" s="1053"/>
      <c r="D184" s="1055"/>
      <c r="E184" s="1077"/>
      <c r="F184" s="242"/>
      <c r="G184" s="590"/>
      <c r="H184" s="100"/>
      <c r="I184" s="70"/>
      <c r="J184" s="243"/>
      <c r="K184" s="69"/>
    </row>
    <row r="185" spans="1:14" x14ac:dyDescent="0.3">
      <c r="A185" s="1068" t="s">
        <v>633</v>
      </c>
      <c r="E185" s="1078" t="s">
        <v>634</v>
      </c>
      <c r="G185" s="591"/>
      <c r="H185" s="241"/>
      <c r="I185" s="241"/>
      <c r="J185" s="241"/>
      <c r="K185" s="244"/>
      <c r="L185" s="241"/>
      <c r="M185" s="241"/>
      <c r="N185" s="241"/>
    </row>
  </sheetData>
  <mergeCells count="8">
    <mergeCell ref="G2:L2"/>
    <mergeCell ref="M2:M3"/>
    <mergeCell ref="E2:F2"/>
    <mergeCell ref="A1:A3"/>
    <mergeCell ref="E1:M1"/>
    <mergeCell ref="B3:D3"/>
    <mergeCell ref="B1:D1"/>
    <mergeCell ref="B2:D2"/>
  </mergeCells>
  <hyperlinks>
    <hyperlink ref="E185" r:id="rId1" xr:uid="{5EFF1F0B-6599-47D9-A59F-7BD58BF105DE}"/>
  </hyperlinks>
  <pageMargins left="0.7" right="0.7" top="0.75" bottom="0.75" header="0.3" footer="0.3"/>
  <pageSetup orientation="portrait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R215"/>
  <sheetViews>
    <sheetView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G1048576"/>
    </sheetView>
  </sheetViews>
  <sheetFormatPr defaultColWidth="13.21875" defaultRowHeight="14.4" x14ac:dyDescent="0.3"/>
  <cols>
    <col min="1" max="1" width="33.44140625" style="214" customWidth="1"/>
    <col min="2" max="2" width="23.21875" style="677" hidden="1" customWidth="1"/>
    <col min="3" max="4" width="14.21875" style="678" hidden="1" customWidth="1"/>
    <col min="5" max="5" width="13.21875" style="678" hidden="1" customWidth="1"/>
    <col min="6" max="6" width="10.77734375" style="678" hidden="1" customWidth="1"/>
    <col min="7" max="7" width="13.21875" style="607" customWidth="1"/>
    <col min="8" max="8" width="13.21875" style="79" customWidth="1"/>
    <col min="9" max="9" width="13.21875" style="214" customWidth="1"/>
    <col min="10" max="10" width="13.21875" style="214" hidden="1" customWidth="1"/>
    <col min="11" max="11" width="12.44140625" style="214" customWidth="1"/>
    <col min="12" max="13" width="13.21875" style="214" customWidth="1"/>
    <col min="14" max="14" width="26.44140625" hidden="1" customWidth="1"/>
    <col min="15" max="15" width="0" hidden="1" customWidth="1"/>
    <col min="17" max="17" width="23" customWidth="1"/>
  </cols>
  <sheetData>
    <row r="1" spans="1:18" ht="27.75" customHeight="1" thickBot="1" x14ac:dyDescent="0.35">
      <c r="A1" s="1522" t="s">
        <v>0</v>
      </c>
      <c r="B1" s="1525" t="s">
        <v>641</v>
      </c>
      <c r="C1" s="1526"/>
      <c r="D1" s="1526"/>
      <c r="E1" s="1526"/>
      <c r="F1" s="1526"/>
      <c r="G1" s="1510" t="s">
        <v>276</v>
      </c>
      <c r="H1" s="1511"/>
      <c r="I1" s="1511"/>
      <c r="J1" s="1511"/>
      <c r="K1" s="1511"/>
      <c r="L1" s="1511"/>
      <c r="M1" s="1512"/>
      <c r="N1" s="137"/>
      <c r="O1" s="137"/>
      <c r="Q1" s="137"/>
    </row>
    <row r="2" spans="1:18" ht="15.6" thickTop="1" thickBot="1" x14ac:dyDescent="0.35">
      <c r="A2" s="1523"/>
      <c r="B2" s="1527"/>
      <c r="C2" s="1527"/>
      <c r="D2" s="1527"/>
      <c r="E2" s="1527"/>
      <c r="F2" s="1527"/>
      <c r="G2" s="1520" t="s">
        <v>636</v>
      </c>
      <c r="H2" s="1518" t="s">
        <v>8</v>
      </c>
      <c r="I2" s="1519"/>
      <c r="J2" s="1519"/>
      <c r="K2" s="1519"/>
      <c r="L2" s="1444"/>
      <c r="M2" s="215" t="s">
        <v>1</v>
      </c>
      <c r="N2" s="137"/>
      <c r="O2" s="137"/>
    </row>
    <row r="3" spans="1:18" ht="34.799999999999997" thickBot="1" x14ac:dyDescent="0.35">
      <c r="A3" s="1524"/>
      <c r="B3" s="639" t="s">
        <v>450</v>
      </c>
      <c r="C3" s="1079">
        <v>2021</v>
      </c>
      <c r="D3" s="1079">
        <v>2022</v>
      </c>
      <c r="E3" s="1079">
        <v>2023</v>
      </c>
      <c r="F3" s="1079">
        <v>2024</v>
      </c>
      <c r="G3" s="1521"/>
      <c r="H3" s="209" t="s">
        <v>328</v>
      </c>
      <c r="I3" s="94" t="s">
        <v>332</v>
      </c>
      <c r="J3" s="95" t="s">
        <v>10</v>
      </c>
      <c r="K3" s="592" t="s">
        <v>348</v>
      </c>
      <c r="L3" s="98" t="s">
        <v>17</v>
      </c>
      <c r="M3" s="216"/>
      <c r="N3" s="137"/>
      <c r="O3" s="137"/>
    </row>
    <row r="4" spans="1:18" ht="16.2" thickBot="1" x14ac:dyDescent="0.35">
      <c r="A4" s="462" t="s">
        <v>126</v>
      </c>
      <c r="B4" s="639" t="s">
        <v>126</v>
      </c>
      <c r="C4" s="1080">
        <v>83370</v>
      </c>
      <c r="D4" s="1080">
        <v>89114</v>
      </c>
      <c r="E4" s="1080">
        <v>95230</v>
      </c>
      <c r="F4" s="1080">
        <v>101121</v>
      </c>
      <c r="G4" s="673">
        <f>IF(F4=0,"use median",(F4-C4)/C4)</f>
        <v>0.21291831594098595</v>
      </c>
      <c r="H4" s="174">
        <f t="shared" ref="H4:H6" si="0">IF(G4="use median",$G$180,G4/$G$180)</f>
        <v>1.2117587977658151</v>
      </c>
      <c r="I4" s="114">
        <f>H4-$G$180</f>
        <v>1.0360486512139147</v>
      </c>
      <c r="J4" s="114">
        <f>(I4*-1)</f>
        <v>-1.0360486512139147</v>
      </c>
      <c r="K4" s="579">
        <f t="shared" ref="K4:K67" si="1">(IF(I4&lt;=0,I4/$I$182*-100,I4/$I$181*100))</f>
        <v>17.003739044781817</v>
      </c>
      <c r="L4" s="92">
        <f>'MASTER CHART'!$G$7</f>
        <v>0.25</v>
      </c>
      <c r="M4" s="38">
        <f>(K4*L4)</f>
        <v>4.2509347611954542</v>
      </c>
      <c r="N4" s="137" t="s">
        <v>30</v>
      </c>
      <c r="O4" s="137">
        <v>4.0940000000000003</v>
      </c>
    </row>
    <row r="5" spans="1:18" ht="16.2" thickBot="1" x14ac:dyDescent="0.35">
      <c r="A5" s="463" t="s">
        <v>127</v>
      </c>
      <c r="B5" s="639" t="s">
        <v>127</v>
      </c>
      <c r="C5" s="1080">
        <v>43553</v>
      </c>
      <c r="D5" s="1080">
        <v>46321</v>
      </c>
      <c r="E5" s="1080">
        <v>49263</v>
      </c>
      <c r="F5" s="1080">
        <v>52054</v>
      </c>
      <c r="G5" s="673">
        <f t="shared" ref="G5:G67" si="2">IF(F5=0,"use median",(F5-C5)/C5)</f>
        <v>0.19518747273436962</v>
      </c>
      <c r="H5" s="174">
        <f t="shared" si="0"/>
        <v>1.1108491829566378</v>
      </c>
      <c r="I5" s="114">
        <f t="shared" ref="I5:I68" si="3">H5-$G$180</f>
        <v>0.93513903640473739</v>
      </c>
      <c r="J5" s="114">
        <f>(I5*-1)</f>
        <v>-0.93513903640473739</v>
      </c>
      <c r="K5" s="579">
        <f t="shared" si="1"/>
        <v>15.347599870898145</v>
      </c>
      <c r="L5" s="92">
        <f>'MASTER CHART'!$G$7</f>
        <v>0.25</v>
      </c>
      <c r="M5" s="38">
        <f>(K5*L5)</f>
        <v>3.8368999677245363</v>
      </c>
      <c r="N5" s="137" t="s">
        <v>38</v>
      </c>
      <c r="O5" s="137">
        <v>3</v>
      </c>
    </row>
    <row r="6" spans="1:18" ht="16.2" thickBot="1" x14ac:dyDescent="0.35">
      <c r="A6" s="464" t="s">
        <v>30</v>
      </c>
      <c r="B6" s="639" t="s">
        <v>30</v>
      </c>
      <c r="C6" s="1080">
        <v>514748</v>
      </c>
      <c r="D6" s="1080">
        <v>540873</v>
      </c>
      <c r="E6" s="1080">
        <v>559055</v>
      </c>
      <c r="F6" s="1080">
        <v>576338</v>
      </c>
      <c r="G6" s="673">
        <f t="shared" si="2"/>
        <v>0.11965078057612658</v>
      </c>
      <c r="H6" s="174">
        <f t="shared" si="0"/>
        <v>0.68095544238126704</v>
      </c>
      <c r="I6" s="114">
        <f t="shared" si="3"/>
        <v>0.50524529582936673</v>
      </c>
      <c r="J6" s="114">
        <f t="shared" ref="J6:J69" si="4">(I6*-1)</f>
        <v>-0.50524529582936673</v>
      </c>
      <c r="K6" s="579">
        <f t="shared" si="1"/>
        <v>8.2921387463997878</v>
      </c>
      <c r="L6" s="92">
        <f>'MASTER CHART'!$G$7</f>
        <v>0.25</v>
      </c>
      <c r="M6" s="38">
        <f t="shared" ref="M6:M69" si="5">(K6*L6)</f>
        <v>2.0730346865999469</v>
      </c>
      <c r="N6" s="137" t="s">
        <v>39</v>
      </c>
      <c r="O6" s="137">
        <v>3.4769999999999999</v>
      </c>
    </row>
    <row r="7" spans="1:18" ht="16.2" thickBot="1" x14ac:dyDescent="0.35">
      <c r="A7" s="464" t="s">
        <v>128</v>
      </c>
      <c r="C7" s="1080"/>
      <c r="D7" s="1080"/>
      <c r="E7" s="1080"/>
      <c r="F7" s="1080"/>
      <c r="G7" s="673" t="str">
        <f t="shared" si="2"/>
        <v>use median</v>
      </c>
      <c r="H7" s="174">
        <f>IF(G7="use median",$G$180,G7/$G$180)</f>
        <v>0.17571014655190037</v>
      </c>
      <c r="I7" s="114">
        <f t="shared" si="3"/>
        <v>0</v>
      </c>
      <c r="J7" s="114">
        <f t="shared" si="4"/>
        <v>0</v>
      </c>
      <c r="K7" s="579">
        <f t="shared" si="1"/>
        <v>0</v>
      </c>
      <c r="L7" s="92">
        <f>'MASTER CHART'!$G$7</f>
        <v>0.25</v>
      </c>
      <c r="M7" s="38">
        <f t="shared" si="5"/>
        <v>0</v>
      </c>
      <c r="N7" s="137" t="s">
        <v>40</v>
      </c>
      <c r="O7" s="137">
        <v>1.756</v>
      </c>
    </row>
    <row r="8" spans="1:18" ht="16.2" thickBot="1" x14ac:dyDescent="0.35">
      <c r="A8" s="463" t="s">
        <v>129</v>
      </c>
      <c r="B8" s="639" t="s">
        <v>129</v>
      </c>
      <c r="C8" s="1080">
        <v>219841</v>
      </c>
      <c r="D8" s="1080">
        <v>230169</v>
      </c>
      <c r="E8" s="1080">
        <v>243495</v>
      </c>
      <c r="F8" s="1080">
        <v>257927</v>
      </c>
      <c r="G8" s="673">
        <f t="shared" si="2"/>
        <v>0.17324338954062254</v>
      </c>
      <c r="H8" s="174">
        <f t="shared" ref="H8:H71" si="6">IF(G8="use median",$G$180,G8/$G$180)</f>
        <v>0.98596121476371767</v>
      </c>
      <c r="I8" s="114">
        <f t="shared" si="3"/>
        <v>0.81025106821181736</v>
      </c>
      <c r="J8" s="114">
        <f t="shared" si="4"/>
        <v>-0.81025106821181736</v>
      </c>
      <c r="K8" s="579">
        <f t="shared" si="1"/>
        <v>13.297925448275913</v>
      </c>
      <c r="L8" s="92">
        <f>'MASTER CHART'!$G$7</f>
        <v>0.25</v>
      </c>
      <c r="M8" s="38">
        <f t="shared" si="5"/>
        <v>3.3244813620689784</v>
      </c>
      <c r="N8" s="137" t="s">
        <v>41</v>
      </c>
      <c r="O8" s="137">
        <v>2.9489999999999998</v>
      </c>
      <c r="Q8" s="137"/>
      <c r="R8" s="137"/>
    </row>
    <row r="9" spans="1:18" ht="16.2" thickBot="1" x14ac:dyDescent="0.35">
      <c r="A9" s="463" t="s">
        <v>110</v>
      </c>
      <c r="B9" s="639" t="s">
        <v>110</v>
      </c>
      <c r="C9" s="1080">
        <v>1804</v>
      </c>
      <c r="D9" s="1080">
        <v>2064</v>
      </c>
      <c r="E9" s="1080">
        <v>2243</v>
      </c>
      <c r="F9" s="1080">
        <v>2425</v>
      </c>
      <c r="G9" s="673">
        <f t="shared" si="2"/>
        <v>0.34423503325942351</v>
      </c>
      <c r="H9" s="174">
        <f t="shared" si="6"/>
        <v>1.9591073140317774</v>
      </c>
      <c r="I9" s="114">
        <f t="shared" si="3"/>
        <v>1.783397167479877</v>
      </c>
      <c r="J9" s="114">
        <f t="shared" si="4"/>
        <v>-1.783397167479877</v>
      </c>
      <c r="K9" s="579">
        <f t="shared" si="1"/>
        <v>29.269301218143028</v>
      </c>
      <c r="L9" s="92">
        <f>'MASTER CHART'!$G$7</f>
        <v>0.25</v>
      </c>
      <c r="M9" s="38">
        <f t="shared" si="5"/>
        <v>7.3173253045357569</v>
      </c>
      <c r="N9" s="137" t="s">
        <v>111</v>
      </c>
      <c r="O9" s="137">
        <v>2.5</v>
      </c>
    </row>
    <row r="10" spans="1:18" ht="16.2" thickBot="1" x14ac:dyDescent="0.35">
      <c r="A10" s="464" t="s">
        <v>38</v>
      </c>
      <c r="B10" s="639" t="s">
        <v>38</v>
      </c>
      <c r="C10" s="1080">
        <v>1015008</v>
      </c>
      <c r="D10" s="1080">
        <v>1063675</v>
      </c>
      <c r="E10" s="1080">
        <v>1110139</v>
      </c>
      <c r="F10" s="1080">
        <v>1152779</v>
      </c>
      <c r="G10" s="673">
        <f t="shared" si="2"/>
        <v>0.13573390554557205</v>
      </c>
      <c r="H10" s="174">
        <f t="shared" si="6"/>
        <v>0.77248757803226609</v>
      </c>
      <c r="I10" s="114">
        <f t="shared" si="3"/>
        <v>0.59677743148036577</v>
      </c>
      <c r="J10" s="114">
        <f t="shared" si="4"/>
        <v>-0.59677743148036577</v>
      </c>
      <c r="K10" s="579">
        <f t="shared" si="1"/>
        <v>9.7943737495510135</v>
      </c>
      <c r="L10" s="92">
        <f>'MASTER CHART'!$G$7</f>
        <v>0.25</v>
      </c>
      <c r="M10" s="38">
        <f t="shared" si="5"/>
        <v>2.4485934373877534</v>
      </c>
      <c r="N10" s="137" t="s">
        <v>42</v>
      </c>
      <c r="O10" s="137">
        <v>4.83</v>
      </c>
    </row>
    <row r="11" spans="1:18" ht="16.2" thickBot="1" x14ac:dyDescent="0.35">
      <c r="A11" s="463" t="s">
        <v>130</v>
      </c>
      <c r="B11" s="639" t="s">
        <v>130</v>
      </c>
      <c r="C11" s="1080">
        <v>40500</v>
      </c>
      <c r="D11" s="1080">
        <v>42886</v>
      </c>
      <c r="E11" s="1080">
        <v>46154</v>
      </c>
      <c r="F11" s="1080">
        <v>49335</v>
      </c>
      <c r="G11" s="673">
        <f t="shared" si="2"/>
        <v>0.21814814814814815</v>
      </c>
      <c r="H11" s="174">
        <f t="shared" si="6"/>
        <v>1.2415227716158819</v>
      </c>
      <c r="I11" s="114">
        <f t="shared" si="3"/>
        <v>1.0658126250639814</v>
      </c>
      <c r="J11" s="114">
        <f t="shared" si="4"/>
        <v>-1.0658126250639814</v>
      </c>
      <c r="K11" s="579">
        <f t="shared" si="1"/>
        <v>17.492228502964362</v>
      </c>
      <c r="L11" s="92">
        <f>'MASTER CHART'!$G$7</f>
        <v>0.25</v>
      </c>
      <c r="M11" s="38">
        <f t="shared" si="5"/>
        <v>4.3730571257410906</v>
      </c>
    </row>
    <row r="12" spans="1:18" ht="16.2" thickBot="1" x14ac:dyDescent="0.35">
      <c r="A12" s="464" t="s">
        <v>131</v>
      </c>
      <c r="C12" s="1080">
        <v>3499</v>
      </c>
      <c r="D12" s="1080">
        <v>4006</v>
      </c>
      <c r="E12" s="1080">
        <v>4403</v>
      </c>
      <c r="F12" s="1080">
        <v>4777</v>
      </c>
      <c r="G12" s="673">
        <f t="shared" si="2"/>
        <v>0.36524721348956846</v>
      </c>
      <c r="H12" s="174">
        <f t="shared" si="6"/>
        <v>2.0786916444901125</v>
      </c>
      <c r="I12" s="114">
        <f t="shared" si="3"/>
        <v>1.902981497938212</v>
      </c>
      <c r="J12" s="114">
        <f t="shared" si="4"/>
        <v>-1.902981497938212</v>
      </c>
      <c r="K12" s="579">
        <f t="shared" si="1"/>
        <v>31.231931782427839</v>
      </c>
      <c r="L12" s="92">
        <f>'MASTER CHART'!$G$7</f>
        <v>0.25</v>
      </c>
      <c r="M12" s="38">
        <f t="shared" si="5"/>
        <v>7.8079829456069598</v>
      </c>
      <c r="N12" s="137" t="s">
        <v>34</v>
      </c>
      <c r="O12" s="137">
        <v>4.5</v>
      </c>
    </row>
    <row r="13" spans="1:18" ht="16.2" thickBot="1" x14ac:dyDescent="0.35">
      <c r="A13" s="463" t="s">
        <v>39</v>
      </c>
      <c r="B13" s="639" t="s">
        <v>39</v>
      </c>
      <c r="C13" s="1080">
        <v>1415564</v>
      </c>
      <c r="D13" s="1080">
        <v>1487440</v>
      </c>
      <c r="E13" s="1080">
        <v>1555699</v>
      </c>
      <c r="F13" s="1080">
        <v>1624871</v>
      </c>
      <c r="G13" s="673">
        <f t="shared" si="2"/>
        <v>0.14786120585151924</v>
      </c>
      <c r="H13" s="174">
        <f t="shared" si="6"/>
        <v>0.84150636006580726</v>
      </c>
      <c r="I13" s="114">
        <f t="shared" si="3"/>
        <v>0.66579621351390683</v>
      </c>
      <c r="J13" s="114">
        <f t="shared" si="4"/>
        <v>-0.66579621351390683</v>
      </c>
      <c r="K13" s="579">
        <f t="shared" si="1"/>
        <v>10.927117233664383</v>
      </c>
      <c r="L13" s="92">
        <f>'MASTER CHART'!$G$7</f>
        <v>0.25</v>
      </c>
      <c r="M13" s="38">
        <f t="shared" si="5"/>
        <v>2.7317793084160957</v>
      </c>
      <c r="N13" s="137" t="s">
        <v>44</v>
      </c>
      <c r="O13" s="137">
        <v>4.1360000000000001</v>
      </c>
    </row>
    <row r="14" spans="1:18" ht="16.2" thickBot="1" x14ac:dyDescent="0.35">
      <c r="A14" s="464" t="s">
        <v>40</v>
      </c>
      <c r="B14" s="639" t="s">
        <v>40</v>
      </c>
      <c r="C14" s="1080">
        <v>517860</v>
      </c>
      <c r="D14" s="1080">
        <v>550765</v>
      </c>
      <c r="E14" s="1080">
        <v>576174</v>
      </c>
      <c r="F14" s="1080">
        <v>600001</v>
      </c>
      <c r="G14" s="673">
        <f t="shared" si="2"/>
        <v>0.15861622832425751</v>
      </c>
      <c r="H14" s="174">
        <f t="shared" si="6"/>
        <v>0.9027152468819224</v>
      </c>
      <c r="I14" s="114">
        <f t="shared" si="3"/>
        <v>0.72700510033002197</v>
      </c>
      <c r="J14" s="114">
        <f t="shared" si="4"/>
        <v>-0.72700510033002197</v>
      </c>
      <c r="K14" s="579">
        <f t="shared" si="1"/>
        <v>11.931683898968517</v>
      </c>
      <c r="L14" s="92">
        <f>'MASTER CHART'!$G$7</f>
        <v>0.25</v>
      </c>
      <c r="M14" s="38">
        <f t="shared" si="5"/>
        <v>2.9829209747421292</v>
      </c>
    </row>
    <row r="15" spans="1:18" ht="16.2" thickBot="1" x14ac:dyDescent="0.35">
      <c r="A15" s="463" t="s">
        <v>41</v>
      </c>
      <c r="B15" s="639" t="s">
        <v>41</v>
      </c>
      <c r="C15" s="1080">
        <v>151866</v>
      </c>
      <c r="D15" s="1080">
        <v>157933</v>
      </c>
      <c r="E15" s="1080">
        <v>164258</v>
      </c>
      <c r="F15" s="1080">
        <v>170575</v>
      </c>
      <c r="G15" s="673">
        <f t="shared" si="2"/>
        <v>0.12319413166870793</v>
      </c>
      <c r="H15" s="174">
        <f t="shared" si="6"/>
        <v>0.70112133013513522</v>
      </c>
      <c r="I15" s="114">
        <f t="shared" si="3"/>
        <v>0.52541118358323491</v>
      </c>
      <c r="J15" s="114">
        <f t="shared" si="4"/>
        <v>-0.52541118358323491</v>
      </c>
      <c r="K15" s="579">
        <f t="shared" si="1"/>
        <v>8.623103409662825</v>
      </c>
      <c r="L15" s="92">
        <f>'MASTER CHART'!$G$7</f>
        <v>0.25</v>
      </c>
      <c r="M15" s="38">
        <f t="shared" si="5"/>
        <v>2.1557758524157062</v>
      </c>
      <c r="N15" s="137" t="s">
        <v>45</v>
      </c>
      <c r="O15" s="137">
        <v>4</v>
      </c>
    </row>
    <row r="16" spans="1:18" ht="16.2" thickBot="1" x14ac:dyDescent="0.35">
      <c r="A16" s="464" t="s">
        <v>132</v>
      </c>
      <c r="B16" s="639" t="s">
        <v>111</v>
      </c>
      <c r="C16" s="1080">
        <v>13254</v>
      </c>
      <c r="D16" s="1080">
        <v>14706</v>
      </c>
      <c r="E16" s="1080">
        <v>15641</v>
      </c>
      <c r="F16" s="1080">
        <v>16527</v>
      </c>
      <c r="G16" s="673">
        <f t="shared" si="2"/>
        <v>0.24694431869624264</v>
      </c>
      <c r="H16" s="174">
        <f t="shared" si="6"/>
        <v>1.4054072775091646</v>
      </c>
      <c r="I16" s="114">
        <f t="shared" si="3"/>
        <v>1.2296971309572642</v>
      </c>
      <c r="J16" s="114">
        <f t="shared" si="4"/>
        <v>-1.2296971309572642</v>
      </c>
      <c r="K16" s="579">
        <f t="shared" si="1"/>
        <v>20.181918189281056</v>
      </c>
      <c r="L16" s="92">
        <f>'MASTER CHART'!$G$7</f>
        <v>0.25</v>
      </c>
      <c r="M16" s="38">
        <f t="shared" si="5"/>
        <v>5.045479547320264</v>
      </c>
      <c r="N16" s="137" t="s">
        <v>46</v>
      </c>
      <c r="O16" s="137">
        <v>2.7240000000000002</v>
      </c>
    </row>
    <row r="17" spans="1:18" ht="16.2" thickBot="1" x14ac:dyDescent="0.35">
      <c r="A17" s="463" t="s">
        <v>42</v>
      </c>
      <c r="B17" s="639" t="s">
        <v>42</v>
      </c>
      <c r="C17" s="1080">
        <v>77624</v>
      </c>
      <c r="D17" s="1080">
        <v>81880</v>
      </c>
      <c r="E17" s="1080">
        <v>86305</v>
      </c>
      <c r="F17" s="1080">
        <v>90805</v>
      </c>
      <c r="G17" s="673">
        <f t="shared" si="2"/>
        <v>0.16980573018654024</v>
      </c>
      <c r="H17" s="174">
        <f t="shared" si="6"/>
        <v>0.96639683887796368</v>
      </c>
      <c r="I17" s="114">
        <f t="shared" si="3"/>
        <v>0.79068669232606337</v>
      </c>
      <c r="J17" s="114">
        <f t="shared" si="4"/>
        <v>-0.79068669232606337</v>
      </c>
      <c r="K17" s="579">
        <f t="shared" si="1"/>
        <v>12.976832860832646</v>
      </c>
      <c r="L17" s="92">
        <f>'MASTER CHART'!$G$7</f>
        <v>0.25</v>
      </c>
      <c r="M17" s="38">
        <f t="shared" si="5"/>
        <v>3.2442082152081615</v>
      </c>
      <c r="Q17" s="137"/>
      <c r="R17" s="137"/>
    </row>
    <row r="18" spans="1:18" ht="16.2" thickBot="1" x14ac:dyDescent="0.35">
      <c r="A18" s="464" t="s">
        <v>43</v>
      </c>
      <c r="B18" s="639" t="s">
        <v>43</v>
      </c>
      <c r="C18" s="1080">
        <v>966485</v>
      </c>
      <c r="D18" s="1080">
        <v>1061571</v>
      </c>
      <c r="E18" s="1080">
        <v>1164825</v>
      </c>
      <c r="F18" s="1080">
        <v>1276022</v>
      </c>
      <c r="G18" s="673">
        <f t="shared" si="2"/>
        <v>0.32027087849268226</v>
      </c>
      <c r="H18" s="174">
        <f t="shared" si="6"/>
        <v>1.8227227327369071</v>
      </c>
      <c r="I18" s="114">
        <f t="shared" si="3"/>
        <v>1.6470125861850067</v>
      </c>
      <c r="J18" s="114">
        <f t="shared" si="4"/>
        <v>-1.6470125861850067</v>
      </c>
      <c r="K18" s="579">
        <f t="shared" si="1"/>
        <v>27.030943176411469</v>
      </c>
      <c r="L18" s="92">
        <f>'MASTER CHART'!$G$7</f>
        <v>0.25</v>
      </c>
      <c r="M18" s="38">
        <f t="shared" si="5"/>
        <v>6.7577357941028673</v>
      </c>
      <c r="N18" s="137" t="s">
        <v>47</v>
      </c>
      <c r="O18" s="137">
        <v>4.5999999999999996</v>
      </c>
    </row>
    <row r="19" spans="1:18" ht="16.2" thickBot="1" x14ac:dyDescent="0.35">
      <c r="A19" s="463" t="s">
        <v>112</v>
      </c>
      <c r="B19" s="639" t="s">
        <v>112</v>
      </c>
      <c r="C19" s="1080">
        <v>4136</v>
      </c>
      <c r="D19" s="1080">
        <v>4555</v>
      </c>
      <c r="E19" s="1080">
        <v>4882</v>
      </c>
      <c r="F19" s="1080">
        <v>5118</v>
      </c>
      <c r="G19" s="673">
        <f t="shared" si="2"/>
        <v>0.2374274661508704</v>
      </c>
      <c r="H19" s="174">
        <f t="shared" si="6"/>
        <v>1.3512450522072741</v>
      </c>
      <c r="I19" s="114">
        <f t="shared" si="3"/>
        <v>1.1755349056553737</v>
      </c>
      <c r="J19" s="114">
        <f t="shared" si="4"/>
        <v>-1.1755349056553737</v>
      </c>
      <c r="K19" s="579">
        <f t="shared" si="1"/>
        <v>19.293002071259998</v>
      </c>
      <c r="L19" s="92">
        <f>'MASTER CHART'!$G$7</f>
        <v>0.25</v>
      </c>
      <c r="M19" s="38">
        <f t="shared" si="5"/>
        <v>4.8232505178149996</v>
      </c>
      <c r="N19" s="137" t="s">
        <v>48</v>
      </c>
      <c r="O19" s="137">
        <v>9.5359999999999996</v>
      </c>
    </row>
    <row r="20" spans="1:18" ht="16.2" thickBot="1" x14ac:dyDescent="0.35">
      <c r="A20" s="464" t="s">
        <v>133</v>
      </c>
      <c r="B20" s="639" t="s">
        <v>133</v>
      </c>
      <c r="C20" s="1080">
        <v>192626</v>
      </c>
      <c r="D20" s="1080">
        <v>198572</v>
      </c>
      <c r="E20" s="1080">
        <v>205575</v>
      </c>
      <c r="F20" s="1080">
        <v>214441</v>
      </c>
      <c r="G20" s="673">
        <f t="shared" si="2"/>
        <v>0.11325054769345778</v>
      </c>
      <c r="H20" s="174">
        <f t="shared" si="6"/>
        <v>0.64453049477143554</v>
      </c>
      <c r="I20" s="114">
        <f t="shared" si="3"/>
        <v>0.46882034821953517</v>
      </c>
      <c r="J20" s="114">
        <f t="shared" si="4"/>
        <v>-0.46882034821953517</v>
      </c>
      <c r="K20" s="579">
        <f t="shared" si="1"/>
        <v>7.6943286887816109</v>
      </c>
      <c r="L20" s="92">
        <f>'MASTER CHART'!$G$7</f>
        <v>0.25</v>
      </c>
      <c r="M20" s="38">
        <f t="shared" si="5"/>
        <v>1.9235821721954027</v>
      </c>
      <c r="N20" s="137" t="s">
        <v>49</v>
      </c>
      <c r="O20" s="137">
        <v>4.5659999999999998</v>
      </c>
    </row>
    <row r="21" spans="1:18" ht="16.2" thickBot="1" x14ac:dyDescent="0.35">
      <c r="A21" s="463" t="s">
        <v>134</v>
      </c>
      <c r="B21" s="639" t="s">
        <v>134</v>
      </c>
      <c r="C21" s="1080">
        <v>623720</v>
      </c>
      <c r="D21" s="1080">
        <v>657552</v>
      </c>
      <c r="E21" s="1080">
        <v>686549</v>
      </c>
      <c r="F21" s="1080">
        <v>712110</v>
      </c>
      <c r="G21" s="673">
        <f t="shared" si="2"/>
        <v>0.14171423074456488</v>
      </c>
      <c r="H21" s="174">
        <f t="shared" si="6"/>
        <v>0.80652275082307812</v>
      </c>
      <c r="I21" s="114">
        <f t="shared" si="3"/>
        <v>0.63081260427117769</v>
      </c>
      <c r="J21" s="114">
        <f t="shared" si="4"/>
        <v>-0.63081260427117769</v>
      </c>
      <c r="K21" s="579">
        <f t="shared" si="1"/>
        <v>10.352962572383749</v>
      </c>
      <c r="L21" s="92">
        <f>'MASTER CHART'!$G$7</f>
        <v>0.25</v>
      </c>
      <c r="M21" s="38">
        <f t="shared" si="5"/>
        <v>2.5882406430959373</v>
      </c>
      <c r="N21" s="137" t="s">
        <v>50</v>
      </c>
      <c r="O21" s="137">
        <v>4.4000000000000004</v>
      </c>
    </row>
    <row r="22" spans="1:18" ht="16.2" thickBot="1" x14ac:dyDescent="0.35">
      <c r="A22" s="464" t="s">
        <v>135</v>
      </c>
      <c r="B22" s="639" t="s">
        <v>135</v>
      </c>
      <c r="C22" s="1080">
        <v>2626</v>
      </c>
      <c r="D22" s="1080">
        <v>2857</v>
      </c>
      <c r="E22" s="1080">
        <v>3044</v>
      </c>
      <c r="F22" s="1080">
        <v>3170</v>
      </c>
      <c r="G22" s="673">
        <f t="shared" si="2"/>
        <v>0.20715917745620716</v>
      </c>
      <c r="H22" s="174">
        <f t="shared" si="6"/>
        <v>1.1789824408063851</v>
      </c>
      <c r="I22" s="114">
        <f t="shared" si="3"/>
        <v>1.0032722942544847</v>
      </c>
      <c r="J22" s="114">
        <f t="shared" si="4"/>
        <v>-1.0032722942544847</v>
      </c>
      <c r="K22" s="579">
        <f t="shared" si="1"/>
        <v>16.465810039301459</v>
      </c>
      <c r="L22" s="92">
        <f>'MASTER CHART'!$G$7</f>
        <v>0.25</v>
      </c>
      <c r="M22" s="38">
        <f t="shared" si="5"/>
        <v>4.1164525098253648</v>
      </c>
      <c r="N22" s="137" t="s">
        <v>51</v>
      </c>
      <c r="O22" s="137">
        <v>2.5329999999999999</v>
      </c>
    </row>
    <row r="23" spans="1:18" ht="16.2" thickBot="1" x14ac:dyDescent="0.35">
      <c r="A23" s="463" t="s">
        <v>136</v>
      </c>
      <c r="B23" s="639" t="s">
        <v>136</v>
      </c>
      <c r="C23" s="1080">
        <v>44616</v>
      </c>
      <c r="D23" s="1080">
        <v>48366</v>
      </c>
      <c r="E23" s="1080">
        <v>52695</v>
      </c>
      <c r="F23" s="1080">
        <v>57312</v>
      </c>
      <c r="G23" s="673">
        <f t="shared" si="2"/>
        <v>0.28456159225389993</v>
      </c>
      <c r="H23" s="174">
        <f t="shared" si="6"/>
        <v>1.6194943652263563</v>
      </c>
      <c r="I23" s="114">
        <f t="shared" si="3"/>
        <v>1.4437842186744558</v>
      </c>
      <c r="J23" s="114">
        <f t="shared" si="4"/>
        <v>-1.4437842186744558</v>
      </c>
      <c r="K23" s="579">
        <f t="shared" si="1"/>
        <v>23.695537909875458</v>
      </c>
      <c r="L23" s="92">
        <f>'MASTER CHART'!$G$7</f>
        <v>0.25</v>
      </c>
      <c r="M23" s="38">
        <f t="shared" si="5"/>
        <v>5.9238844774688646</v>
      </c>
      <c r="N23" s="137" t="s">
        <v>52</v>
      </c>
      <c r="O23" s="137">
        <v>3.544</v>
      </c>
    </row>
    <row r="24" spans="1:18" ht="16.2" thickBot="1" x14ac:dyDescent="0.35">
      <c r="A24" s="464" t="s">
        <v>137</v>
      </c>
      <c r="B24" s="639"/>
      <c r="C24" s="1080"/>
      <c r="D24" s="1080"/>
      <c r="E24" s="1080"/>
      <c r="F24" s="1080"/>
      <c r="G24" s="673" t="str">
        <f t="shared" si="2"/>
        <v>use median</v>
      </c>
      <c r="H24" s="174">
        <f t="shared" si="6"/>
        <v>0.17571014655190037</v>
      </c>
      <c r="I24" s="114">
        <f t="shared" si="3"/>
        <v>0</v>
      </c>
      <c r="J24" s="114">
        <f t="shared" si="4"/>
        <v>0</v>
      </c>
      <c r="K24" s="579">
        <f t="shared" si="1"/>
        <v>0</v>
      </c>
      <c r="L24" s="92">
        <f>'MASTER CHART'!$G$7</f>
        <v>0.25</v>
      </c>
      <c r="M24" s="38">
        <f t="shared" si="5"/>
        <v>0</v>
      </c>
      <c r="N24" s="137" t="s">
        <v>53</v>
      </c>
      <c r="O24" s="137">
        <v>2.1829999999999998</v>
      </c>
    </row>
    <row r="25" spans="1:18" ht="16.2" thickBot="1" x14ac:dyDescent="0.35">
      <c r="A25" s="464" t="s">
        <v>34</v>
      </c>
      <c r="B25" s="639" t="s">
        <v>34</v>
      </c>
      <c r="C25" s="1080">
        <v>105063</v>
      </c>
      <c r="D25" s="1080">
        <v>111954</v>
      </c>
      <c r="E25" s="1080">
        <v>118836</v>
      </c>
      <c r="F25" s="1080">
        <v>125813</v>
      </c>
      <c r="G25" s="673">
        <f t="shared" si="2"/>
        <v>0.19750054729067321</v>
      </c>
      <c r="H25" s="174">
        <f t="shared" si="6"/>
        <v>1.1240133319923928</v>
      </c>
      <c r="I25" s="114">
        <f t="shared" si="3"/>
        <v>0.94830318544049241</v>
      </c>
      <c r="J25" s="114">
        <f t="shared" si="4"/>
        <v>-0.94830318544049241</v>
      </c>
      <c r="K25" s="579">
        <f t="shared" si="1"/>
        <v>15.563651264515935</v>
      </c>
      <c r="L25" s="92">
        <f>'MASTER CHART'!$G$7</f>
        <v>0.25</v>
      </c>
      <c r="M25" s="38">
        <f t="shared" si="5"/>
        <v>3.8909128161289837</v>
      </c>
      <c r="N25" s="137" t="s">
        <v>114</v>
      </c>
      <c r="O25" s="137">
        <v>6</v>
      </c>
    </row>
    <row r="26" spans="1:18" ht="15.75" customHeight="1" thickBot="1" x14ac:dyDescent="0.35">
      <c r="A26" s="463" t="s">
        <v>229</v>
      </c>
      <c r="B26" s="639" t="s">
        <v>138</v>
      </c>
      <c r="C26" s="1080">
        <v>51996</v>
      </c>
      <c r="D26" s="1080">
        <v>54901</v>
      </c>
      <c r="E26" s="1080">
        <v>57827</v>
      </c>
      <c r="F26" s="1080">
        <v>60809</v>
      </c>
      <c r="G26" s="673">
        <f t="shared" si="2"/>
        <v>0.16949380721593968</v>
      </c>
      <c r="H26" s="174">
        <f t="shared" si="6"/>
        <v>0.96462162568326959</v>
      </c>
      <c r="I26" s="114">
        <f t="shared" si="3"/>
        <v>0.78891147913136916</v>
      </c>
      <c r="J26" s="114">
        <f t="shared" si="4"/>
        <v>-0.78891147913136916</v>
      </c>
      <c r="K26" s="579">
        <f t="shared" si="1"/>
        <v>12.947697875833567</v>
      </c>
      <c r="L26" s="92">
        <f>'MASTER CHART'!$G$7</f>
        <v>0.25</v>
      </c>
      <c r="M26" s="38">
        <f t="shared" si="5"/>
        <v>3.2369244689583918</v>
      </c>
      <c r="N26" s="137" t="s">
        <v>54</v>
      </c>
      <c r="O26" s="137">
        <v>2</v>
      </c>
    </row>
    <row r="27" spans="1:18" ht="16.2" thickBot="1" x14ac:dyDescent="0.35">
      <c r="A27" s="464" t="s">
        <v>139</v>
      </c>
      <c r="B27" s="639" t="s">
        <v>139</v>
      </c>
      <c r="C27" s="1080">
        <v>43389</v>
      </c>
      <c r="D27" s="1080">
        <v>46769</v>
      </c>
      <c r="E27" s="1080">
        <v>49867</v>
      </c>
      <c r="F27" s="1080">
        <v>52891</v>
      </c>
      <c r="G27" s="673">
        <f t="shared" si="2"/>
        <v>0.21899559796261725</v>
      </c>
      <c r="H27" s="174">
        <f t="shared" si="6"/>
        <v>1.2463457703504415</v>
      </c>
      <c r="I27" s="114">
        <f t="shared" si="3"/>
        <v>1.070635623798541</v>
      </c>
      <c r="J27" s="114">
        <f t="shared" si="4"/>
        <v>-1.070635623798541</v>
      </c>
      <c r="K27" s="579">
        <f t="shared" si="1"/>
        <v>17.571384063660936</v>
      </c>
      <c r="L27" s="92">
        <f>'MASTER CHART'!$G$7</f>
        <v>0.25</v>
      </c>
      <c r="M27" s="38">
        <f t="shared" si="5"/>
        <v>4.392846015915234</v>
      </c>
      <c r="N27" s="137" t="s">
        <v>55</v>
      </c>
      <c r="O27" s="137">
        <v>5.7380000000000004</v>
      </c>
    </row>
    <row r="28" spans="1:18" ht="16.2" thickBot="1" x14ac:dyDescent="0.35">
      <c r="A28" s="463" t="s">
        <v>44</v>
      </c>
      <c r="B28" s="639" t="s">
        <v>44</v>
      </c>
      <c r="C28" s="1080">
        <v>3328459</v>
      </c>
      <c r="D28" s="1080">
        <v>3491092</v>
      </c>
      <c r="E28" s="1080">
        <v>3646485</v>
      </c>
      <c r="F28" s="1080">
        <v>3797839</v>
      </c>
      <c r="G28" s="673">
        <f t="shared" si="2"/>
        <v>0.14102021385872562</v>
      </c>
      <c r="H28" s="174">
        <f t="shared" si="6"/>
        <v>0.80257296818696688</v>
      </c>
      <c r="I28" s="114">
        <f t="shared" si="3"/>
        <v>0.62686282163506646</v>
      </c>
      <c r="J28" s="114">
        <f t="shared" si="4"/>
        <v>-0.62686282163506646</v>
      </c>
      <c r="K28" s="579">
        <f t="shared" si="1"/>
        <v>10.288138325810623</v>
      </c>
      <c r="L28" s="92">
        <f>'MASTER CHART'!$G$7</f>
        <v>0.25</v>
      </c>
      <c r="M28" s="38">
        <f t="shared" si="5"/>
        <v>2.5720345814526557</v>
      </c>
      <c r="N28" s="137" t="s">
        <v>56</v>
      </c>
      <c r="O28" s="137">
        <v>3</v>
      </c>
    </row>
    <row r="29" spans="1:18" ht="16.2" thickBot="1" x14ac:dyDescent="0.35">
      <c r="A29" s="463" t="s">
        <v>140</v>
      </c>
      <c r="C29" s="1080"/>
      <c r="D29" s="1080"/>
      <c r="E29" s="1080"/>
      <c r="F29" s="1080"/>
      <c r="G29" s="673" t="str">
        <f t="shared" si="2"/>
        <v>use median</v>
      </c>
      <c r="H29" s="174">
        <f t="shared" si="6"/>
        <v>0.17571014655190037</v>
      </c>
      <c r="I29" s="114">
        <f t="shared" si="3"/>
        <v>0</v>
      </c>
      <c r="J29" s="114">
        <f t="shared" si="4"/>
        <v>0</v>
      </c>
      <c r="K29" s="579">
        <f t="shared" si="1"/>
        <v>0</v>
      </c>
      <c r="L29" s="92">
        <f>'MASTER CHART'!$G$7</f>
        <v>0.25</v>
      </c>
      <c r="M29" s="38">
        <f t="shared" si="5"/>
        <v>0</v>
      </c>
      <c r="N29" s="137" t="s">
        <v>57</v>
      </c>
      <c r="O29" s="137">
        <v>1.8029999999999999</v>
      </c>
    </row>
    <row r="30" spans="1:18" ht="16.2" thickBot="1" x14ac:dyDescent="0.35">
      <c r="A30" s="464" t="s">
        <v>141</v>
      </c>
      <c r="B30" s="639" t="s">
        <v>141</v>
      </c>
      <c r="C30" s="1080">
        <v>29731</v>
      </c>
      <c r="D30" s="1080">
        <v>31177</v>
      </c>
      <c r="E30" s="1080">
        <v>32623</v>
      </c>
      <c r="F30" s="1080">
        <v>34020</v>
      </c>
      <c r="G30" s="673">
        <f t="shared" si="2"/>
        <v>0.14426019979146346</v>
      </c>
      <c r="H30" s="174">
        <f t="shared" si="6"/>
        <v>0.82101234688147395</v>
      </c>
      <c r="I30" s="114">
        <f t="shared" si="3"/>
        <v>0.64530220032957364</v>
      </c>
      <c r="J30" s="114">
        <f t="shared" si="4"/>
        <v>-0.64530220032957364</v>
      </c>
      <c r="K30" s="579">
        <f t="shared" si="1"/>
        <v>10.590767341448009</v>
      </c>
      <c r="L30" s="92">
        <f>'MASTER CHART'!$G$7</f>
        <v>0.25</v>
      </c>
      <c r="M30" s="38">
        <f t="shared" si="5"/>
        <v>2.6476918353620023</v>
      </c>
      <c r="N30" s="137" t="s">
        <v>58</v>
      </c>
      <c r="O30" s="137">
        <v>2.02</v>
      </c>
    </row>
    <row r="31" spans="1:18" ht="16.2" thickBot="1" x14ac:dyDescent="0.35">
      <c r="A31" s="463" t="s">
        <v>45</v>
      </c>
      <c r="B31" s="639" t="s">
        <v>45</v>
      </c>
      <c r="C31" s="1080">
        <v>174998</v>
      </c>
      <c r="D31" s="1080">
        <v>186834</v>
      </c>
      <c r="E31" s="1080">
        <v>198510</v>
      </c>
      <c r="F31" s="1080">
        <v>209151</v>
      </c>
      <c r="G31" s="673">
        <f t="shared" si="2"/>
        <v>0.19516223042549058</v>
      </c>
      <c r="H31" s="174">
        <f t="shared" si="6"/>
        <v>1.1107055241561963</v>
      </c>
      <c r="I31" s="114">
        <f t="shared" si="3"/>
        <v>0.93499537760429585</v>
      </c>
      <c r="J31" s="114">
        <f t="shared" si="4"/>
        <v>-0.93499537760429585</v>
      </c>
      <c r="K31" s="579">
        <f t="shared" si="1"/>
        <v>15.345242127609421</v>
      </c>
      <c r="L31" s="92">
        <f>'MASTER CHART'!$G$7</f>
        <v>0.25</v>
      </c>
      <c r="M31" s="38">
        <f t="shared" si="5"/>
        <v>3.8363105319023552</v>
      </c>
      <c r="N31" s="137" t="s">
        <v>59</v>
      </c>
      <c r="O31" s="137">
        <v>1.0880000000000001</v>
      </c>
      <c r="Q31" s="137"/>
      <c r="R31" s="137"/>
    </row>
    <row r="32" spans="1:18" ht="16.2" thickBot="1" x14ac:dyDescent="0.35">
      <c r="A32" s="464" t="s">
        <v>142</v>
      </c>
      <c r="B32" s="639" t="s">
        <v>142</v>
      </c>
      <c r="C32" s="1080">
        <v>50225</v>
      </c>
      <c r="D32" s="1080">
        <v>54034</v>
      </c>
      <c r="E32" s="1080">
        <v>58343</v>
      </c>
      <c r="F32" s="1080">
        <v>62890</v>
      </c>
      <c r="G32" s="673">
        <f t="shared" si="2"/>
        <v>0.25216525634644099</v>
      </c>
      <c r="H32" s="174">
        <f t="shared" si="6"/>
        <v>1.4351206307369262</v>
      </c>
      <c r="I32" s="114">
        <f t="shared" si="3"/>
        <v>1.2594104841850258</v>
      </c>
      <c r="J32" s="114">
        <f t="shared" si="4"/>
        <v>-1.2594104841850258</v>
      </c>
      <c r="K32" s="579">
        <f t="shared" si="1"/>
        <v>20.669576856505138</v>
      </c>
      <c r="L32" s="92">
        <f>'MASTER CHART'!$G$7</f>
        <v>0.25</v>
      </c>
      <c r="M32" s="38">
        <f t="shared" si="5"/>
        <v>5.1673942141262845</v>
      </c>
      <c r="N32" s="137" t="s">
        <v>60</v>
      </c>
      <c r="O32" s="137">
        <v>3.1829999999999998</v>
      </c>
    </row>
    <row r="33" spans="1:15" ht="16.2" thickBot="1" x14ac:dyDescent="0.35">
      <c r="A33" s="464" t="s">
        <v>143</v>
      </c>
      <c r="B33" s="639" t="s">
        <v>143</v>
      </c>
      <c r="C33" s="1080">
        <v>78065</v>
      </c>
      <c r="D33" s="1080">
        <v>84602</v>
      </c>
      <c r="E33" s="1080">
        <v>91966</v>
      </c>
      <c r="F33" s="1080">
        <v>100115</v>
      </c>
      <c r="G33" s="673">
        <f t="shared" si="2"/>
        <v>0.28245692691987445</v>
      </c>
      <c r="H33" s="174">
        <f t="shared" si="6"/>
        <v>1.6075163128752143</v>
      </c>
      <c r="I33" s="114">
        <f t="shared" si="3"/>
        <v>1.4318061663233139</v>
      </c>
      <c r="J33" s="114">
        <f t="shared" si="4"/>
        <v>-1.4318061663233139</v>
      </c>
      <c r="K33" s="579">
        <f t="shared" si="1"/>
        <v>23.498952859352091</v>
      </c>
      <c r="L33" s="92">
        <f>'MASTER CHART'!$G$7</f>
        <v>0.25</v>
      </c>
      <c r="M33" s="38">
        <f t="shared" si="5"/>
        <v>5.8747382148380227</v>
      </c>
      <c r="N33" s="137" t="s">
        <v>61</v>
      </c>
      <c r="O33" s="137">
        <v>4</v>
      </c>
    </row>
    <row r="34" spans="1:15" ht="16.2" thickBot="1" x14ac:dyDescent="0.35">
      <c r="A34" s="463" t="s">
        <v>144</v>
      </c>
      <c r="B34" s="639" t="s">
        <v>144</v>
      </c>
      <c r="C34" s="1080">
        <v>101950</v>
      </c>
      <c r="D34" s="1080">
        <v>108744</v>
      </c>
      <c r="E34" s="1080">
        <v>116555</v>
      </c>
      <c r="F34" s="1080">
        <v>125394</v>
      </c>
      <c r="G34" s="673">
        <f t="shared" si="2"/>
        <v>0.22995586071603727</v>
      </c>
      <c r="H34" s="174">
        <f t="shared" si="6"/>
        <v>1.3087227187993613</v>
      </c>
      <c r="I34" s="114">
        <f t="shared" si="3"/>
        <v>1.1330125722474609</v>
      </c>
      <c r="J34" s="114">
        <f t="shared" si="4"/>
        <v>-1.1330125722474609</v>
      </c>
      <c r="K34" s="579">
        <f t="shared" si="1"/>
        <v>18.595121078899083</v>
      </c>
      <c r="L34" s="92">
        <f>'MASTER CHART'!$G$7</f>
        <v>0.25</v>
      </c>
      <c r="M34" s="38">
        <f t="shared" si="5"/>
        <v>4.6487802697247709</v>
      </c>
      <c r="N34" s="137" t="s">
        <v>117</v>
      </c>
      <c r="O34" s="137">
        <v>4.3230000000000004</v>
      </c>
    </row>
    <row r="35" spans="1:15" ht="16.2" thickBot="1" x14ac:dyDescent="0.35">
      <c r="A35" s="464" t="s">
        <v>46</v>
      </c>
      <c r="B35" s="639" t="s">
        <v>46</v>
      </c>
      <c r="C35" s="1080">
        <v>1978816</v>
      </c>
      <c r="D35" s="1080">
        <v>2117759</v>
      </c>
      <c r="E35" s="1080">
        <v>2213667</v>
      </c>
      <c r="F35" s="1080">
        <v>2291166</v>
      </c>
      <c r="G35" s="673">
        <f t="shared" si="2"/>
        <v>0.15784691451858079</v>
      </c>
      <c r="H35" s="174">
        <f t="shared" si="6"/>
        <v>0.89833693509530355</v>
      </c>
      <c r="I35" s="114">
        <f t="shared" si="3"/>
        <v>0.72262678854340323</v>
      </c>
      <c r="J35" s="114">
        <f t="shared" si="4"/>
        <v>-0.72262678854340323</v>
      </c>
      <c r="K35" s="579">
        <f t="shared" si="1"/>
        <v>11.859826587066099</v>
      </c>
      <c r="L35" s="92">
        <f>'MASTER CHART'!$G$7</f>
        <v>0.25</v>
      </c>
      <c r="M35" s="38">
        <f t="shared" si="5"/>
        <v>2.9649566467665247</v>
      </c>
      <c r="N35" s="137" t="s">
        <v>63</v>
      </c>
      <c r="O35" s="137">
        <v>3.016</v>
      </c>
    </row>
    <row r="36" spans="1:15" ht="16.2" thickBot="1" x14ac:dyDescent="0.35">
      <c r="A36" s="464" t="s">
        <v>145</v>
      </c>
      <c r="B36" s="639" t="s">
        <v>465</v>
      </c>
      <c r="C36" s="1080"/>
      <c r="D36" s="1080"/>
      <c r="E36" s="1080"/>
      <c r="F36" s="1080"/>
      <c r="G36" s="673" t="str">
        <f t="shared" si="2"/>
        <v>use median</v>
      </c>
      <c r="H36" s="174">
        <f t="shared" si="6"/>
        <v>0.17571014655190037</v>
      </c>
      <c r="I36" s="114">
        <f t="shared" si="3"/>
        <v>0</v>
      </c>
      <c r="J36" s="114">
        <f t="shared" si="4"/>
        <v>0</v>
      </c>
      <c r="K36" s="579">
        <f t="shared" si="1"/>
        <v>0</v>
      </c>
      <c r="L36" s="92">
        <f>'MASTER CHART'!$G$7</f>
        <v>0.25</v>
      </c>
      <c r="M36" s="38">
        <f t="shared" si="5"/>
        <v>0</v>
      </c>
      <c r="N36" s="137" t="s">
        <v>64</v>
      </c>
      <c r="O36" s="137">
        <v>7.976</v>
      </c>
    </row>
    <row r="37" spans="1:15" ht="16.2" thickBot="1" x14ac:dyDescent="0.35">
      <c r="A37" s="463" t="s">
        <v>47</v>
      </c>
      <c r="B37" s="639" t="s">
        <v>47</v>
      </c>
      <c r="C37" s="1080">
        <v>491535</v>
      </c>
      <c r="D37" s="1080">
        <v>521872</v>
      </c>
      <c r="E37" s="1080">
        <v>548000</v>
      </c>
      <c r="F37" s="1080">
        <v>573430</v>
      </c>
      <c r="G37" s="673">
        <f t="shared" si="2"/>
        <v>0.1666107194808101</v>
      </c>
      <c r="H37" s="174">
        <f t="shared" si="6"/>
        <v>0.94821342278943166</v>
      </c>
      <c r="I37" s="114">
        <f t="shared" si="3"/>
        <v>0.77250327623753123</v>
      </c>
      <c r="J37" s="114">
        <f t="shared" si="4"/>
        <v>-0.77250327623753123</v>
      </c>
      <c r="K37" s="579">
        <f t="shared" si="1"/>
        <v>12.678404730310183</v>
      </c>
      <c r="L37" s="92">
        <f>'MASTER CHART'!$G$7</f>
        <v>0.25</v>
      </c>
      <c r="M37" s="38">
        <f t="shared" si="5"/>
        <v>3.1696011825775456</v>
      </c>
      <c r="N37" s="137" t="s">
        <v>65</v>
      </c>
      <c r="O37" s="137">
        <v>6.5</v>
      </c>
    </row>
    <row r="38" spans="1:15" ht="16.2" thickBot="1" x14ac:dyDescent="0.35">
      <c r="A38" s="464" t="s">
        <v>48</v>
      </c>
      <c r="B38" s="639" t="s">
        <v>48</v>
      </c>
      <c r="C38" s="1080">
        <v>26656766</v>
      </c>
      <c r="D38" s="1080">
        <v>28779528</v>
      </c>
      <c r="E38" s="1080">
        <v>31031001</v>
      </c>
      <c r="F38" s="1080">
        <v>33351267</v>
      </c>
      <c r="G38" s="673">
        <f t="shared" si="2"/>
        <v>0.25113702840021929</v>
      </c>
      <c r="H38" s="174">
        <f t="shared" si="6"/>
        <v>1.4292687891307387</v>
      </c>
      <c r="I38" s="114">
        <f t="shared" si="3"/>
        <v>1.2535586425788383</v>
      </c>
      <c r="J38" s="114">
        <f t="shared" si="4"/>
        <v>-1.2535586425788383</v>
      </c>
      <c r="K38" s="579">
        <f t="shared" si="1"/>
        <v>20.573535818773536</v>
      </c>
      <c r="L38" s="92">
        <f>'MASTER CHART'!$G$7</f>
        <v>0.25</v>
      </c>
      <c r="M38" s="38">
        <f t="shared" si="5"/>
        <v>5.1433839546933839</v>
      </c>
      <c r="N38" s="137" t="s">
        <v>66</v>
      </c>
      <c r="O38" s="137">
        <v>2.4460000000000002</v>
      </c>
    </row>
    <row r="39" spans="1:15" ht="16.2" thickBot="1" x14ac:dyDescent="0.35">
      <c r="A39" s="463" t="s">
        <v>146</v>
      </c>
      <c r="B39" s="639" t="s">
        <v>364</v>
      </c>
      <c r="C39" s="1080">
        <v>1403663</v>
      </c>
      <c r="D39" s="1080">
        <v>1479122</v>
      </c>
      <c r="E39" s="1080">
        <v>1550452</v>
      </c>
      <c r="F39" s="1080">
        <v>1619093</v>
      </c>
      <c r="G39" s="673">
        <f t="shared" si="2"/>
        <v>0.15347700979508613</v>
      </c>
      <c r="H39" s="174">
        <f t="shared" si="6"/>
        <v>0.87346697277810803</v>
      </c>
      <c r="I39" s="114">
        <f t="shared" si="3"/>
        <v>0.69775682622620772</v>
      </c>
      <c r="J39" s="114">
        <f t="shared" si="4"/>
        <v>-0.69775682622620772</v>
      </c>
      <c r="K39" s="579">
        <f t="shared" si="1"/>
        <v>11.451658159068371</v>
      </c>
      <c r="L39" s="92">
        <f>'MASTER CHART'!$G$7</f>
        <v>0.25</v>
      </c>
      <c r="M39" s="38">
        <f t="shared" si="5"/>
        <v>2.8629145397670928</v>
      </c>
      <c r="N39" s="137" t="s">
        <v>67</v>
      </c>
      <c r="O39" s="137">
        <v>4.1619999999999999</v>
      </c>
    </row>
    <row r="40" spans="1:15" ht="16.2" thickBot="1" x14ac:dyDescent="0.35">
      <c r="A40" s="464" t="s">
        <v>49</v>
      </c>
      <c r="B40" s="639" t="s">
        <v>49</v>
      </c>
      <c r="C40" s="1080">
        <v>780262</v>
      </c>
      <c r="D40" s="1080">
        <v>826784</v>
      </c>
      <c r="E40" s="1080">
        <v>878906</v>
      </c>
      <c r="F40" s="1080">
        <v>931806</v>
      </c>
      <c r="G40" s="673">
        <f t="shared" si="2"/>
        <v>0.1942219408352579</v>
      </c>
      <c r="H40" s="174">
        <f t="shared" si="6"/>
        <v>1.1053541565278338</v>
      </c>
      <c r="I40" s="114">
        <f t="shared" si="3"/>
        <v>0.92964400997593333</v>
      </c>
      <c r="J40" s="114">
        <f t="shared" si="4"/>
        <v>-0.92964400997593333</v>
      </c>
      <c r="K40" s="579">
        <f t="shared" si="1"/>
        <v>15.257414921253082</v>
      </c>
      <c r="L40" s="92">
        <f>'MASTER CHART'!$G$7</f>
        <v>0.25</v>
      </c>
      <c r="M40" s="38">
        <f t="shared" si="5"/>
        <v>3.8143537303132704</v>
      </c>
      <c r="N40" s="137" t="s">
        <v>68</v>
      </c>
      <c r="O40" s="137">
        <v>1.4</v>
      </c>
    </row>
    <row r="41" spans="1:15" ht="16.2" thickBot="1" x14ac:dyDescent="0.35">
      <c r="A41" s="464" t="s">
        <v>147</v>
      </c>
      <c r="B41" s="639" t="s">
        <v>360</v>
      </c>
      <c r="C41" s="1080">
        <v>20005</v>
      </c>
      <c r="D41" s="1080">
        <v>20663</v>
      </c>
      <c r="E41" s="1080">
        <v>22189</v>
      </c>
      <c r="F41" s="1080">
        <v>23109</v>
      </c>
      <c r="G41" s="673">
        <f t="shared" si="2"/>
        <v>0.1551612096975756</v>
      </c>
      <c r="H41" s="174">
        <f t="shared" si="6"/>
        <v>0.88305207606064384</v>
      </c>
      <c r="I41" s="114">
        <f t="shared" si="3"/>
        <v>0.70734192950874353</v>
      </c>
      <c r="J41" s="114">
        <f t="shared" si="4"/>
        <v>-0.70734192950874353</v>
      </c>
      <c r="K41" s="579">
        <f t="shared" si="1"/>
        <v>11.608969878689413</v>
      </c>
      <c r="L41" s="92">
        <f>'MASTER CHART'!$G$7</f>
        <v>0.25</v>
      </c>
      <c r="M41" s="38">
        <f t="shared" si="5"/>
        <v>2.9022424696723532</v>
      </c>
      <c r="N41" s="137" t="s">
        <v>69</v>
      </c>
      <c r="O41" s="137">
        <v>1.9610000000000001</v>
      </c>
    </row>
    <row r="42" spans="1:15" ht="16.2" thickBot="1" x14ac:dyDescent="0.35">
      <c r="A42" s="464" t="s">
        <v>50</v>
      </c>
      <c r="B42" s="639" t="s">
        <v>50</v>
      </c>
      <c r="C42" s="1080">
        <v>107095</v>
      </c>
      <c r="D42" s="1080">
        <v>113128</v>
      </c>
      <c r="E42" s="1080">
        <v>119267</v>
      </c>
      <c r="F42" s="1080">
        <v>125542</v>
      </c>
      <c r="G42" s="673">
        <f t="shared" si="2"/>
        <v>0.17224893785891032</v>
      </c>
      <c r="H42" s="174">
        <f t="shared" si="6"/>
        <v>0.98030160032922353</v>
      </c>
      <c r="I42" s="114">
        <f t="shared" si="3"/>
        <v>0.80459145377732311</v>
      </c>
      <c r="J42" s="114">
        <f t="shared" si="4"/>
        <v>-0.80459145377732311</v>
      </c>
      <c r="K42" s="579">
        <f t="shared" si="1"/>
        <v>13.205039263032138</v>
      </c>
      <c r="L42" s="92">
        <f>'MASTER CHART'!$G$7</f>
        <v>0.25</v>
      </c>
      <c r="M42" s="38">
        <f t="shared" si="5"/>
        <v>3.3012598157580344</v>
      </c>
      <c r="N42" s="137" t="s">
        <v>70</v>
      </c>
      <c r="O42" s="137">
        <v>2.0430000000000001</v>
      </c>
    </row>
    <row r="43" spans="1:15" ht="16.2" thickBot="1" x14ac:dyDescent="0.35">
      <c r="A43" s="463" t="s">
        <v>148</v>
      </c>
      <c r="B43" s="639" t="s">
        <v>148</v>
      </c>
      <c r="C43" s="1080">
        <v>156038</v>
      </c>
      <c r="D43" s="1080">
        <v>169895</v>
      </c>
      <c r="E43" s="1080">
        <v>184900</v>
      </c>
      <c r="F43" s="1080">
        <v>200656</v>
      </c>
      <c r="G43" s="673">
        <f t="shared" si="2"/>
        <v>0.28594316768992167</v>
      </c>
      <c r="H43" s="174">
        <f t="shared" si="6"/>
        <v>1.6273571748769855</v>
      </c>
      <c r="I43" s="114">
        <f t="shared" si="3"/>
        <v>1.4516470283250851</v>
      </c>
      <c r="J43" s="114">
        <f t="shared" si="4"/>
        <v>-1.4516470283250851</v>
      </c>
      <c r="K43" s="579">
        <f t="shared" si="1"/>
        <v>23.82458316590802</v>
      </c>
      <c r="L43" s="92">
        <f>'MASTER CHART'!$G$7</f>
        <v>0.25</v>
      </c>
      <c r="M43" s="38">
        <f t="shared" si="5"/>
        <v>5.9561457914770051</v>
      </c>
      <c r="N43" s="137" t="s">
        <v>71</v>
      </c>
      <c r="O43" s="137">
        <v>5</v>
      </c>
    </row>
    <row r="44" spans="1:15" ht="16.2" thickBot="1" x14ac:dyDescent="0.35">
      <c r="A44" s="464" t="s">
        <v>149</v>
      </c>
      <c r="B44" s="639" t="s">
        <v>149</v>
      </c>
      <c r="C44" s="1080">
        <v>119532</v>
      </c>
      <c r="D44" s="1080">
        <v>128350</v>
      </c>
      <c r="E44" s="1080">
        <v>136765</v>
      </c>
      <c r="F44" s="1080">
        <v>144515</v>
      </c>
      <c r="G44" s="673">
        <f t="shared" si="2"/>
        <v>0.20900679315999063</v>
      </c>
      <c r="H44" s="174">
        <f t="shared" si="6"/>
        <v>1.1894975746221648</v>
      </c>
      <c r="I44" s="114">
        <f t="shared" si="3"/>
        <v>1.0137874280702643</v>
      </c>
      <c r="J44" s="114">
        <f t="shared" si="4"/>
        <v>-1.0137874280702643</v>
      </c>
      <c r="K44" s="579">
        <f t="shared" si="1"/>
        <v>16.638385517504133</v>
      </c>
      <c r="L44" s="92">
        <f>'MASTER CHART'!$G$7</f>
        <v>0.25</v>
      </c>
      <c r="M44" s="38">
        <f t="shared" si="5"/>
        <v>4.1595963793760333</v>
      </c>
      <c r="N44" s="137" t="s">
        <v>118</v>
      </c>
      <c r="O44" s="137">
        <v>4.2089999999999996</v>
      </c>
    </row>
    <row r="45" spans="1:15" ht="16.2" thickBot="1" x14ac:dyDescent="0.35">
      <c r="A45" s="463" t="s">
        <v>150</v>
      </c>
      <c r="B45" s="639" t="s">
        <v>465</v>
      </c>
      <c r="C45" s="1080"/>
      <c r="D45" s="1080"/>
      <c r="E45" s="1080"/>
      <c r="F45" s="1080"/>
      <c r="G45" s="673" t="str">
        <f t="shared" si="2"/>
        <v>use median</v>
      </c>
      <c r="H45" s="174">
        <f t="shared" si="6"/>
        <v>0.17571014655190037</v>
      </c>
      <c r="I45" s="114">
        <f t="shared" si="3"/>
        <v>0</v>
      </c>
      <c r="J45" s="114">
        <f t="shared" si="4"/>
        <v>0</v>
      </c>
      <c r="K45" s="579">
        <f t="shared" si="1"/>
        <v>0</v>
      </c>
      <c r="L45" s="92">
        <f>'MASTER CHART'!$G$7</f>
        <v>0.25</v>
      </c>
      <c r="M45" s="38">
        <f t="shared" si="5"/>
        <v>0</v>
      </c>
      <c r="N45" s="137" t="s">
        <v>72</v>
      </c>
      <c r="O45" s="137">
        <v>5.0949999999999998</v>
      </c>
    </row>
    <row r="46" spans="1:15" ht="16.2" thickBot="1" x14ac:dyDescent="0.35">
      <c r="A46" s="464" t="s">
        <v>51</v>
      </c>
      <c r="B46" s="639" t="s">
        <v>51</v>
      </c>
      <c r="C46" s="1080">
        <v>37271</v>
      </c>
      <c r="D46" s="1080">
        <v>39599</v>
      </c>
      <c r="E46" s="1080">
        <v>41756</v>
      </c>
      <c r="F46" s="1080">
        <v>43833</v>
      </c>
      <c r="G46" s="673">
        <f t="shared" si="2"/>
        <v>0.17606181749885971</v>
      </c>
      <c r="H46" s="174">
        <f t="shared" si="6"/>
        <v>1.0020014265189601</v>
      </c>
      <c r="I46" s="114">
        <f t="shared" si="3"/>
        <v>0.82629127996705964</v>
      </c>
      <c r="J46" s="114">
        <f t="shared" si="4"/>
        <v>-0.82629127996705964</v>
      </c>
      <c r="K46" s="579">
        <f t="shared" si="1"/>
        <v>13.561179084666072</v>
      </c>
      <c r="L46" s="92">
        <f>'MASTER CHART'!$G$7</f>
        <v>0.25</v>
      </c>
      <c r="M46" s="38">
        <f t="shared" si="5"/>
        <v>3.3902947711665181</v>
      </c>
      <c r="N46" s="137" t="s">
        <v>73</v>
      </c>
      <c r="O46" s="137">
        <v>4</v>
      </c>
    </row>
    <row r="47" spans="1:15" ht="16.2" thickBot="1" x14ac:dyDescent="0.35">
      <c r="A47" s="463" t="s">
        <v>52</v>
      </c>
      <c r="B47" s="639" t="s">
        <v>52</v>
      </c>
      <c r="C47" s="1080">
        <v>460933</v>
      </c>
      <c r="D47" s="1080">
        <v>491589</v>
      </c>
      <c r="E47" s="1080">
        <v>521061</v>
      </c>
      <c r="F47" s="1080">
        <v>549175</v>
      </c>
      <c r="G47" s="673">
        <f t="shared" si="2"/>
        <v>0.19144214018089398</v>
      </c>
      <c r="H47" s="174">
        <f t="shared" si="6"/>
        <v>1.0895337801357234</v>
      </c>
      <c r="I47" s="114">
        <f t="shared" si="3"/>
        <v>0.91382363358382301</v>
      </c>
      <c r="J47" s="114">
        <f t="shared" si="4"/>
        <v>-0.91382363358382301</v>
      </c>
      <c r="K47" s="579">
        <f t="shared" si="1"/>
        <v>14.997769245882065</v>
      </c>
      <c r="L47" s="92">
        <f>'MASTER CHART'!$G$7</f>
        <v>0.25</v>
      </c>
      <c r="M47" s="38">
        <f t="shared" si="5"/>
        <v>3.7494423114705162</v>
      </c>
      <c r="N47" s="137" t="s">
        <v>74</v>
      </c>
      <c r="O47" s="137">
        <v>6.4</v>
      </c>
    </row>
    <row r="48" spans="1:15" ht="16.2" thickBot="1" x14ac:dyDescent="0.35">
      <c r="A48" s="464" t="s">
        <v>230</v>
      </c>
      <c r="B48" s="677" t="s">
        <v>465</v>
      </c>
      <c r="C48" s="1080"/>
      <c r="D48" s="1080"/>
      <c r="E48" s="1080"/>
      <c r="F48" s="1080"/>
      <c r="G48" s="673" t="str">
        <f t="shared" si="2"/>
        <v>use median</v>
      </c>
      <c r="H48" s="174">
        <f t="shared" si="6"/>
        <v>0.17571014655190037</v>
      </c>
      <c r="I48" s="114">
        <f t="shared" si="3"/>
        <v>0</v>
      </c>
      <c r="J48" s="114">
        <f t="shared" si="4"/>
        <v>0</v>
      </c>
      <c r="K48" s="579">
        <f t="shared" si="1"/>
        <v>0</v>
      </c>
      <c r="L48" s="92">
        <f>'MASTER CHART'!$G$7</f>
        <v>0.25</v>
      </c>
      <c r="M48" s="38">
        <f t="shared" si="5"/>
        <v>0</v>
      </c>
      <c r="N48" s="137" t="s">
        <v>75</v>
      </c>
      <c r="O48" s="137">
        <v>5.2</v>
      </c>
    </row>
    <row r="49" spans="1:18" ht="16.2" thickBot="1" x14ac:dyDescent="0.35">
      <c r="A49" s="463" t="s">
        <v>231</v>
      </c>
      <c r="B49" s="639" t="s">
        <v>242</v>
      </c>
      <c r="C49" s="1081">
        <v>106138</v>
      </c>
      <c r="D49" s="1081">
        <v>113822</v>
      </c>
      <c r="E49" s="1081">
        <v>122138</v>
      </c>
      <c r="F49" s="1081">
        <v>131129</v>
      </c>
      <c r="G49" s="673">
        <f t="shared" si="2"/>
        <v>0.23545761178842639</v>
      </c>
      <c r="H49" s="174">
        <f t="shared" si="6"/>
        <v>1.3400342348407188</v>
      </c>
      <c r="I49" s="114">
        <f t="shared" si="3"/>
        <v>1.1643240882888184</v>
      </c>
      <c r="J49" s="114">
        <f t="shared" si="4"/>
        <v>-1.1643240882888184</v>
      </c>
      <c r="K49" s="579">
        <f t="shared" si="1"/>
        <v>19.109008961712238</v>
      </c>
      <c r="L49" s="92">
        <f>'MASTER CHART'!$G$7</f>
        <v>0.25</v>
      </c>
      <c r="M49" s="38">
        <f t="shared" si="5"/>
        <v>4.7772522404280595</v>
      </c>
      <c r="N49" s="137" t="s">
        <v>119</v>
      </c>
      <c r="O49" s="137">
        <v>4.375</v>
      </c>
      <c r="Q49" s="137"/>
      <c r="R49" s="137"/>
    </row>
    <row r="50" spans="1:18" ht="16.2" thickBot="1" x14ac:dyDescent="0.35">
      <c r="A50" s="464" t="s">
        <v>53</v>
      </c>
      <c r="B50" s="639" t="s">
        <v>53</v>
      </c>
      <c r="C50" s="1080">
        <v>359048</v>
      </c>
      <c r="D50" s="1080">
        <v>377640</v>
      </c>
      <c r="E50" s="1080">
        <v>393324</v>
      </c>
      <c r="F50" s="1080">
        <v>408787</v>
      </c>
      <c r="G50" s="673">
        <f t="shared" si="2"/>
        <v>0.13853022437111473</v>
      </c>
      <c r="H50" s="174">
        <f t="shared" si="6"/>
        <v>0.78840196249108685</v>
      </c>
      <c r="I50" s="114">
        <f t="shared" si="3"/>
        <v>0.61269181593918653</v>
      </c>
      <c r="J50" s="114">
        <f t="shared" si="4"/>
        <v>-0.61269181593918653</v>
      </c>
      <c r="K50" s="579">
        <f t="shared" si="1"/>
        <v>10.055562295165217</v>
      </c>
      <c r="L50" s="92">
        <f>'MASTER CHART'!$G$7</f>
        <v>0.25</v>
      </c>
      <c r="M50" s="38">
        <f t="shared" si="5"/>
        <v>2.5138905737913042</v>
      </c>
      <c r="N50" s="137" t="s">
        <v>76</v>
      </c>
      <c r="O50" s="137">
        <v>4.9550000000000001</v>
      </c>
    </row>
    <row r="51" spans="1:18" ht="16.2" thickBot="1" x14ac:dyDescent="0.35">
      <c r="A51" s="464" t="s">
        <v>113</v>
      </c>
      <c r="B51" s="639" t="s">
        <v>113</v>
      </c>
      <c r="C51" s="1082">
        <v>841</v>
      </c>
      <c r="D51" s="1082">
        <v>910</v>
      </c>
      <c r="E51" s="1082">
        <v>967</v>
      </c>
      <c r="F51" s="1080">
        <v>1017</v>
      </c>
      <c r="G51" s="673">
        <f t="shared" si="2"/>
        <v>0.20927467300832342</v>
      </c>
      <c r="H51" s="174">
        <f t="shared" si="6"/>
        <v>1.1910221299969659</v>
      </c>
      <c r="I51" s="114">
        <f t="shared" si="3"/>
        <v>1.0153119834450655</v>
      </c>
      <c r="J51" s="114">
        <f t="shared" si="4"/>
        <v>-1.0153119834450655</v>
      </c>
      <c r="K51" s="579">
        <f t="shared" si="1"/>
        <v>16.663406680093424</v>
      </c>
      <c r="L51" s="92">
        <f>'MASTER CHART'!$G$7</f>
        <v>0.25</v>
      </c>
      <c r="M51" s="38">
        <f t="shared" si="5"/>
        <v>4.1658516700233559</v>
      </c>
      <c r="N51" s="137" t="s">
        <v>77</v>
      </c>
      <c r="O51" s="137">
        <v>4.9870000000000001</v>
      </c>
    </row>
    <row r="52" spans="1:18" ht="16.2" thickBot="1" x14ac:dyDescent="0.35">
      <c r="A52" s="463" t="s">
        <v>114</v>
      </c>
      <c r="B52" s="639" t="s">
        <v>114</v>
      </c>
      <c r="C52" s="1080">
        <v>208957</v>
      </c>
      <c r="D52" s="1080">
        <v>224287</v>
      </c>
      <c r="E52" s="1080">
        <v>240916</v>
      </c>
      <c r="F52" s="1080">
        <v>258174</v>
      </c>
      <c r="G52" s="673">
        <f t="shared" si="2"/>
        <v>0.23553649793976753</v>
      </c>
      <c r="H52" s="174">
        <f t="shared" si="6"/>
        <v>1.3404831909931618</v>
      </c>
      <c r="I52" s="114">
        <f t="shared" si="3"/>
        <v>1.1647730444412614</v>
      </c>
      <c r="J52" s="114">
        <f t="shared" si="4"/>
        <v>-1.1647730444412614</v>
      </c>
      <c r="K52" s="579">
        <f t="shared" si="1"/>
        <v>19.116377277138106</v>
      </c>
      <c r="L52" s="92">
        <f>'MASTER CHART'!$G$7</f>
        <v>0.25</v>
      </c>
      <c r="M52" s="38">
        <f t="shared" si="5"/>
        <v>4.7790943192845265</v>
      </c>
      <c r="N52" s="137" t="s">
        <v>78</v>
      </c>
      <c r="O52" s="137">
        <v>1.67</v>
      </c>
    </row>
    <row r="53" spans="1:18" ht="16.2" thickBot="1" x14ac:dyDescent="0.35">
      <c r="A53" s="464" t="s">
        <v>54</v>
      </c>
      <c r="B53" s="639" t="s">
        <v>54</v>
      </c>
      <c r="C53" s="1080">
        <v>201194</v>
      </c>
      <c r="D53" s="1080">
        <v>208418</v>
      </c>
      <c r="E53" s="1080">
        <v>216743</v>
      </c>
      <c r="F53" s="1080">
        <v>225748</v>
      </c>
      <c r="G53" s="673">
        <f t="shared" si="2"/>
        <v>0.12204141276578824</v>
      </c>
      <c r="H53" s="174">
        <f t="shared" si="6"/>
        <v>0.69456098671991184</v>
      </c>
      <c r="I53" s="114">
        <f t="shared" si="3"/>
        <v>0.51885084016801142</v>
      </c>
      <c r="J53" s="114">
        <f t="shared" si="4"/>
        <v>-0.51885084016801142</v>
      </c>
      <c r="K53" s="579">
        <f t="shared" si="1"/>
        <v>8.5154343659881739</v>
      </c>
      <c r="L53" s="92">
        <f>'MASTER CHART'!$G$7</f>
        <v>0.25</v>
      </c>
      <c r="M53" s="38">
        <f t="shared" si="5"/>
        <v>2.1288585914970435</v>
      </c>
      <c r="N53" s="137" t="s">
        <v>79</v>
      </c>
      <c r="O53" s="137">
        <v>3.052</v>
      </c>
    </row>
    <row r="54" spans="1:18" ht="16.2" thickBot="1" x14ac:dyDescent="0.35">
      <c r="A54" s="463" t="s">
        <v>55</v>
      </c>
      <c r="B54" s="639" t="s">
        <v>55</v>
      </c>
      <c r="C54" s="1080">
        <v>1346225</v>
      </c>
      <c r="D54" s="1080">
        <v>1454649</v>
      </c>
      <c r="E54" s="1080">
        <v>1571425</v>
      </c>
      <c r="F54" s="1080">
        <v>1693927</v>
      </c>
      <c r="G54" s="673">
        <f t="shared" si="2"/>
        <v>0.25827926238184551</v>
      </c>
      <c r="H54" s="174">
        <f t="shared" si="6"/>
        <v>1.4699166066972478</v>
      </c>
      <c r="I54" s="114">
        <f t="shared" si="3"/>
        <v>1.2942064601453473</v>
      </c>
      <c r="J54" s="114">
        <f t="shared" si="4"/>
        <v>-1.2942064601453473</v>
      </c>
      <c r="K54" s="579">
        <f t="shared" si="1"/>
        <v>21.240652060690358</v>
      </c>
      <c r="L54" s="92">
        <f>'MASTER CHART'!$G$7</f>
        <v>0.25</v>
      </c>
      <c r="M54" s="38">
        <f t="shared" si="5"/>
        <v>5.3101630151725896</v>
      </c>
      <c r="N54" s="137" t="s">
        <v>35</v>
      </c>
      <c r="O54" s="137">
        <v>3.4</v>
      </c>
      <c r="Q54" s="137"/>
      <c r="R54" s="137"/>
    </row>
    <row r="55" spans="1:18" ht="16.2" thickBot="1" x14ac:dyDescent="0.35">
      <c r="A55" s="464" t="s">
        <v>56</v>
      </c>
      <c r="B55" s="639" t="s">
        <v>56</v>
      </c>
      <c r="C55" s="1080">
        <v>57952</v>
      </c>
      <c r="D55" s="1080">
        <v>60947</v>
      </c>
      <c r="E55" s="1080">
        <v>63912</v>
      </c>
      <c r="F55" s="1080">
        <v>66767</v>
      </c>
      <c r="G55" s="673">
        <f t="shared" si="2"/>
        <v>0.15210864163445612</v>
      </c>
      <c r="H55" s="174">
        <f t="shared" si="6"/>
        <v>0.8656793282539722</v>
      </c>
      <c r="I55" s="114">
        <f t="shared" si="3"/>
        <v>0.68996918170207189</v>
      </c>
      <c r="J55" s="114">
        <f t="shared" si="4"/>
        <v>-0.68996918170207189</v>
      </c>
      <c r="K55" s="579">
        <f t="shared" si="1"/>
        <v>11.323846520969353</v>
      </c>
      <c r="L55" s="92">
        <f>'MASTER CHART'!$G$7</f>
        <v>0.25</v>
      </c>
      <c r="M55" s="38">
        <f t="shared" si="5"/>
        <v>2.8309616302423382</v>
      </c>
      <c r="N55" s="137" t="s">
        <v>80</v>
      </c>
      <c r="O55" s="137">
        <v>4</v>
      </c>
    </row>
    <row r="56" spans="1:18" ht="16.2" thickBot="1" x14ac:dyDescent="0.35">
      <c r="A56" s="463" t="s">
        <v>151</v>
      </c>
      <c r="B56" s="639" t="s">
        <v>151</v>
      </c>
      <c r="C56" s="1080">
        <v>26485</v>
      </c>
      <c r="D56" s="1080">
        <v>25479</v>
      </c>
      <c r="E56" s="1080">
        <v>25695</v>
      </c>
      <c r="F56" s="1080">
        <v>25877</v>
      </c>
      <c r="G56" s="673">
        <f t="shared" si="2"/>
        <v>-2.295639040966585E-2</v>
      </c>
      <c r="H56" s="174">
        <f t="shared" si="6"/>
        <v>-0.13064920188251683</v>
      </c>
      <c r="I56" s="114">
        <f t="shared" si="3"/>
        <v>-0.3063593484344172</v>
      </c>
      <c r="J56" s="114">
        <f t="shared" si="4"/>
        <v>0.3063593484344172</v>
      </c>
      <c r="K56" s="579">
        <f t="shared" si="1"/>
        <v>-100</v>
      </c>
      <c r="L56" s="92">
        <f>'MASTER CHART'!$G$7</f>
        <v>0.25</v>
      </c>
      <c r="M56" s="38">
        <f t="shared" si="5"/>
        <v>-25</v>
      </c>
      <c r="N56" s="137" t="s">
        <v>81</v>
      </c>
      <c r="O56" s="137">
        <v>6.8040000000000003</v>
      </c>
    </row>
    <row r="57" spans="1:18" ht="16.2" thickBot="1" x14ac:dyDescent="0.35">
      <c r="A57" s="463" t="s">
        <v>152</v>
      </c>
      <c r="B57" s="639" t="s">
        <v>152</v>
      </c>
      <c r="C57" s="1080">
        <v>52813</v>
      </c>
      <c r="D57" s="1080">
        <v>56277</v>
      </c>
      <c r="E57" s="1080">
        <v>59564</v>
      </c>
      <c r="F57" s="1080">
        <v>62757</v>
      </c>
      <c r="G57" s="673">
        <f t="shared" si="2"/>
        <v>0.18828697479787174</v>
      </c>
      <c r="H57" s="174">
        <f t="shared" si="6"/>
        <v>1.0715771313881211</v>
      </c>
      <c r="I57" s="114">
        <f t="shared" si="3"/>
        <v>0.89586698483622063</v>
      </c>
      <c r="J57" s="114">
        <f t="shared" si="4"/>
        <v>-0.89586698483622063</v>
      </c>
      <c r="K57" s="579">
        <f t="shared" si="1"/>
        <v>14.703062844724849</v>
      </c>
      <c r="L57" s="92">
        <f>'MASTER CHART'!$G$7</f>
        <v>0.25</v>
      </c>
      <c r="M57" s="38">
        <f t="shared" si="5"/>
        <v>3.6757657111812123</v>
      </c>
      <c r="N57" s="137" t="s">
        <v>82</v>
      </c>
      <c r="O57" s="137">
        <v>4.5</v>
      </c>
    </row>
    <row r="58" spans="1:18" ht="16.2" thickBot="1" x14ac:dyDescent="0.35">
      <c r="A58" s="464" t="s">
        <v>153</v>
      </c>
      <c r="B58" s="639" t="s">
        <v>153</v>
      </c>
      <c r="C58" s="1080">
        <v>293485</v>
      </c>
      <c r="D58" s="1080">
        <v>326163</v>
      </c>
      <c r="E58" s="1080">
        <v>360874</v>
      </c>
      <c r="F58" s="1080">
        <v>397930</v>
      </c>
      <c r="G58" s="673">
        <f t="shared" si="2"/>
        <v>0.35587849464197491</v>
      </c>
      <c r="H58" s="174">
        <f t="shared" si="6"/>
        <v>2.0253724763518841</v>
      </c>
      <c r="I58" s="114">
        <f t="shared" si="3"/>
        <v>1.8496623297999837</v>
      </c>
      <c r="J58" s="114">
        <f t="shared" si="4"/>
        <v>-1.8496623297999837</v>
      </c>
      <c r="K58" s="579">
        <f t="shared" si="1"/>
        <v>30.356852006931774</v>
      </c>
      <c r="L58" s="92">
        <f>'MASTER CHART'!$G$7</f>
        <v>0.25</v>
      </c>
      <c r="M58" s="38">
        <f t="shared" si="5"/>
        <v>7.5892130017329436</v>
      </c>
      <c r="N58" s="137" t="s">
        <v>83</v>
      </c>
      <c r="O58" s="137">
        <v>5.7069999999999999</v>
      </c>
    </row>
    <row r="59" spans="1:18" ht="16.2" thickBot="1" x14ac:dyDescent="0.35">
      <c r="A59" s="464" t="s">
        <v>154</v>
      </c>
      <c r="B59" s="639" t="s">
        <v>154</v>
      </c>
      <c r="C59" s="1080">
        <v>11126</v>
      </c>
      <c r="D59" s="1080">
        <v>12402</v>
      </c>
      <c r="E59" s="1080">
        <v>13506</v>
      </c>
      <c r="F59" s="1080">
        <v>14451</v>
      </c>
      <c r="G59" s="673">
        <f t="shared" si="2"/>
        <v>0.29884954161423694</v>
      </c>
      <c r="H59" s="174">
        <f t="shared" si="6"/>
        <v>1.7008098136550371</v>
      </c>
      <c r="I59" s="114">
        <f t="shared" si="3"/>
        <v>1.5250996671031367</v>
      </c>
      <c r="J59" s="114">
        <f t="shared" si="4"/>
        <v>-1.5250996671031367</v>
      </c>
      <c r="K59" s="579">
        <f t="shared" si="1"/>
        <v>25.030095571594014</v>
      </c>
      <c r="L59" s="92">
        <f>'MASTER CHART'!$G$7</f>
        <v>0.25</v>
      </c>
      <c r="M59" s="38">
        <f t="shared" si="5"/>
        <v>6.2575238928985035</v>
      </c>
      <c r="N59" s="137" t="s">
        <v>84</v>
      </c>
      <c r="O59" s="137">
        <v>4.5</v>
      </c>
    </row>
    <row r="60" spans="1:18" ht="16.2" thickBot="1" x14ac:dyDescent="0.35">
      <c r="A60" s="463" t="s">
        <v>155</v>
      </c>
      <c r="B60" s="639" t="s">
        <v>155</v>
      </c>
      <c r="C60" s="1080">
        <v>286858</v>
      </c>
      <c r="D60" s="1080">
        <v>300713</v>
      </c>
      <c r="E60" s="1080">
        <v>312152</v>
      </c>
      <c r="F60" s="1080">
        <v>322710</v>
      </c>
      <c r="G60" s="673">
        <f t="shared" si="2"/>
        <v>0.12498169826185779</v>
      </c>
      <c r="H60" s="174">
        <f t="shared" si="6"/>
        <v>0.71129471299451297</v>
      </c>
      <c r="I60" s="114">
        <f t="shared" si="3"/>
        <v>0.53558456644261265</v>
      </c>
      <c r="J60" s="114">
        <f t="shared" si="4"/>
        <v>-0.53558456644261265</v>
      </c>
      <c r="K60" s="579">
        <f t="shared" si="1"/>
        <v>8.790070035352489</v>
      </c>
      <c r="L60" s="92">
        <f>'MASTER CHART'!$G$7</f>
        <v>0.25</v>
      </c>
      <c r="M60" s="38">
        <f t="shared" si="5"/>
        <v>2.1975175088381222</v>
      </c>
      <c r="N60" s="137" t="s">
        <v>85</v>
      </c>
      <c r="O60" s="137">
        <v>3.931</v>
      </c>
    </row>
    <row r="61" spans="1:18" ht="16.2" thickBot="1" x14ac:dyDescent="0.35">
      <c r="A61" s="464" t="s">
        <v>57</v>
      </c>
      <c r="B61" s="639" t="s">
        <v>57</v>
      </c>
      <c r="C61" s="1080">
        <v>3231927</v>
      </c>
      <c r="D61" s="1080">
        <v>3444471</v>
      </c>
      <c r="E61" s="1080">
        <v>3582643</v>
      </c>
      <c r="F61" s="1080">
        <v>3711887</v>
      </c>
      <c r="G61" s="673">
        <f t="shared" si="2"/>
        <v>0.14850582949429242</v>
      </c>
      <c r="H61" s="174">
        <f t="shared" si="6"/>
        <v>0.84517503632283142</v>
      </c>
      <c r="I61" s="114">
        <f t="shared" si="3"/>
        <v>0.66946488977093099</v>
      </c>
      <c r="J61" s="114">
        <f t="shared" si="4"/>
        <v>-0.66946488977093099</v>
      </c>
      <c r="K61" s="579">
        <f t="shared" si="1"/>
        <v>10.987327932883128</v>
      </c>
      <c r="L61" s="92">
        <f>'MASTER CHART'!$G$7</f>
        <v>0.25</v>
      </c>
      <c r="M61" s="38">
        <f t="shared" si="5"/>
        <v>2.7468319832207819</v>
      </c>
      <c r="N61" s="137" t="s">
        <v>86</v>
      </c>
      <c r="O61" s="137">
        <v>0.6</v>
      </c>
    </row>
    <row r="62" spans="1:18" ht="16.2" thickBot="1" x14ac:dyDescent="0.35">
      <c r="A62" s="464" t="s">
        <v>156</v>
      </c>
      <c r="B62" s="677" t="s">
        <v>465</v>
      </c>
      <c r="C62" s="1080"/>
      <c r="D62" s="1080"/>
      <c r="E62" s="1080"/>
      <c r="F62" s="1080"/>
      <c r="G62" s="673" t="str">
        <f t="shared" si="2"/>
        <v>use median</v>
      </c>
      <c r="H62" s="174">
        <f t="shared" si="6"/>
        <v>0.17571014655190037</v>
      </c>
      <c r="I62" s="114">
        <f t="shared" si="3"/>
        <v>0</v>
      </c>
      <c r="J62" s="114">
        <f t="shared" si="4"/>
        <v>0</v>
      </c>
      <c r="K62" s="579">
        <f t="shared" si="1"/>
        <v>0</v>
      </c>
      <c r="L62" s="92">
        <f>'MASTER CHART'!$G$7</f>
        <v>0.25</v>
      </c>
      <c r="M62" s="38">
        <f t="shared" si="5"/>
        <v>0</v>
      </c>
      <c r="N62" s="137"/>
      <c r="O62" s="137"/>
    </row>
    <row r="63" spans="1:18" ht="16.2" thickBot="1" x14ac:dyDescent="0.35">
      <c r="A63" s="464" t="s">
        <v>157</v>
      </c>
      <c r="B63" s="639" t="s">
        <v>157</v>
      </c>
      <c r="C63" s="1080">
        <v>34676</v>
      </c>
      <c r="D63" s="1080">
        <v>36425</v>
      </c>
      <c r="E63" s="1080">
        <v>38534</v>
      </c>
      <c r="F63" s="1080">
        <v>40756</v>
      </c>
      <c r="G63" s="673">
        <f t="shared" si="2"/>
        <v>0.17533740915907256</v>
      </c>
      <c r="H63" s="174">
        <f t="shared" si="6"/>
        <v>0.99787868031447058</v>
      </c>
      <c r="I63" s="114">
        <f t="shared" si="3"/>
        <v>0.82216853376257015</v>
      </c>
      <c r="J63" s="114">
        <f t="shared" si="4"/>
        <v>-0.82216853376257015</v>
      </c>
      <c r="K63" s="579">
        <f t="shared" si="1"/>
        <v>13.493516141881612</v>
      </c>
      <c r="L63" s="92">
        <f>'MASTER CHART'!$G$7</f>
        <v>0.25</v>
      </c>
      <c r="M63" s="38">
        <f t="shared" si="5"/>
        <v>3.373379035470403</v>
      </c>
      <c r="N63" s="137" t="s">
        <v>87</v>
      </c>
      <c r="O63" s="137">
        <v>9.3019999999999996</v>
      </c>
    </row>
    <row r="64" spans="1:18" ht="16.2" thickBot="1" x14ac:dyDescent="0.35">
      <c r="A64" s="464" t="s">
        <v>158</v>
      </c>
      <c r="B64" s="639" t="s">
        <v>158</v>
      </c>
      <c r="C64" s="1080">
        <v>5942</v>
      </c>
      <c r="D64" s="1080">
        <v>6471</v>
      </c>
      <c r="E64" s="1080">
        <v>7081</v>
      </c>
      <c r="F64" s="1080">
        <v>7699</v>
      </c>
      <c r="G64" s="673">
        <f t="shared" si="2"/>
        <v>0.29569168630090881</v>
      </c>
      <c r="H64" s="174">
        <f t="shared" si="6"/>
        <v>1.6828378560003585</v>
      </c>
      <c r="I64" s="114">
        <f t="shared" si="3"/>
        <v>1.5071277094484581</v>
      </c>
      <c r="J64" s="114">
        <f t="shared" si="4"/>
        <v>-1.5071277094484581</v>
      </c>
      <c r="K64" s="579">
        <f t="shared" si="1"/>
        <v>24.735137919049439</v>
      </c>
      <c r="L64" s="92">
        <f>'MASTER CHART'!$G$7</f>
        <v>0.25</v>
      </c>
      <c r="M64" s="38">
        <f t="shared" si="5"/>
        <v>6.1837844797623598</v>
      </c>
      <c r="N64" s="137" t="s">
        <v>88</v>
      </c>
      <c r="O64" s="137">
        <v>4.4400000000000004</v>
      </c>
    </row>
    <row r="65" spans="1:18" ht="16.2" thickBot="1" x14ac:dyDescent="0.35">
      <c r="A65" s="463" t="s">
        <v>58</v>
      </c>
      <c r="B65" s="639" t="s">
        <v>58</v>
      </c>
      <c r="C65" s="1080">
        <v>58226</v>
      </c>
      <c r="D65" s="1080">
        <v>62997</v>
      </c>
      <c r="E65" s="1080">
        <v>67966</v>
      </c>
      <c r="F65" s="1080">
        <v>72997</v>
      </c>
      <c r="G65" s="673">
        <f t="shared" si="2"/>
        <v>0.25368392127228384</v>
      </c>
      <c r="H65" s="174">
        <f t="shared" si="6"/>
        <v>1.4437636428545801</v>
      </c>
      <c r="I65" s="114">
        <f t="shared" si="3"/>
        <v>1.2680534963026797</v>
      </c>
      <c r="J65" s="114">
        <f t="shared" si="4"/>
        <v>-1.2680534963026797</v>
      </c>
      <c r="K65" s="579">
        <f t="shared" si="1"/>
        <v>20.811426877194108</v>
      </c>
      <c r="L65" s="92">
        <f>'MASTER CHART'!$G$7</f>
        <v>0.25</v>
      </c>
      <c r="M65" s="38">
        <f t="shared" si="5"/>
        <v>5.2028567192985271</v>
      </c>
      <c r="N65" s="137" t="s">
        <v>89</v>
      </c>
      <c r="O65" s="137">
        <v>4.4000000000000004</v>
      </c>
    </row>
    <row r="66" spans="1:18" ht="16.2" thickBot="1" x14ac:dyDescent="0.35">
      <c r="A66" s="464" t="s">
        <v>159</v>
      </c>
      <c r="B66" s="639" t="s">
        <v>159</v>
      </c>
      <c r="C66" s="1080">
        <v>4743673</v>
      </c>
      <c r="D66" s="1080">
        <v>5017163</v>
      </c>
      <c r="E66" s="1080">
        <v>5211066</v>
      </c>
      <c r="F66" s="1080">
        <v>5398022</v>
      </c>
      <c r="G66" s="673">
        <f t="shared" si="2"/>
        <v>0.13794142218487657</v>
      </c>
      <c r="H66" s="174">
        <f t="shared" si="6"/>
        <v>0.78505097680361979</v>
      </c>
      <c r="I66" s="114">
        <f t="shared" si="3"/>
        <v>0.60934083025171937</v>
      </c>
      <c r="J66" s="114">
        <f t="shared" si="4"/>
        <v>-0.60934083025171937</v>
      </c>
      <c r="K66" s="579">
        <f t="shared" si="1"/>
        <v>10.000565566868984</v>
      </c>
      <c r="L66" s="92">
        <f>'MASTER CHART'!$G$7</f>
        <v>0.25</v>
      </c>
      <c r="M66" s="38">
        <f t="shared" si="5"/>
        <v>2.5001413917172459</v>
      </c>
      <c r="N66" s="137" t="s">
        <v>90</v>
      </c>
      <c r="O66" s="137">
        <v>4.3849999999999998</v>
      </c>
    </row>
    <row r="67" spans="1:18" ht="16.2" thickBot="1" x14ac:dyDescent="0.35">
      <c r="A67" s="463" t="s">
        <v>160</v>
      </c>
      <c r="B67" s="677" t="s">
        <v>465</v>
      </c>
      <c r="C67" s="1080">
        <v>186682</v>
      </c>
      <c r="D67" s="1080">
        <v>202560</v>
      </c>
      <c r="E67" s="1080">
        <v>216393</v>
      </c>
      <c r="F67" s="1080">
        <v>230598</v>
      </c>
      <c r="G67" s="673">
        <f t="shared" si="2"/>
        <v>0.23524496202097686</v>
      </c>
      <c r="H67" s="174">
        <f t="shared" si="6"/>
        <v>1.3388240044037036</v>
      </c>
      <c r="I67" s="114">
        <f t="shared" si="3"/>
        <v>1.1631138578518032</v>
      </c>
      <c r="J67" s="114">
        <f t="shared" si="4"/>
        <v>-1.1631138578518032</v>
      </c>
      <c r="K67" s="579">
        <f t="shared" si="1"/>
        <v>19.089146532944103</v>
      </c>
      <c r="L67" s="92">
        <f>'MASTER CHART'!$G$7</f>
        <v>0.25</v>
      </c>
      <c r="M67" s="38">
        <f t="shared" si="5"/>
        <v>4.7722866332360256</v>
      </c>
      <c r="N67" s="137" t="s">
        <v>91</v>
      </c>
      <c r="O67" s="137">
        <v>4.3719999999999999</v>
      </c>
    </row>
    <row r="68" spans="1:18" ht="16.2" thickBot="1" x14ac:dyDescent="0.35">
      <c r="A68" s="464" t="s">
        <v>59</v>
      </c>
      <c r="B68" s="639" t="s">
        <v>59</v>
      </c>
      <c r="C68" s="1080">
        <v>325304</v>
      </c>
      <c r="D68" s="1080">
        <v>349301</v>
      </c>
      <c r="E68" s="1080">
        <v>365603</v>
      </c>
      <c r="F68" s="1080">
        <v>378969</v>
      </c>
      <c r="G68" s="673">
        <f t="shared" ref="G68:G131" si="7">IF(F68=0,"use median",(F68-C68)/C68)</f>
        <v>0.16496876767577404</v>
      </c>
      <c r="H68" s="174">
        <f t="shared" si="6"/>
        <v>0.9388687614977681</v>
      </c>
      <c r="I68" s="114">
        <f t="shared" si="3"/>
        <v>0.76315861494586779</v>
      </c>
      <c r="J68" s="114">
        <f t="shared" si="4"/>
        <v>-0.76315861494586779</v>
      </c>
      <c r="K68" s="579">
        <f t="shared" ref="K68:K131" si="8">(IF(I68&lt;=0,I68/$I$182*-100,I68/$I$181*100))</f>
        <v>12.525039169842394</v>
      </c>
      <c r="L68" s="92">
        <f>'MASTER CHART'!$G$7</f>
        <v>0.25</v>
      </c>
      <c r="M68" s="38">
        <f t="shared" si="5"/>
        <v>3.1312597924605985</v>
      </c>
      <c r="N68" s="137" t="s">
        <v>120</v>
      </c>
      <c r="O68" s="137">
        <v>4.359</v>
      </c>
    </row>
    <row r="69" spans="1:18" ht="16.2" thickBot="1" x14ac:dyDescent="0.35">
      <c r="A69" s="464" t="s">
        <v>115</v>
      </c>
      <c r="B69" s="639" t="s">
        <v>115</v>
      </c>
      <c r="C69" s="1080">
        <v>1747</v>
      </c>
      <c r="D69" s="1080">
        <v>1878</v>
      </c>
      <c r="E69" s="1080">
        <v>2018</v>
      </c>
      <c r="F69" s="1080">
        <v>2135</v>
      </c>
      <c r="G69" s="673">
        <f t="shared" si="7"/>
        <v>0.22209502003434459</v>
      </c>
      <c r="H69" s="174">
        <f t="shared" si="6"/>
        <v>1.2639851732679723</v>
      </c>
      <c r="I69" s="114">
        <f t="shared" ref="I69:I132" si="9">H69-$G$180</f>
        <v>1.0882750267160719</v>
      </c>
      <c r="J69" s="114">
        <f t="shared" si="4"/>
        <v>-1.0882750267160719</v>
      </c>
      <c r="K69" s="579">
        <f t="shared" si="8"/>
        <v>17.860883793006685</v>
      </c>
      <c r="L69" s="92">
        <f>'MASTER CHART'!$G$7</f>
        <v>0.25</v>
      </c>
      <c r="M69" s="38">
        <f t="shared" si="5"/>
        <v>4.4652209482516714</v>
      </c>
      <c r="N69" s="137" t="s">
        <v>93</v>
      </c>
      <c r="O69" s="137">
        <v>2.96</v>
      </c>
    </row>
    <row r="70" spans="1:18" ht="16.2" thickBot="1" x14ac:dyDescent="0.35">
      <c r="A70" s="463" t="s">
        <v>60</v>
      </c>
      <c r="B70" s="639" t="s">
        <v>60</v>
      </c>
      <c r="C70" s="1080">
        <v>158570</v>
      </c>
      <c r="D70" s="1080">
        <v>168647</v>
      </c>
      <c r="E70" s="1080">
        <v>178497</v>
      </c>
      <c r="F70" s="1080">
        <v>188612</v>
      </c>
      <c r="G70" s="673">
        <f t="shared" si="7"/>
        <v>0.18945576086271049</v>
      </c>
      <c r="H70" s="174">
        <f t="shared" si="6"/>
        <v>1.078228916090227</v>
      </c>
      <c r="I70" s="114">
        <f t="shared" si="9"/>
        <v>0.90251876953832655</v>
      </c>
      <c r="J70" s="114">
        <f t="shared" ref="J70:J133" si="10">(I70*-1)</f>
        <v>-0.90251876953832655</v>
      </c>
      <c r="K70" s="579">
        <f t="shared" si="8"/>
        <v>14.812232632383138</v>
      </c>
      <c r="L70" s="92">
        <f>'MASTER CHART'!$G$7</f>
        <v>0.25</v>
      </c>
      <c r="M70" s="38">
        <f t="shared" ref="M70:M133" si="11">(K70*L70)</f>
        <v>3.7030581580957844</v>
      </c>
      <c r="N70" s="137" t="s">
        <v>94</v>
      </c>
      <c r="O70" s="137">
        <v>3.9020000000000001</v>
      </c>
    </row>
    <row r="71" spans="1:18" ht="16.2" thickBot="1" x14ac:dyDescent="0.35">
      <c r="A71" s="464" t="s">
        <v>161</v>
      </c>
      <c r="B71" s="639" t="s">
        <v>161</v>
      </c>
      <c r="C71" s="1080">
        <v>39093</v>
      </c>
      <c r="D71" s="1080">
        <v>42075</v>
      </c>
      <c r="E71" s="1080">
        <v>45178</v>
      </c>
      <c r="F71" s="1080">
        <v>48410</v>
      </c>
      <c r="G71" s="673">
        <f t="shared" si="7"/>
        <v>0.23832911262885939</v>
      </c>
      <c r="H71" s="174">
        <f t="shared" si="6"/>
        <v>1.3563764945040493</v>
      </c>
      <c r="I71" s="114">
        <f t="shared" si="9"/>
        <v>1.1806663479521489</v>
      </c>
      <c r="J71" s="114">
        <f t="shared" si="10"/>
        <v>-1.1806663479521489</v>
      </c>
      <c r="K71" s="579">
        <f t="shared" si="8"/>
        <v>19.377219840025482</v>
      </c>
      <c r="L71" s="92">
        <f>'MASTER CHART'!$G$7</f>
        <v>0.25</v>
      </c>
      <c r="M71" s="38">
        <f t="shared" si="11"/>
        <v>4.8443049600063706</v>
      </c>
      <c r="N71" s="137" t="s">
        <v>95</v>
      </c>
      <c r="O71" s="137">
        <v>1.7869999999999999</v>
      </c>
    </row>
    <row r="72" spans="1:18" ht="16.2" thickBot="1" x14ac:dyDescent="0.35">
      <c r="A72" s="464" t="s">
        <v>162</v>
      </c>
      <c r="B72" s="639" t="s">
        <v>162</v>
      </c>
      <c r="C72" s="1080">
        <v>18357</v>
      </c>
      <c r="D72" s="1080">
        <v>27500</v>
      </c>
      <c r="E72" s="1080">
        <v>36714</v>
      </c>
      <c r="F72" s="1080">
        <v>38577</v>
      </c>
      <c r="G72" s="673">
        <f t="shared" si="7"/>
        <v>1.1014871711063898</v>
      </c>
      <c r="H72" s="174">
        <f t="shared" ref="H72:H135" si="12">IF(G72="use median",$G$180,G72/$G$180)</f>
        <v>6.2687738455732163</v>
      </c>
      <c r="I72" s="114">
        <f t="shared" si="9"/>
        <v>6.0930636990213163</v>
      </c>
      <c r="J72" s="114">
        <f t="shared" si="10"/>
        <v>-6.0930636990213163</v>
      </c>
      <c r="K72" s="579">
        <f t="shared" si="8"/>
        <v>100</v>
      </c>
      <c r="L72" s="92">
        <f>'MASTER CHART'!$G$7</f>
        <v>0.25</v>
      </c>
      <c r="M72" s="38">
        <f t="shared" si="11"/>
        <v>25</v>
      </c>
      <c r="N72" s="137" t="s">
        <v>96</v>
      </c>
      <c r="O72" s="137">
        <v>1.8</v>
      </c>
    </row>
    <row r="73" spans="1:18" ht="16.2" thickBot="1" x14ac:dyDescent="0.35">
      <c r="A73" s="463" t="s">
        <v>116</v>
      </c>
      <c r="B73" s="639" t="s">
        <v>116</v>
      </c>
      <c r="C73" s="1080">
        <v>34189</v>
      </c>
      <c r="D73" s="1080">
        <v>35312</v>
      </c>
      <c r="E73" s="1080">
        <v>36508</v>
      </c>
      <c r="F73" s="1080">
        <v>37719</v>
      </c>
      <c r="G73" s="673">
        <f t="shared" si="7"/>
        <v>0.10324958319927462</v>
      </c>
      <c r="H73" s="174">
        <f t="shared" si="12"/>
        <v>0.58761309591633215</v>
      </c>
      <c r="I73" s="114">
        <f t="shared" si="9"/>
        <v>0.41190294936443178</v>
      </c>
      <c r="J73" s="114">
        <f t="shared" si="10"/>
        <v>-0.41190294936443178</v>
      </c>
      <c r="K73" s="579">
        <f t="shared" si="8"/>
        <v>6.7601943736546311</v>
      </c>
      <c r="L73" s="92">
        <f>'MASTER CHART'!$G$7</f>
        <v>0.25</v>
      </c>
      <c r="M73" s="38">
        <f t="shared" si="11"/>
        <v>1.6900485934136578</v>
      </c>
      <c r="N73" s="137" t="s">
        <v>121</v>
      </c>
      <c r="O73" s="137">
        <v>5.5940000000000003</v>
      </c>
    </row>
    <row r="74" spans="1:18" ht="16.2" thickBot="1" x14ac:dyDescent="0.35">
      <c r="A74" s="464" t="s">
        <v>61</v>
      </c>
      <c r="B74" s="639" t="s">
        <v>61</v>
      </c>
      <c r="C74" s="1080">
        <v>57649</v>
      </c>
      <c r="D74" s="1080">
        <v>60900</v>
      </c>
      <c r="E74" s="1080">
        <v>64435</v>
      </c>
      <c r="F74" s="1080">
        <v>68178</v>
      </c>
      <c r="G74" s="673">
        <f t="shared" si="7"/>
        <v>0.1826397682527017</v>
      </c>
      <c r="H74" s="174">
        <f t="shared" si="12"/>
        <v>1.0394378004730336</v>
      </c>
      <c r="I74" s="114">
        <f t="shared" si="9"/>
        <v>0.86372765392113315</v>
      </c>
      <c r="J74" s="114">
        <f t="shared" si="10"/>
        <v>-0.86372765392113315</v>
      </c>
      <c r="K74" s="579">
        <f t="shared" si="8"/>
        <v>14.175588777446514</v>
      </c>
      <c r="L74" s="92">
        <f>'MASTER CHART'!$G$7</f>
        <v>0.25</v>
      </c>
      <c r="M74" s="38">
        <f t="shared" si="11"/>
        <v>3.5438971943616284</v>
      </c>
      <c r="N74" s="137" t="s">
        <v>98</v>
      </c>
      <c r="O74" s="137">
        <v>4.25</v>
      </c>
      <c r="Q74" s="137"/>
      <c r="R74" s="137"/>
    </row>
    <row r="75" spans="1:18" ht="16.2" thickBot="1" x14ac:dyDescent="0.35">
      <c r="A75" s="463" t="s">
        <v>163</v>
      </c>
      <c r="B75" s="639" t="s">
        <v>117</v>
      </c>
      <c r="C75" s="1080">
        <v>472395</v>
      </c>
      <c r="D75" s="1080">
        <v>501550</v>
      </c>
      <c r="E75" s="1080">
        <v>527420</v>
      </c>
      <c r="F75" s="1080">
        <v>553374</v>
      </c>
      <c r="G75" s="673">
        <f t="shared" si="7"/>
        <v>0.17142222081097386</v>
      </c>
      <c r="H75" s="174">
        <f t="shared" si="12"/>
        <v>0.97559659572840907</v>
      </c>
      <c r="I75" s="114">
        <f t="shared" si="9"/>
        <v>0.79988644917650875</v>
      </c>
      <c r="J75" s="114">
        <f t="shared" si="10"/>
        <v>-0.79988644917650875</v>
      </c>
      <c r="K75" s="579">
        <f t="shared" si="8"/>
        <v>13.127820234424735</v>
      </c>
      <c r="L75" s="92">
        <f>'MASTER CHART'!$G$7</f>
        <v>0.25</v>
      </c>
      <c r="M75" s="38">
        <f t="shared" si="11"/>
        <v>3.2819550586061839</v>
      </c>
      <c r="N75" s="137" t="s">
        <v>122</v>
      </c>
      <c r="O75" s="137">
        <v>2.4790000000000001</v>
      </c>
      <c r="Q75" s="137"/>
      <c r="R75" s="137"/>
    </row>
    <row r="76" spans="1:18" ht="16.2" thickBot="1" x14ac:dyDescent="0.35">
      <c r="A76" s="464" t="s">
        <v>63</v>
      </c>
      <c r="B76" s="639" t="s">
        <v>63</v>
      </c>
      <c r="C76" s="1080">
        <v>342708</v>
      </c>
      <c r="D76" s="1080">
        <v>371142</v>
      </c>
      <c r="E76" s="1080">
        <v>393958</v>
      </c>
      <c r="F76" s="1080">
        <v>415076</v>
      </c>
      <c r="G76" s="673">
        <f t="shared" si="7"/>
        <v>0.21116519019106644</v>
      </c>
      <c r="H76" s="174">
        <f t="shared" si="12"/>
        <v>1.2017814243225478</v>
      </c>
      <c r="I76" s="114">
        <f t="shared" si="9"/>
        <v>1.0260712777706473</v>
      </c>
      <c r="J76" s="114">
        <f t="shared" si="10"/>
        <v>-1.0260712777706473</v>
      </c>
      <c r="K76" s="579">
        <f t="shared" si="8"/>
        <v>16.839989346171738</v>
      </c>
      <c r="L76" s="92">
        <f>'MASTER CHART'!$G$7</f>
        <v>0.25</v>
      </c>
      <c r="M76" s="38">
        <f t="shared" si="11"/>
        <v>4.2099973365429344</v>
      </c>
      <c r="N76" s="137" t="s">
        <v>99</v>
      </c>
      <c r="O76" s="137">
        <v>4.952</v>
      </c>
      <c r="Q76" s="137"/>
      <c r="R76" s="137"/>
    </row>
    <row r="77" spans="1:18" ht="16.2" thickBot="1" x14ac:dyDescent="0.35">
      <c r="A77" s="463" t="s">
        <v>164</v>
      </c>
      <c r="B77" s="639" t="s">
        <v>164</v>
      </c>
      <c r="C77" s="1080">
        <v>21520</v>
      </c>
      <c r="D77" s="1080">
        <v>22792</v>
      </c>
      <c r="E77" s="1080">
        <v>23860</v>
      </c>
      <c r="F77" s="1080">
        <v>24952</v>
      </c>
      <c r="G77" s="673">
        <f t="shared" si="7"/>
        <v>0.15947955390334573</v>
      </c>
      <c r="H77" s="174">
        <f t="shared" si="12"/>
        <v>0.90762859762477899</v>
      </c>
      <c r="I77" s="114">
        <f t="shared" si="9"/>
        <v>0.73191845107287867</v>
      </c>
      <c r="J77" s="114">
        <f t="shared" si="10"/>
        <v>-0.73191845107287867</v>
      </c>
      <c r="K77" s="579">
        <f t="shared" si="8"/>
        <v>12.012322326294427</v>
      </c>
      <c r="L77" s="92">
        <f>'MASTER CHART'!$G$7</f>
        <v>0.25</v>
      </c>
      <c r="M77" s="38">
        <f t="shared" si="11"/>
        <v>3.0030805815736068</v>
      </c>
      <c r="N77" s="137" t="s">
        <v>100</v>
      </c>
      <c r="O77" s="137">
        <v>3.7</v>
      </c>
    </row>
    <row r="78" spans="1:18" ht="16.2" thickBot="1" x14ac:dyDescent="0.35">
      <c r="A78" s="464" t="s">
        <v>64</v>
      </c>
      <c r="B78" s="639" t="s">
        <v>64</v>
      </c>
      <c r="C78" s="1080">
        <v>10207290</v>
      </c>
      <c r="D78" s="1080">
        <v>11161955</v>
      </c>
      <c r="E78" s="1080">
        <v>12192400</v>
      </c>
      <c r="F78" s="1080">
        <v>13280574</v>
      </c>
      <c r="G78" s="673">
        <f t="shared" si="7"/>
        <v>0.30108716417384046</v>
      </c>
      <c r="H78" s="174">
        <f t="shared" si="12"/>
        <v>1.7135445509682439</v>
      </c>
      <c r="I78" s="114">
        <f t="shared" si="9"/>
        <v>1.5378344044163434</v>
      </c>
      <c r="J78" s="114">
        <f t="shared" si="10"/>
        <v>-1.5378344044163434</v>
      </c>
      <c r="K78" s="579">
        <f t="shared" si="8"/>
        <v>25.239099415017673</v>
      </c>
      <c r="L78" s="92">
        <f>'MASTER CHART'!$G$7</f>
        <v>0.25</v>
      </c>
      <c r="M78" s="38">
        <f t="shared" si="11"/>
        <v>6.3097748537544183</v>
      </c>
      <c r="N78" s="137" t="s">
        <v>101</v>
      </c>
      <c r="O78" s="137">
        <v>4.8019999999999996</v>
      </c>
    </row>
    <row r="79" spans="1:18" ht="16.2" thickBot="1" x14ac:dyDescent="0.35">
      <c r="A79" s="463" t="s">
        <v>65</v>
      </c>
      <c r="B79" s="639" t="s">
        <v>65</v>
      </c>
      <c r="C79" s="1080">
        <v>3507239</v>
      </c>
      <c r="D79" s="1080">
        <v>3794845</v>
      </c>
      <c r="E79" s="1080">
        <v>4101098</v>
      </c>
      <c r="F79" s="1080">
        <v>4411938</v>
      </c>
      <c r="G79" s="673">
        <f t="shared" si="7"/>
        <v>0.25795191032034032</v>
      </c>
      <c r="H79" s="174">
        <f t="shared" si="12"/>
        <v>1.4680535835996686</v>
      </c>
      <c r="I79" s="114">
        <f t="shared" si="9"/>
        <v>1.2923434370477682</v>
      </c>
      <c r="J79" s="114">
        <f t="shared" si="10"/>
        <v>-1.2923434370477682</v>
      </c>
      <c r="K79" s="579">
        <f t="shared" si="8"/>
        <v>21.210075930362386</v>
      </c>
      <c r="L79" s="92">
        <f>'MASTER CHART'!$G$7</f>
        <v>0.25</v>
      </c>
      <c r="M79" s="38">
        <f t="shared" si="11"/>
        <v>5.3025189825905965</v>
      </c>
      <c r="N79" s="137" t="s">
        <v>123</v>
      </c>
      <c r="O79" s="137">
        <v>3.94</v>
      </c>
    </row>
    <row r="80" spans="1:18" ht="16.2" thickBot="1" x14ac:dyDescent="0.35">
      <c r="A80" s="464" t="s">
        <v>232</v>
      </c>
      <c r="B80" s="639" t="s">
        <v>361</v>
      </c>
      <c r="C80" s="1080">
        <v>1148580</v>
      </c>
      <c r="D80" s="1080">
        <v>1199195</v>
      </c>
      <c r="E80" s="1080">
        <v>1251729</v>
      </c>
      <c r="F80" s="1080">
        <v>1304834</v>
      </c>
      <c r="G80" s="673">
        <f t="shared" si="7"/>
        <v>0.1360410245694684</v>
      </c>
      <c r="H80" s="174">
        <f t="shared" si="12"/>
        <v>0.77423545104884017</v>
      </c>
      <c r="I80" s="114">
        <f t="shared" si="9"/>
        <v>0.59852530449693986</v>
      </c>
      <c r="J80" s="114">
        <f t="shared" si="10"/>
        <v>-0.59852530449693986</v>
      </c>
      <c r="K80" s="579">
        <f t="shared" si="8"/>
        <v>9.8230600246814515</v>
      </c>
      <c r="L80" s="92">
        <f>'MASTER CHART'!$G$7</f>
        <v>0.25</v>
      </c>
      <c r="M80" s="38">
        <f t="shared" si="11"/>
        <v>2.4557650061703629</v>
      </c>
      <c r="N80" s="137" t="s">
        <v>102</v>
      </c>
      <c r="O80" s="137">
        <v>2.2850000000000001</v>
      </c>
    </row>
    <row r="81" spans="1:18" ht="16.2" thickBot="1" x14ac:dyDescent="0.35">
      <c r="A81" s="463" t="s">
        <v>165</v>
      </c>
      <c r="B81" s="639" t="s">
        <v>165</v>
      </c>
      <c r="C81" s="1080">
        <v>413316</v>
      </c>
      <c r="D81" s="1080">
        <v>441197</v>
      </c>
      <c r="E81" s="1080">
        <v>478382</v>
      </c>
      <c r="F81" s="1080">
        <v>510017</v>
      </c>
      <c r="G81" s="673">
        <f t="shared" si="7"/>
        <v>0.2339638436450561</v>
      </c>
      <c r="H81" s="174">
        <f t="shared" si="12"/>
        <v>1.3315329150667405</v>
      </c>
      <c r="I81" s="114">
        <f t="shared" si="9"/>
        <v>1.1558227685148401</v>
      </c>
      <c r="J81" s="114">
        <f t="shared" si="10"/>
        <v>-1.1558227685148401</v>
      </c>
      <c r="K81" s="579">
        <f t="shared" si="8"/>
        <v>18.969484410617461</v>
      </c>
      <c r="L81" s="92">
        <f>'MASTER CHART'!$G$7</f>
        <v>0.25</v>
      </c>
      <c r="M81" s="38">
        <f t="shared" si="11"/>
        <v>4.7423711026543653</v>
      </c>
      <c r="N81" s="137" t="s">
        <v>124</v>
      </c>
      <c r="O81" s="137">
        <v>3.0390000000000001</v>
      </c>
    </row>
    <row r="82" spans="1:18" ht="16.2" thickBot="1" x14ac:dyDescent="0.35">
      <c r="A82" s="464" t="s">
        <v>66</v>
      </c>
      <c r="B82" s="639" t="s">
        <v>66</v>
      </c>
      <c r="C82" s="1080">
        <v>500270</v>
      </c>
      <c r="D82" s="1080">
        <v>536357</v>
      </c>
      <c r="E82" s="1080">
        <v>568789</v>
      </c>
      <c r="F82" s="1080">
        <v>596938</v>
      </c>
      <c r="G82" s="673">
        <f t="shared" si="7"/>
        <v>0.19323165490635058</v>
      </c>
      <c r="H82" s="174">
        <f t="shared" si="12"/>
        <v>1.0997182501881004</v>
      </c>
      <c r="I82" s="114">
        <f t="shared" si="9"/>
        <v>0.92400810363620001</v>
      </c>
      <c r="J82" s="114">
        <f t="shared" si="10"/>
        <v>-0.92400810363620001</v>
      </c>
      <c r="K82" s="579">
        <f t="shared" si="8"/>
        <v>15.164917835745204</v>
      </c>
      <c r="L82" s="92">
        <f>'MASTER CHART'!$G$7</f>
        <v>0.25</v>
      </c>
      <c r="M82" s="38">
        <f t="shared" si="11"/>
        <v>3.7912294589363009</v>
      </c>
      <c r="N82" s="137" t="s">
        <v>103</v>
      </c>
      <c r="O82" s="137">
        <v>4.1580000000000004</v>
      </c>
    </row>
    <row r="83" spans="1:18" ht="16.2" thickBot="1" x14ac:dyDescent="0.35">
      <c r="A83" s="463" t="s">
        <v>67</v>
      </c>
      <c r="B83" s="639" t="s">
        <v>67</v>
      </c>
      <c r="C83" s="1080">
        <v>399488</v>
      </c>
      <c r="D83" s="1080">
        <v>425924</v>
      </c>
      <c r="E83" s="1080">
        <v>452093</v>
      </c>
      <c r="F83" s="1080">
        <v>477723</v>
      </c>
      <c r="G83" s="673">
        <f t="shared" si="7"/>
        <v>0.19583817286126243</v>
      </c>
      <c r="H83" s="174">
        <f t="shared" si="12"/>
        <v>1.1145524416452339</v>
      </c>
      <c r="I83" s="114">
        <f t="shared" si="9"/>
        <v>0.9388422950933335</v>
      </c>
      <c r="J83" s="114">
        <f t="shared" si="10"/>
        <v>-0.9388422950933335</v>
      </c>
      <c r="K83" s="579">
        <f t="shared" si="8"/>
        <v>15.408378140608193</v>
      </c>
      <c r="L83" s="92">
        <f>'MASTER CHART'!$G$7</f>
        <v>0.25</v>
      </c>
      <c r="M83" s="38">
        <f t="shared" si="11"/>
        <v>3.8520945351520481</v>
      </c>
      <c r="N83" s="137" t="s">
        <v>105</v>
      </c>
      <c r="O83" s="137">
        <v>1.0069999999999999</v>
      </c>
      <c r="Q83" s="137"/>
      <c r="R83" s="137"/>
    </row>
    <row r="84" spans="1:18" ht="16.2" thickBot="1" x14ac:dyDescent="0.35">
      <c r="A84" s="464" t="s">
        <v>68</v>
      </c>
      <c r="B84" s="639" t="s">
        <v>68</v>
      </c>
      <c r="C84" s="1080">
        <v>2610563</v>
      </c>
      <c r="D84" s="1080">
        <v>2765866</v>
      </c>
      <c r="E84" s="1080">
        <v>2872620</v>
      </c>
      <c r="F84" s="1080">
        <v>2959530</v>
      </c>
      <c r="G84" s="673">
        <f t="shared" si="7"/>
        <v>0.13367499654289133</v>
      </c>
      <c r="H84" s="174">
        <f t="shared" si="12"/>
        <v>0.76076993370105173</v>
      </c>
      <c r="I84" s="114">
        <f t="shared" si="9"/>
        <v>0.58505978714915141</v>
      </c>
      <c r="J84" s="114">
        <f t="shared" si="10"/>
        <v>-0.58505978714915141</v>
      </c>
      <c r="K84" s="579">
        <f t="shared" si="8"/>
        <v>9.6020625427422548</v>
      </c>
      <c r="L84" s="92">
        <f>'MASTER CHART'!$G$7</f>
        <v>0.25</v>
      </c>
      <c r="M84" s="38">
        <f t="shared" si="11"/>
        <v>2.4005156356855637</v>
      </c>
      <c r="N84" s="137" t="s">
        <v>106</v>
      </c>
      <c r="O84" s="137">
        <v>7.0439999999999996</v>
      </c>
    </row>
    <row r="85" spans="1:18" ht="16.2" thickBot="1" x14ac:dyDescent="0.35">
      <c r="A85" s="463" t="s">
        <v>69</v>
      </c>
      <c r="B85" s="639" t="s">
        <v>69</v>
      </c>
      <c r="C85" s="1080">
        <v>28209</v>
      </c>
      <c r="D85" s="1080">
        <v>30492</v>
      </c>
      <c r="E85" s="1080">
        <v>32544</v>
      </c>
      <c r="F85" s="1080">
        <v>34237</v>
      </c>
      <c r="G85" s="673">
        <f t="shared" si="7"/>
        <v>0.21369066609947179</v>
      </c>
      <c r="H85" s="174">
        <f t="shared" si="12"/>
        <v>1.2161543900161333</v>
      </c>
      <c r="I85" s="114">
        <f t="shared" si="9"/>
        <v>1.0404442434642329</v>
      </c>
      <c r="J85" s="114">
        <f t="shared" si="10"/>
        <v>-1.0404442434642329</v>
      </c>
      <c r="K85" s="579">
        <f t="shared" si="8"/>
        <v>17.075879965465514</v>
      </c>
      <c r="L85" s="92">
        <f>'MASTER CHART'!$G$7</f>
        <v>0.25</v>
      </c>
      <c r="M85" s="38">
        <f t="shared" si="11"/>
        <v>4.2689699913663786</v>
      </c>
      <c r="N85" s="137" t="s">
        <v>125</v>
      </c>
      <c r="O85" s="137">
        <v>4.0510000000000002</v>
      </c>
    </row>
    <row r="86" spans="1:18" ht="16.2" thickBot="1" x14ac:dyDescent="0.35">
      <c r="A86" s="464" t="s">
        <v>70</v>
      </c>
      <c r="B86" s="639" t="s">
        <v>70</v>
      </c>
      <c r="C86" s="1080">
        <v>5585786</v>
      </c>
      <c r="D86" s="1080">
        <v>5856478</v>
      </c>
      <c r="E86" s="1080">
        <v>6057092</v>
      </c>
      <c r="F86" s="1080">
        <v>6226499</v>
      </c>
      <c r="G86" s="673">
        <f t="shared" si="7"/>
        <v>0.11470417950132712</v>
      </c>
      <c r="H86" s="174">
        <f t="shared" si="12"/>
        <v>0.65280339099510332</v>
      </c>
      <c r="I86" s="114">
        <f t="shared" si="9"/>
        <v>0.47709324444320295</v>
      </c>
      <c r="J86" s="114">
        <f t="shared" si="10"/>
        <v>-0.47709324444320295</v>
      </c>
      <c r="K86" s="579">
        <f t="shared" si="8"/>
        <v>7.8301043286292078</v>
      </c>
      <c r="L86" s="92">
        <f>'MASTER CHART'!$G$7</f>
        <v>0.25</v>
      </c>
      <c r="M86" s="38">
        <f t="shared" si="11"/>
        <v>1.9575260821573019</v>
      </c>
    </row>
    <row r="87" spans="1:18" ht="16.2" thickBot="1" x14ac:dyDescent="0.35">
      <c r="A87" s="463" t="s">
        <v>71</v>
      </c>
      <c r="B87" s="639" t="s">
        <v>71</v>
      </c>
      <c r="C87" s="1080">
        <v>109296</v>
      </c>
      <c r="D87" s="1080">
        <v>114787</v>
      </c>
      <c r="E87" s="1080">
        <v>121022</v>
      </c>
      <c r="F87" s="1080">
        <v>127633</v>
      </c>
      <c r="G87" s="673">
        <f t="shared" si="7"/>
        <v>0.16777375201288244</v>
      </c>
      <c r="H87" s="174">
        <f t="shared" si="12"/>
        <v>0.95483246303779212</v>
      </c>
      <c r="I87" s="114">
        <f t="shared" si="9"/>
        <v>0.77912231648589181</v>
      </c>
      <c r="J87" s="114">
        <f t="shared" si="10"/>
        <v>-0.77912231648589181</v>
      </c>
      <c r="K87" s="579">
        <f t="shared" si="8"/>
        <v>12.787037112561887</v>
      </c>
      <c r="L87" s="92">
        <f>'MASTER CHART'!$G$7</f>
        <v>0.25</v>
      </c>
      <c r="M87" s="38">
        <f t="shared" si="11"/>
        <v>3.1967592781404717</v>
      </c>
      <c r="N87" s="137"/>
      <c r="O87" s="137"/>
    </row>
    <row r="88" spans="1:18" ht="16.2" thickBot="1" x14ac:dyDescent="0.35">
      <c r="A88" s="464" t="s">
        <v>166</v>
      </c>
      <c r="B88" s="639" t="s">
        <v>166</v>
      </c>
      <c r="C88" s="1080">
        <v>526746</v>
      </c>
      <c r="D88" s="1080">
        <v>560242</v>
      </c>
      <c r="E88" s="1080">
        <v>600306</v>
      </c>
      <c r="F88" s="1080">
        <v>634332</v>
      </c>
      <c r="G88" s="673">
        <f t="shared" si="7"/>
        <v>0.20424644895262611</v>
      </c>
      <c r="H88" s="174">
        <f t="shared" si="12"/>
        <v>1.1624055466386902</v>
      </c>
      <c r="I88" s="114">
        <f t="shared" si="9"/>
        <v>0.9866954000867898</v>
      </c>
      <c r="J88" s="114">
        <f t="shared" si="10"/>
        <v>-0.9866954000867898</v>
      </c>
      <c r="K88" s="579">
        <f t="shared" si="8"/>
        <v>16.193748314912174</v>
      </c>
      <c r="L88" s="92">
        <f>'MASTER CHART'!$G$7</f>
        <v>0.25</v>
      </c>
      <c r="M88" s="38">
        <f t="shared" si="11"/>
        <v>4.0484370787280435</v>
      </c>
      <c r="N88" s="137"/>
      <c r="O88" s="137"/>
    </row>
    <row r="89" spans="1:18" ht="16.2" thickBot="1" x14ac:dyDescent="0.35">
      <c r="A89" s="463" t="s">
        <v>167</v>
      </c>
      <c r="B89" s="639" t="s">
        <v>167</v>
      </c>
      <c r="C89" s="1080">
        <v>262669</v>
      </c>
      <c r="D89" s="1080">
        <v>284008</v>
      </c>
      <c r="E89" s="1080">
        <v>308262</v>
      </c>
      <c r="F89" s="1080">
        <v>333857</v>
      </c>
      <c r="G89" s="673">
        <f t="shared" si="7"/>
        <v>0.27101789704913787</v>
      </c>
      <c r="H89" s="174">
        <f t="shared" si="12"/>
        <v>1.5424146093298372</v>
      </c>
      <c r="I89" s="114">
        <f t="shared" si="9"/>
        <v>1.3667044627779368</v>
      </c>
      <c r="J89" s="114">
        <f t="shared" si="10"/>
        <v>-1.3667044627779368</v>
      </c>
      <c r="K89" s="579">
        <f t="shared" si="8"/>
        <v>22.430496877908244</v>
      </c>
      <c r="L89" s="92">
        <f>'MASTER CHART'!$G$7</f>
        <v>0.25</v>
      </c>
      <c r="M89" s="38">
        <f t="shared" si="11"/>
        <v>5.6076242194770609</v>
      </c>
      <c r="N89" s="137"/>
      <c r="O89" s="137"/>
    </row>
    <row r="90" spans="1:18" ht="16.2" thickBot="1" x14ac:dyDescent="0.35">
      <c r="A90" s="463" t="s">
        <v>72</v>
      </c>
      <c r="B90" s="639" t="s">
        <v>72</v>
      </c>
      <c r="C90" s="1080">
        <v>208323</v>
      </c>
      <c r="D90" s="1080">
        <v>219909</v>
      </c>
      <c r="E90" s="1080">
        <v>230350</v>
      </c>
      <c r="F90" s="1080">
        <v>240914</v>
      </c>
      <c r="G90" s="673">
        <f t="shared" si="7"/>
        <v>0.15644455965015866</v>
      </c>
      <c r="H90" s="174">
        <f t="shared" si="12"/>
        <v>0.89035586572656389</v>
      </c>
      <c r="I90" s="114">
        <f t="shared" si="9"/>
        <v>0.71464571917466357</v>
      </c>
      <c r="J90" s="114">
        <f t="shared" si="10"/>
        <v>-0.71464571917466357</v>
      </c>
      <c r="K90" s="579">
        <f t="shared" si="8"/>
        <v>11.72884044014593</v>
      </c>
      <c r="L90" s="92">
        <f>'MASTER CHART'!$G$7</f>
        <v>0.25</v>
      </c>
      <c r="M90" s="38">
        <f t="shared" si="11"/>
        <v>2.9322101100364826</v>
      </c>
    </row>
    <row r="91" spans="1:18" ht="16.2" thickBot="1" x14ac:dyDescent="0.35">
      <c r="A91" s="464" t="s">
        <v>168</v>
      </c>
      <c r="B91" s="639" t="s">
        <v>362</v>
      </c>
      <c r="C91" s="1080">
        <v>35419</v>
      </c>
      <c r="D91" s="1080">
        <v>37878</v>
      </c>
      <c r="E91" s="1080">
        <v>40375</v>
      </c>
      <c r="F91" s="1080">
        <v>42925</v>
      </c>
      <c r="G91" s="673">
        <f t="shared" si="7"/>
        <v>0.21192015584855586</v>
      </c>
      <c r="H91" s="174">
        <f t="shared" si="12"/>
        <v>1.2060780780577174</v>
      </c>
      <c r="I91" s="114">
        <f t="shared" si="9"/>
        <v>1.030367931505817</v>
      </c>
      <c r="J91" s="114">
        <f t="shared" si="10"/>
        <v>-1.030367931505817</v>
      </c>
      <c r="K91" s="579">
        <f t="shared" si="8"/>
        <v>16.910506477575758</v>
      </c>
      <c r="L91" s="92">
        <f>'MASTER CHART'!$G$7</f>
        <v>0.25</v>
      </c>
      <c r="M91" s="38">
        <f t="shared" si="11"/>
        <v>4.2276266193939396</v>
      </c>
    </row>
    <row r="92" spans="1:18" ht="16.2" thickBot="1" x14ac:dyDescent="0.35">
      <c r="A92" s="464" t="s">
        <v>223</v>
      </c>
      <c r="B92" s="639" t="s">
        <v>363</v>
      </c>
      <c r="C92" s="1080">
        <v>62797</v>
      </c>
      <c r="D92" s="1080">
        <v>67829</v>
      </c>
      <c r="E92" s="1080">
        <v>73400</v>
      </c>
      <c r="F92" s="1080">
        <v>79283</v>
      </c>
      <c r="G92" s="673">
        <f t="shared" si="7"/>
        <v>0.26252846473557656</v>
      </c>
      <c r="H92" s="174">
        <f t="shared" si="12"/>
        <v>1.4940996287771704</v>
      </c>
      <c r="I92" s="114">
        <f t="shared" si="9"/>
        <v>1.31838948222527</v>
      </c>
      <c r="J92" s="114">
        <f t="shared" si="10"/>
        <v>-1.31838948222527</v>
      </c>
      <c r="K92" s="579">
        <f t="shared" si="8"/>
        <v>21.637546353520531</v>
      </c>
      <c r="L92" s="92">
        <f>'MASTER CHART'!$G$7</f>
        <v>0.25</v>
      </c>
      <c r="M92" s="38">
        <f t="shared" si="11"/>
        <v>5.4093865883801326</v>
      </c>
    </row>
    <row r="93" spans="1:18" ht="16.2" thickBot="1" x14ac:dyDescent="0.35">
      <c r="A93" s="463" t="s">
        <v>169</v>
      </c>
      <c r="B93" s="639" t="s">
        <v>169</v>
      </c>
      <c r="C93" s="1080">
        <v>63539</v>
      </c>
      <c r="D93" s="1080">
        <v>68351</v>
      </c>
      <c r="E93" s="1080">
        <v>72616</v>
      </c>
      <c r="F93" s="1080">
        <v>76538</v>
      </c>
      <c r="G93" s="673">
        <f t="shared" si="7"/>
        <v>0.20458301200837281</v>
      </c>
      <c r="H93" s="174">
        <f t="shared" si="12"/>
        <v>1.164320991263553</v>
      </c>
      <c r="I93" s="114">
        <f t="shared" si="9"/>
        <v>0.98861084471165261</v>
      </c>
      <c r="J93" s="114">
        <f t="shared" si="10"/>
        <v>-0.98861084471165261</v>
      </c>
      <c r="K93" s="579">
        <f t="shared" si="8"/>
        <v>16.225184792839862</v>
      </c>
      <c r="L93" s="92">
        <f>'MASTER CHART'!$G$7</f>
        <v>0.25</v>
      </c>
      <c r="M93" s="38">
        <f t="shared" si="11"/>
        <v>4.0562961982099655</v>
      </c>
      <c r="N93" s="137"/>
      <c r="O93" s="137"/>
    </row>
    <row r="94" spans="1:18" ht="16.2" thickBot="1" x14ac:dyDescent="0.35">
      <c r="A94" s="464" t="s">
        <v>73</v>
      </c>
      <c r="B94" s="639" t="s">
        <v>73</v>
      </c>
      <c r="C94" s="1517"/>
      <c r="D94" s="1517"/>
      <c r="E94" s="1517"/>
      <c r="F94" s="1517"/>
      <c r="G94" s="673" t="str">
        <f t="shared" si="7"/>
        <v>use median</v>
      </c>
      <c r="H94" s="174">
        <f t="shared" si="12"/>
        <v>0.17571014655190037</v>
      </c>
      <c r="I94" s="114">
        <f t="shared" si="9"/>
        <v>0</v>
      </c>
      <c r="J94" s="114">
        <f t="shared" si="10"/>
        <v>0</v>
      </c>
      <c r="K94" s="579">
        <f t="shared" si="8"/>
        <v>0</v>
      </c>
      <c r="L94" s="92">
        <f>'MASTER CHART'!$G$7</f>
        <v>0.25</v>
      </c>
      <c r="M94" s="38">
        <f t="shared" si="11"/>
        <v>0</v>
      </c>
      <c r="N94" s="137"/>
      <c r="O94" s="137"/>
    </row>
    <row r="95" spans="1:18" ht="16.2" thickBot="1" x14ac:dyDescent="0.35">
      <c r="A95" s="464" t="s">
        <v>170</v>
      </c>
      <c r="B95" s="639" t="s">
        <v>170</v>
      </c>
      <c r="C95" s="1080">
        <v>7706</v>
      </c>
      <c r="D95" s="1080">
        <v>8252</v>
      </c>
      <c r="E95" s="1080">
        <v>8849</v>
      </c>
      <c r="F95" s="1080">
        <v>9551</v>
      </c>
      <c r="G95" s="673">
        <f t="shared" si="7"/>
        <v>0.239423825590449</v>
      </c>
      <c r="H95" s="174">
        <f t="shared" si="12"/>
        <v>1.3626067150295684</v>
      </c>
      <c r="I95" s="114">
        <f t="shared" si="9"/>
        <v>1.186896568477668</v>
      </c>
      <c r="J95" s="114">
        <f t="shared" si="10"/>
        <v>-1.186896568477668</v>
      </c>
      <c r="K95" s="579">
        <f t="shared" si="8"/>
        <v>19.479470872236416</v>
      </c>
      <c r="L95" s="92">
        <f>'MASTER CHART'!$G$7</f>
        <v>0.25</v>
      </c>
      <c r="M95" s="38">
        <f t="shared" si="11"/>
        <v>4.8698677180591039</v>
      </c>
    </row>
    <row r="96" spans="1:18" ht="16.2" thickBot="1" x14ac:dyDescent="0.35">
      <c r="A96" s="463" t="s">
        <v>74</v>
      </c>
      <c r="B96" s="639" t="s">
        <v>74</v>
      </c>
      <c r="C96" s="1080">
        <v>92083</v>
      </c>
      <c r="D96" s="1080">
        <v>99291</v>
      </c>
      <c r="E96" s="1080">
        <v>106485</v>
      </c>
      <c r="F96" s="1080">
        <v>109514</v>
      </c>
      <c r="G96" s="673">
        <f t="shared" si="7"/>
        <v>0.18929661283841751</v>
      </c>
      <c r="H96" s="174">
        <f t="shared" si="12"/>
        <v>1.0773231742909282</v>
      </c>
      <c r="I96" s="114">
        <f t="shared" si="9"/>
        <v>0.90161302773902774</v>
      </c>
      <c r="J96" s="114">
        <f t="shared" si="10"/>
        <v>-0.90161302773902774</v>
      </c>
      <c r="K96" s="579">
        <f t="shared" si="8"/>
        <v>14.797367503048541</v>
      </c>
      <c r="L96" s="92">
        <f>'MASTER CHART'!$G$7</f>
        <v>0.25</v>
      </c>
      <c r="M96" s="38">
        <f t="shared" si="11"/>
        <v>3.6993418757621352</v>
      </c>
    </row>
    <row r="97" spans="1:15" ht="16.2" thickBot="1" x14ac:dyDescent="0.35">
      <c r="A97" s="464" t="s">
        <v>171</v>
      </c>
      <c r="B97" s="639" t="s">
        <v>171</v>
      </c>
      <c r="C97" s="1080">
        <v>114035</v>
      </c>
      <c r="D97" s="1080">
        <v>120368</v>
      </c>
      <c r="E97" s="1080">
        <v>126868</v>
      </c>
      <c r="F97" s="1080">
        <v>133061</v>
      </c>
      <c r="G97" s="673">
        <f t="shared" si="7"/>
        <v>0.16684351295654842</v>
      </c>
      <c r="H97" s="174">
        <f t="shared" si="12"/>
        <v>0.94953829491723196</v>
      </c>
      <c r="I97" s="114">
        <f t="shared" si="9"/>
        <v>0.77382814836533154</v>
      </c>
      <c r="J97" s="114">
        <f t="shared" si="10"/>
        <v>-0.77382814836533154</v>
      </c>
      <c r="K97" s="579">
        <f t="shared" si="8"/>
        <v>12.700148670522282</v>
      </c>
      <c r="L97" s="92">
        <f>'MASTER CHART'!$G$7</f>
        <v>0.25</v>
      </c>
      <c r="M97" s="38">
        <f t="shared" si="11"/>
        <v>3.1750371676305704</v>
      </c>
    </row>
    <row r="98" spans="1:15" ht="16.2" thickBot="1" x14ac:dyDescent="0.35">
      <c r="A98" s="463" t="s">
        <v>172</v>
      </c>
      <c r="B98" s="639" t="s">
        <v>172</v>
      </c>
      <c r="C98" s="1080">
        <v>78309</v>
      </c>
      <c r="D98" s="1080">
        <v>82964</v>
      </c>
      <c r="E98" s="1080">
        <v>87428</v>
      </c>
      <c r="F98" s="1080">
        <v>91669</v>
      </c>
      <c r="G98" s="673">
        <f t="shared" si="7"/>
        <v>0.17060618830530336</v>
      </c>
      <c r="H98" s="174">
        <f t="shared" si="12"/>
        <v>0.97095239889809415</v>
      </c>
      <c r="I98" s="114">
        <f t="shared" si="9"/>
        <v>0.79524225234619372</v>
      </c>
      <c r="J98" s="114">
        <f t="shared" si="10"/>
        <v>-0.79524225234619372</v>
      </c>
      <c r="K98" s="579">
        <f t="shared" si="8"/>
        <v>13.051599189319612</v>
      </c>
      <c r="L98" s="92">
        <f>'MASTER CHART'!$G$7</f>
        <v>0.25</v>
      </c>
      <c r="M98" s="38">
        <f t="shared" si="11"/>
        <v>3.262899797329903</v>
      </c>
    </row>
    <row r="99" spans="1:15" ht="16.2" thickBot="1" x14ac:dyDescent="0.35">
      <c r="A99" s="464" t="s">
        <v>173</v>
      </c>
      <c r="B99" s="639" t="s">
        <v>464</v>
      </c>
      <c r="C99" s="1080">
        <v>61623</v>
      </c>
      <c r="D99" s="1080">
        <v>90143</v>
      </c>
      <c r="E99" s="1080">
        <v>96557</v>
      </c>
      <c r="F99" s="1080">
        <v>102570</v>
      </c>
      <c r="G99" s="673">
        <f t="shared" si="7"/>
        <v>0.66447592619638773</v>
      </c>
      <c r="H99" s="174">
        <f t="shared" si="12"/>
        <v>3.7816593932446478</v>
      </c>
      <c r="I99" s="114">
        <f t="shared" si="9"/>
        <v>3.6059492466927474</v>
      </c>
      <c r="J99" s="114">
        <f t="shared" si="10"/>
        <v>-3.6059492466927474</v>
      </c>
      <c r="K99" s="579">
        <f t="shared" si="8"/>
        <v>59.181216951202146</v>
      </c>
      <c r="L99" s="92">
        <f>'MASTER CHART'!$G$7</f>
        <v>0.25</v>
      </c>
      <c r="M99" s="38">
        <f t="shared" si="11"/>
        <v>14.795304237800536</v>
      </c>
    </row>
    <row r="100" spans="1:15" ht="16.2" thickBot="1" x14ac:dyDescent="0.35">
      <c r="A100" s="463" t="s">
        <v>174</v>
      </c>
      <c r="B100" s="639" t="s">
        <v>174</v>
      </c>
      <c r="C100" s="1080">
        <v>46350</v>
      </c>
      <c r="D100" s="1080">
        <v>49778</v>
      </c>
      <c r="E100" s="1080">
        <v>53637</v>
      </c>
      <c r="F100" s="1080">
        <v>57614</v>
      </c>
      <c r="G100" s="673">
        <f t="shared" si="7"/>
        <v>0.24302049622437971</v>
      </c>
      <c r="H100" s="174">
        <f t="shared" si="12"/>
        <v>1.3830760544758727</v>
      </c>
      <c r="I100" s="114">
        <f t="shared" si="9"/>
        <v>1.2073659079239722</v>
      </c>
      <c r="J100" s="114">
        <f t="shared" si="10"/>
        <v>-1.2073659079239722</v>
      </c>
      <c r="K100" s="579">
        <f t="shared" si="8"/>
        <v>19.815415816478374</v>
      </c>
      <c r="L100" s="92">
        <f>'MASTER CHART'!$G$7</f>
        <v>0.25</v>
      </c>
      <c r="M100" s="38">
        <f t="shared" si="11"/>
        <v>4.9538539541195936</v>
      </c>
      <c r="N100" s="137"/>
      <c r="O100" s="137"/>
    </row>
    <row r="101" spans="1:15" ht="16.2" thickBot="1" x14ac:dyDescent="0.35">
      <c r="A101" s="464" t="s">
        <v>175</v>
      </c>
      <c r="B101" s="639" t="s">
        <v>175</v>
      </c>
      <c r="C101" s="1080">
        <v>21576</v>
      </c>
      <c r="D101" s="1080">
        <v>23498</v>
      </c>
      <c r="E101" s="1080">
        <v>25592</v>
      </c>
      <c r="F101" s="1080">
        <v>27773</v>
      </c>
      <c r="G101" s="673">
        <f t="shared" si="7"/>
        <v>0.28721727845754541</v>
      </c>
      <c r="H101" s="174">
        <f t="shared" si="12"/>
        <v>1.6346083825768629</v>
      </c>
      <c r="I101" s="114">
        <f t="shared" si="9"/>
        <v>1.4588982360249625</v>
      </c>
      <c r="J101" s="114">
        <f t="shared" si="10"/>
        <v>-1.4588982360249625</v>
      </c>
      <c r="K101" s="579">
        <f t="shared" si="8"/>
        <v>23.943590746627095</v>
      </c>
      <c r="L101" s="92">
        <f>'MASTER CHART'!$G$7</f>
        <v>0.25</v>
      </c>
      <c r="M101" s="38">
        <f t="shared" si="11"/>
        <v>5.9858976866567737</v>
      </c>
      <c r="N101" s="137"/>
      <c r="O101" s="137"/>
    </row>
    <row r="102" spans="1:15" ht="16.2" thickBot="1" x14ac:dyDescent="0.35">
      <c r="A102" s="463" t="s">
        <v>75</v>
      </c>
      <c r="B102" s="639" t="s">
        <v>75</v>
      </c>
      <c r="C102" s="1080">
        <v>978781</v>
      </c>
      <c r="D102" s="1080">
        <v>1060992</v>
      </c>
      <c r="E102" s="1080">
        <v>1146830</v>
      </c>
      <c r="F102" s="1080">
        <v>1232893</v>
      </c>
      <c r="G102" s="673">
        <f t="shared" si="7"/>
        <v>0.25962089578771963</v>
      </c>
      <c r="H102" s="174">
        <f t="shared" si="12"/>
        <v>1.4775520986264394</v>
      </c>
      <c r="I102" s="114">
        <f t="shared" si="9"/>
        <v>1.301841952074539</v>
      </c>
      <c r="J102" s="114">
        <f t="shared" si="10"/>
        <v>-1.301841952074539</v>
      </c>
      <c r="K102" s="579">
        <f t="shared" si="8"/>
        <v>21.365966554455095</v>
      </c>
      <c r="L102" s="92">
        <f>'MASTER CHART'!$G$7</f>
        <v>0.25</v>
      </c>
      <c r="M102" s="38">
        <f t="shared" si="11"/>
        <v>5.3414916386137739</v>
      </c>
    </row>
    <row r="103" spans="1:15" ht="16.2" thickBot="1" x14ac:dyDescent="0.35">
      <c r="A103" s="463" t="s">
        <v>176</v>
      </c>
      <c r="B103" s="639" t="s">
        <v>176</v>
      </c>
      <c r="C103" s="1080">
        <v>49987</v>
      </c>
      <c r="D103" s="1080">
        <v>54185</v>
      </c>
      <c r="E103" s="1080">
        <v>58181</v>
      </c>
      <c r="F103" s="1080">
        <v>62369</v>
      </c>
      <c r="G103" s="673">
        <f t="shared" si="7"/>
        <v>0.24770440314481765</v>
      </c>
      <c r="H103" s="174">
        <f t="shared" si="12"/>
        <v>1.4097330632619556</v>
      </c>
      <c r="I103" s="114">
        <f t="shared" si="9"/>
        <v>1.2340229167100552</v>
      </c>
      <c r="J103" s="114">
        <f t="shared" si="10"/>
        <v>-1.2340229167100552</v>
      </c>
      <c r="K103" s="579">
        <f t="shared" si="8"/>
        <v>20.252913438411404</v>
      </c>
      <c r="L103" s="92">
        <f>'MASTER CHART'!$G$7</f>
        <v>0.25</v>
      </c>
      <c r="M103" s="38">
        <f t="shared" si="11"/>
        <v>5.0632283596028511</v>
      </c>
    </row>
    <row r="104" spans="1:15" ht="16.2" thickBot="1" x14ac:dyDescent="0.35">
      <c r="A104" s="464" t="s">
        <v>177</v>
      </c>
      <c r="B104" s="639" t="s">
        <v>177</v>
      </c>
      <c r="C104" s="1080">
        <v>23501</v>
      </c>
      <c r="D104" s="1080">
        <v>25374</v>
      </c>
      <c r="E104" s="1080">
        <v>27142</v>
      </c>
      <c r="F104" s="1080">
        <v>28966</v>
      </c>
      <c r="G104" s="673">
        <f t="shared" si="7"/>
        <v>0.23254329602995616</v>
      </c>
      <c r="H104" s="174">
        <f t="shared" si="12"/>
        <v>1.323448307302326</v>
      </c>
      <c r="I104" s="114">
        <f t="shared" si="9"/>
        <v>1.1477381607504256</v>
      </c>
      <c r="J104" s="114">
        <f t="shared" si="10"/>
        <v>-1.1477381607504256</v>
      </c>
      <c r="K104" s="579">
        <f t="shared" si="8"/>
        <v>18.836798980696333</v>
      </c>
      <c r="L104" s="92">
        <f>'MASTER CHART'!$G$7</f>
        <v>0.25</v>
      </c>
      <c r="M104" s="38">
        <f t="shared" si="11"/>
        <v>4.7091997451740832</v>
      </c>
    </row>
    <row r="105" spans="1:15" ht="16.2" thickBot="1" x14ac:dyDescent="0.35">
      <c r="A105" s="463" t="s">
        <v>178</v>
      </c>
      <c r="B105" s="639" t="s">
        <v>178</v>
      </c>
      <c r="C105" s="1082">
        <v>210</v>
      </c>
      <c r="D105" s="1082">
        <v>222</v>
      </c>
      <c r="E105" s="1082">
        <v>233</v>
      </c>
      <c r="F105" s="1082">
        <v>242</v>
      </c>
      <c r="G105" s="673">
        <f t="shared" si="7"/>
        <v>0.15238095238095239</v>
      </c>
      <c r="H105" s="174">
        <f t="shared" si="12"/>
        <v>0.86722910071640558</v>
      </c>
      <c r="I105" s="114">
        <f t="shared" si="9"/>
        <v>0.69151895416450526</v>
      </c>
      <c r="J105" s="114">
        <f t="shared" si="10"/>
        <v>-0.69151895416450526</v>
      </c>
      <c r="K105" s="579">
        <f t="shared" si="8"/>
        <v>11.349281549043692</v>
      </c>
      <c r="L105" s="92">
        <f>'MASTER CHART'!$G$7</f>
        <v>0.25</v>
      </c>
      <c r="M105" s="38">
        <f t="shared" si="11"/>
        <v>2.8373203872609229</v>
      </c>
      <c r="N105" s="137"/>
      <c r="O105" s="137"/>
    </row>
    <row r="106" spans="1:15" ht="16.2" thickBot="1" x14ac:dyDescent="0.35">
      <c r="A106" s="464" t="s">
        <v>179</v>
      </c>
      <c r="B106" s="639" t="s">
        <v>179</v>
      </c>
      <c r="C106" s="1080">
        <v>25409</v>
      </c>
      <c r="D106" s="1080">
        <v>27428</v>
      </c>
      <c r="E106" s="1080">
        <v>30159</v>
      </c>
      <c r="F106" s="1080">
        <v>32228</v>
      </c>
      <c r="G106" s="673">
        <f t="shared" si="7"/>
        <v>0.26836947538273842</v>
      </c>
      <c r="H106" s="174">
        <f t="shared" si="12"/>
        <v>1.5273419358481317</v>
      </c>
      <c r="I106" s="114">
        <f t="shared" si="9"/>
        <v>1.3516317892962313</v>
      </c>
      <c r="J106" s="114">
        <f t="shared" si="10"/>
        <v>-1.3516317892962313</v>
      </c>
      <c r="K106" s="579">
        <f t="shared" si="8"/>
        <v>22.183122581064332</v>
      </c>
      <c r="L106" s="92">
        <f>'MASTER CHART'!$G$7</f>
        <v>0.25</v>
      </c>
      <c r="M106" s="38">
        <f t="shared" si="11"/>
        <v>5.5457806452660829</v>
      </c>
      <c r="N106" s="137"/>
      <c r="O106" s="137"/>
    </row>
    <row r="107" spans="1:15" ht="16.2" thickBot="1" x14ac:dyDescent="0.35">
      <c r="A107" s="463" t="s">
        <v>119</v>
      </c>
      <c r="B107" s="639" t="s">
        <v>119</v>
      </c>
      <c r="C107" s="1080">
        <v>27909</v>
      </c>
      <c r="D107" s="1080">
        <v>30025</v>
      </c>
      <c r="E107" s="1080">
        <v>31932</v>
      </c>
      <c r="F107" s="1080">
        <v>33741</v>
      </c>
      <c r="G107" s="673">
        <f t="shared" si="7"/>
        <v>0.20896485004837148</v>
      </c>
      <c r="H107" s="174">
        <f t="shared" si="12"/>
        <v>1.1892588683639194</v>
      </c>
      <c r="I107" s="114">
        <f t="shared" si="9"/>
        <v>1.0135487218120189</v>
      </c>
      <c r="J107" s="114">
        <f t="shared" si="10"/>
        <v>-1.0135487218120189</v>
      </c>
      <c r="K107" s="579">
        <f t="shared" si="8"/>
        <v>16.634467845376665</v>
      </c>
      <c r="L107" s="92">
        <f>'MASTER CHART'!$G$7</f>
        <v>0.25</v>
      </c>
      <c r="M107" s="38">
        <f t="shared" si="11"/>
        <v>4.1586169613441664</v>
      </c>
    </row>
    <row r="108" spans="1:15" ht="16.2" thickBot="1" x14ac:dyDescent="0.35">
      <c r="A108" s="463" t="s">
        <v>76</v>
      </c>
      <c r="B108" s="639" t="s">
        <v>76</v>
      </c>
      <c r="C108" s="1080">
        <v>2613797</v>
      </c>
      <c r="D108" s="1080">
        <v>2753202</v>
      </c>
      <c r="E108" s="1080">
        <v>2875493</v>
      </c>
      <c r="F108" s="1080">
        <v>2995079</v>
      </c>
      <c r="G108" s="673">
        <f t="shared" si="7"/>
        <v>0.14587284322386168</v>
      </c>
      <c r="H108" s="174">
        <f t="shared" si="12"/>
        <v>0.8301902086273345</v>
      </c>
      <c r="I108" s="114">
        <f t="shared" si="9"/>
        <v>0.65448006207543408</v>
      </c>
      <c r="J108" s="114">
        <f t="shared" si="10"/>
        <v>-0.65448006207543408</v>
      </c>
      <c r="K108" s="579">
        <f t="shared" si="8"/>
        <v>10.741395370288979</v>
      </c>
      <c r="L108" s="92">
        <f>'MASTER CHART'!$G$7</f>
        <v>0.25</v>
      </c>
      <c r="M108" s="38">
        <f t="shared" si="11"/>
        <v>2.6853488425722447</v>
      </c>
    </row>
    <row r="109" spans="1:15" ht="16.2" thickBot="1" x14ac:dyDescent="0.35">
      <c r="A109" s="463" t="s">
        <v>180</v>
      </c>
      <c r="B109" s="639" t="s">
        <v>180</v>
      </c>
      <c r="C109" s="1080">
        <v>42412</v>
      </c>
      <c r="D109" s="1080">
        <v>46625</v>
      </c>
      <c r="E109" s="1080">
        <v>50540</v>
      </c>
      <c r="F109" s="1080">
        <v>54178</v>
      </c>
      <c r="G109" s="673">
        <f t="shared" si="7"/>
        <v>0.27742148448552295</v>
      </c>
      <c r="H109" s="174">
        <f t="shared" si="12"/>
        <v>1.5788586483454989</v>
      </c>
      <c r="I109" s="114">
        <f t="shared" si="9"/>
        <v>1.4031485017935985</v>
      </c>
      <c r="J109" s="114">
        <f t="shared" si="10"/>
        <v>-1.4031485017935985</v>
      </c>
      <c r="K109" s="579">
        <f t="shared" si="8"/>
        <v>23.028620265679741</v>
      </c>
      <c r="L109" s="92">
        <f>'MASTER CHART'!$G$7</f>
        <v>0.25</v>
      </c>
      <c r="M109" s="38">
        <f t="shared" si="11"/>
        <v>5.7571550664199354</v>
      </c>
    </row>
    <row r="110" spans="1:15" ht="16.2" thickBot="1" x14ac:dyDescent="0.35">
      <c r="A110" s="464" t="s">
        <v>181</v>
      </c>
      <c r="B110" s="639" t="s">
        <v>181</v>
      </c>
      <c r="C110" s="1080">
        <v>13313</v>
      </c>
      <c r="D110" s="1080">
        <v>14363</v>
      </c>
      <c r="E110" s="1080">
        <v>15290</v>
      </c>
      <c r="F110" s="1080">
        <v>16106</v>
      </c>
      <c r="G110" s="673">
        <f t="shared" si="7"/>
        <v>0.209794937279351</v>
      </c>
      <c r="H110" s="174">
        <f t="shared" si="12"/>
        <v>1.1939830533200473</v>
      </c>
      <c r="I110" s="114">
        <f t="shared" si="9"/>
        <v>1.0182729067681469</v>
      </c>
      <c r="J110" s="114">
        <f t="shared" si="10"/>
        <v>-1.0182729067681469</v>
      </c>
      <c r="K110" s="579">
        <f t="shared" si="8"/>
        <v>16.712001663985632</v>
      </c>
      <c r="L110" s="92">
        <f>'MASTER CHART'!$G$7</f>
        <v>0.25</v>
      </c>
      <c r="M110" s="38">
        <f t="shared" si="11"/>
        <v>4.1780004159964079</v>
      </c>
    </row>
    <row r="111" spans="1:15" ht="16.2" thickBot="1" x14ac:dyDescent="0.35">
      <c r="A111" s="464" t="s">
        <v>77</v>
      </c>
      <c r="B111" s="639" t="s">
        <v>77</v>
      </c>
      <c r="C111" s="1080">
        <v>291495</v>
      </c>
      <c r="D111" s="1080">
        <v>309718</v>
      </c>
      <c r="E111" s="1080">
        <v>328441</v>
      </c>
      <c r="F111" s="1080">
        <v>347513</v>
      </c>
      <c r="G111" s="673">
        <f t="shared" si="7"/>
        <v>0.19217482289576152</v>
      </c>
      <c r="H111" s="174">
        <f t="shared" si="12"/>
        <v>1.0937036173889816</v>
      </c>
      <c r="I111" s="114">
        <f t="shared" si="9"/>
        <v>0.91799347083708116</v>
      </c>
      <c r="J111" s="114">
        <f t="shared" si="10"/>
        <v>-0.91799347083708116</v>
      </c>
      <c r="K111" s="579">
        <f t="shared" si="8"/>
        <v>15.066205051894199</v>
      </c>
      <c r="L111" s="92">
        <f>'MASTER CHART'!$G$7</f>
        <v>0.25</v>
      </c>
      <c r="M111" s="38">
        <f t="shared" si="11"/>
        <v>3.7665512629735498</v>
      </c>
    </row>
    <row r="112" spans="1:15" ht="16.2" thickBot="1" x14ac:dyDescent="0.35">
      <c r="A112" s="463" t="s">
        <v>182</v>
      </c>
      <c r="B112" s="639" t="s">
        <v>182</v>
      </c>
      <c r="C112" s="1080">
        <v>42460</v>
      </c>
      <c r="D112" s="1080">
        <v>45462</v>
      </c>
      <c r="E112" s="1080">
        <v>50529</v>
      </c>
      <c r="F112" s="1080">
        <v>57316</v>
      </c>
      <c r="G112" s="673">
        <f t="shared" si="7"/>
        <v>0.3498822421102214</v>
      </c>
      <c r="H112" s="174">
        <f t="shared" si="12"/>
        <v>1.9912466580686332</v>
      </c>
      <c r="I112" s="114">
        <f t="shared" si="9"/>
        <v>1.8155365115167328</v>
      </c>
      <c r="J112" s="114">
        <f t="shared" si="10"/>
        <v>-1.8155365115167328</v>
      </c>
      <c r="K112" s="579">
        <f t="shared" si="8"/>
        <v>29.796775500777201</v>
      </c>
      <c r="L112" s="92">
        <f>'MASTER CHART'!$G$7</f>
        <v>0.25</v>
      </c>
      <c r="M112" s="38">
        <f t="shared" si="11"/>
        <v>7.4491938751943003</v>
      </c>
    </row>
    <row r="113" spans="1:13" ht="16.2" thickBot="1" x14ac:dyDescent="0.35">
      <c r="A113" s="464" t="s">
        <v>183</v>
      </c>
      <c r="B113" s="639" t="s">
        <v>183</v>
      </c>
      <c r="C113" s="1080">
        <v>258677</v>
      </c>
      <c r="D113" s="1080">
        <v>268269</v>
      </c>
      <c r="E113" s="1080">
        <v>287099</v>
      </c>
      <c r="F113" s="1080">
        <v>307870</v>
      </c>
      <c r="G113" s="673">
        <f t="shared" si="7"/>
        <v>0.19017152665293011</v>
      </c>
      <c r="H113" s="174">
        <f t="shared" si="12"/>
        <v>1.0823024758946302</v>
      </c>
      <c r="I113" s="114">
        <f t="shared" si="9"/>
        <v>0.90659232934272982</v>
      </c>
      <c r="J113" s="114">
        <f t="shared" si="10"/>
        <v>-0.90659232934272982</v>
      </c>
      <c r="K113" s="579">
        <f t="shared" si="8"/>
        <v>14.879088322814498</v>
      </c>
      <c r="L113" s="92">
        <f>'MASTER CHART'!$G$7</f>
        <v>0.25</v>
      </c>
      <c r="M113" s="38">
        <f t="shared" si="11"/>
        <v>3.7197720807036245</v>
      </c>
    </row>
    <row r="114" spans="1:13" ht="16.2" thickBot="1" x14ac:dyDescent="0.35">
      <c r="A114" s="463" t="s">
        <v>184</v>
      </c>
      <c r="B114" s="639" t="s">
        <v>184</v>
      </c>
      <c r="C114" s="1080">
        <v>24843</v>
      </c>
      <c r="D114" s="1080">
        <v>26254</v>
      </c>
      <c r="E114" s="1080">
        <v>27652</v>
      </c>
      <c r="F114" s="1080">
        <v>28932</v>
      </c>
      <c r="G114" s="673">
        <f t="shared" si="7"/>
        <v>0.16459364811013164</v>
      </c>
      <c r="H114" s="174">
        <f t="shared" si="12"/>
        <v>0.93673388441181915</v>
      </c>
      <c r="I114" s="114">
        <f t="shared" si="9"/>
        <v>0.76102373785991873</v>
      </c>
      <c r="J114" s="114">
        <f t="shared" si="10"/>
        <v>-0.76102373785991873</v>
      </c>
      <c r="K114" s="579">
        <f t="shared" si="8"/>
        <v>12.490001343366169</v>
      </c>
      <c r="L114" s="92">
        <f>'MASTER CHART'!$G$7</f>
        <v>0.25</v>
      </c>
      <c r="M114" s="38">
        <f t="shared" si="11"/>
        <v>3.1225003358415422</v>
      </c>
    </row>
    <row r="115" spans="1:13" ht="16.2" thickBot="1" x14ac:dyDescent="0.35">
      <c r="A115" s="463" t="s">
        <v>185</v>
      </c>
      <c r="B115" s="639" t="s">
        <v>185</v>
      </c>
      <c r="C115" s="1080">
        <v>122629</v>
      </c>
      <c r="D115" s="1080">
        <v>130687</v>
      </c>
      <c r="E115" s="1080">
        <v>141694</v>
      </c>
      <c r="F115" s="1080">
        <v>152448</v>
      </c>
      <c r="G115" s="673">
        <f t="shared" si="7"/>
        <v>0.24316434122434336</v>
      </c>
      <c r="H115" s="174">
        <f t="shared" si="12"/>
        <v>1.3838947038412417</v>
      </c>
      <c r="I115" s="114">
        <f t="shared" si="9"/>
        <v>1.2081845572893413</v>
      </c>
      <c r="J115" s="114">
        <f t="shared" si="10"/>
        <v>-1.2081845572893413</v>
      </c>
      <c r="K115" s="579">
        <f t="shared" si="8"/>
        <v>19.828851575659762</v>
      </c>
      <c r="L115" s="92">
        <f>'MASTER CHART'!$G$7</f>
        <v>0.25</v>
      </c>
      <c r="M115" s="38">
        <f t="shared" si="11"/>
        <v>4.9572128939149405</v>
      </c>
    </row>
    <row r="116" spans="1:13" ht="16.2" thickBot="1" x14ac:dyDescent="0.35">
      <c r="A116" s="465" t="s">
        <v>186</v>
      </c>
      <c r="B116" s="677" t="s">
        <v>465</v>
      </c>
      <c r="C116" s="1080"/>
      <c r="D116" s="1080"/>
      <c r="E116" s="1080"/>
      <c r="F116" s="1080"/>
      <c r="G116" s="673" t="str">
        <f t="shared" si="7"/>
        <v>use median</v>
      </c>
      <c r="H116" s="174">
        <f t="shared" si="12"/>
        <v>0.17571014655190037</v>
      </c>
      <c r="I116" s="114">
        <f t="shared" si="9"/>
        <v>0</v>
      </c>
      <c r="J116" s="114">
        <f t="shared" si="10"/>
        <v>0</v>
      </c>
      <c r="K116" s="579">
        <f t="shared" si="8"/>
        <v>0</v>
      </c>
      <c r="L116" s="92">
        <f>'MASTER CHART'!$G$7</f>
        <v>0.25</v>
      </c>
      <c r="M116" s="38">
        <f t="shared" si="11"/>
        <v>0</v>
      </c>
    </row>
    <row r="117" spans="1:13" ht="16.2" thickBot="1" x14ac:dyDescent="0.35">
      <c r="A117" s="463" t="s">
        <v>78</v>
      </c>
      <c r="B117" s="639" t="s">
        <v>78</v>
      </c>
      <c r="C117" s="1080">
        <v>1055502</v>
      </c>
      <c r="D117" s="1080">
        <v>1111678</v>
      </c>
      <c r="E117" s="1080">
        <v>1157557</v>
      </c>
      <c r="F117" s="1080">
        <v>1200595</v>
      </c>
      <c r="G117" s="673">
        <f t="shared" si="7"/>
        <v>0.13746350077972377</v>
      </c>
      <c r="H117" s="174">
        <f t="shared" si="12"/>
        <v>0.78233103481659494</v>
      </c>
      <c r="I117" s="114">
        <f t="shared" si="9"/>
        <v>0.60662088826469462</v>
      </c>
      <c r="J117" s="114">
        <f t="shared" si="10"/>
        <v>-0.60662088826469462</v>
      </c>
      <c r="K117" s="579">
        <f t="shared" si="8"/>
        <v>9.9559255939197158</v>
      </c>
      <c r="L117" s="92">
        <f>'MASTER CHART'!$G$7</f>
        <v>0.25</v>
      </c>
      <c r="M117" s="38">
        <f t="shared" si="11"/>
        <v>2.4889813984799289</v>
      </c>
    </row>
    <row r="118" spans="1:13" ht="16.2" thickBot="1" x14ac:dyDescent="0.35">
      <c r="A118" s="463" t="s">
        <v>187</v>
      </c>
      <c r="B118" s="677" t="s">
        <v>465</v>
      </c>
      <c r="C118" s="1080"/>
      <c r="D118" s="1080"/>
      <c r="E118" s="1080"/>
      <c r="F118" s="1080"/>
      <c r="G118" s="673" t="str">
        <f t="shared" si="7"/>
        <v>use median</v>
      </c>
      <c r="H118" s="174">
        <f t="shared" si="12"/>
        <v>0.17571014655190037</v>
      </c>
      <c r="I118" s="114">
        <f t="shared" si="9"/>
        <v>0</v>
      </c>
      <c r="J118" s="114">
        <f t="shared" si="10"/>
        <v>0</v>
      </c>
      <c r="K118" s="579">
        <f t="shared" si="8"/>
        <v>0</v>
      </c>
      <c r="L118" s="92">
        <f>'MASTER CHART'!$G$7</f>
        <v>0.25</v>
      </c>
      <c r="M118" s="38">
        <f t="shared" si="11"/>
        <v>0</v>
      </c>
    </row>
    <row r="119" spans="1:13" ht="16.2" thickBot="1" x14ac:dyDescent="0.35">
      <c r="A119" s="464" t="s">
        <v>79</v>
      </c>
      <c r="B119" s="639" t="s">
        <v>79</v>
      </c>
      <c r="C119" s="1080">
        <v>226566</v>
      </c>
      <c r="D119" s="1080">
        <v>239098</v>
      </c>
      <c r="E119" s="1080">
        <v>250894</v>
      </c>
      <c r="F119" s="1080">
        <v>262629</v>
      </c>
      <c r="G119" s="673">
        <f t="shared" si="7"/>
        <v>0.15917216175419083</v>
      </c>
      <c r="H119" s="174">
        <f t="shared" si="12"/>
        <v>0.90587917020019881</v>
      </c>
      <c r="I119" s="114">
        <f t="shared" si="9"/>
        <v>0.7301690236482985</v>
      </c>
      <c r="J119" s="114">
        <f t="shared" si="10"/>
        <v>-0.7301690236482985</v>
      </c>
      <c r="K119" s="579">
        <f t="shared" si="8"/>
        <v>11.983610540056887</v>
      </c>
      <c r="L119" s="92">
        <f>'MASTER CHART'!$G$7</f>
        <v>0.25</v>
      </c>
      <c r="M119" s="38">
        <f t="shared" si="11"/>
        <v>2.9959026350142217</v>
      </c>
    </row>
    <row r="120" spans="1:13" ht="16.2" thickBot="1" x14ac:dyDescent="0.35">
      <c r="A120" s="463" t="s">
        <v>35</v>
      </c>
      <c r="B120" s="639" t="s">
        <v>35</v>
      </c>
      <c r="C120" s="1080">
        <v>36964</v>
      </c>
      <c r="D120" s="1080">
        <v>38821</v>
      </c>
      <c r="E120" s="1080">
        <v>40493</v>
      </c>
      <c r="F120" s="1080">
        <v>42085</v>
      </c>
      <c r="G120" s="673">
        <f t="shared" si="7"/>
        <v>0.13854020127691807</v>
      </c>
      <c r="H120" s="174">
        <f t="shared" si="12"/>
        <v>0.78845874296733787</v>
      </c>
      <c r="I120" s="114">
        <f t="shared" si="9"/>
        <v>0.61274859641543755</v>
      </c>
      <c r="J120" s="114">
        <f t="shared" si="10"/>
        <v>-0.61274859641543755</v>
      </c>
      <c r="K120" s="579">
        <f t="shared" si="8"/>
        <v>10.056494182292216</v>
      </c>
      <c r="L120" s="92">
        <f>'MASTER CHART'!$G$7</f>
        <v>0.25</v>
      </c>
      <c r="M120" s="38">
        <f t="shared" si="11"/>
        <v>2.514123545573054</v>
      </c>
    </row>
    <row r="121" spans="1:13" ht="16.2" thickBot="1" x14ac:dyDescent="0.35">
      <c r="A121" s="464" t="s">
        <v>188</v>
      </c>
      <c r="B121" s="639" t="s">
        <v>188</v>
      </c>
      <c r="C121" s="1080">
        <v>33162</v>
      </c>
      <c r="D121" s="1080">
        <v>38255</v>
      </c>
      <c r="E121" s="1080">
        <v>43466</v>
      </c>
      <c r="F121" s="1080">
        <v>47325</v>
      </c>
      <c r="G121" s="673">
        <f t="shared" si="7"/>
        <v>0.42708521802062605</v>
      </c>
      <c r="H121" s="174">
        <f t="shared" si="12"/>
        <v>2.4306235376935148</v>
      </c>
      <c r="I121" s="114">
        <f t="shared" si="9"/>
        <v>2.2549133911416144</v>
      </c>
      <c r="J121" s="114">
        <f t="shared" si="10"/>
        <v>-2.2549133911416144</v>
      </c>
      <c r="K121" s="579">
        <f t="shared" si="8"/>
        <v>37.007874897218038</v>
      </c>
      <c r="L121" s="92">
        <f>'MASTER CHART'!$G$7</f>
        <v>0.25</v>
      </c>
      <c r="M121" s="38">
        <f t="shared" si="11"/>
        <v>9.2519687243045095</v>
      </c>
    </row>
    <row r="122" spans="1:13" ht="16.2" thickBot="1" x14ac:dyDescent="0.35">
      <c r="A122" s="463" t="s">
        <v>189</v>
      </c>
      <c r="B122" s="639" t="s">
        <v>189</v>
      </c>
      <c r="C122" s="1080">
        <v>1116255</v>
      </c>
      <c r="D122" s="1080">
        <v>1167852</v>
      </c>
      <c r="E122" s="1080">
        <v>1221679</v>
      </c>
      <c r="F122" s="1080">
        <v>1276156</v>
      </c>
      <c r="G122" s="673">
        <f t="shared" si="7"/>
        <v>0.14324773461261092</v>
      </c>
      <c r="H122" s="174">
        <f t="shared" si="12"/>
        <v>0.8152502141946546</v>
      </c>
      <c r="I122" s="114">
        <f t="shared" si="9"/>
        <v>0.63954006764275428</v>
      </c>
      <c r="J122" s="114">
        <f t="shared" si="10"/>
        <v>-0.63954006764275428</v>
      </c>
      <c r="K122" s="579">
        <f t="shared" si="8"/>
        <v>10.496198615902848</v>
      </c>
      <c r="L122" s="92">
        <f>'MASTER CHART'!$G$7</f>
        <v>0.25</v>
      </c>
      <c r="M122" s="38">
        <f t="shared" si="11"/>
        <v>2.6240496539757121</v>
      </c>
    </row>
    <row r="123" spans="1:13" ht="16.2" thickBot="1" x14ac:dyDescent="0.35">
      <c r="A123" s="463" t="s">
        <v>190</v>
      </c>
      <c r="B123" s="639" t="s">
        <v>190</v>
      </c>
      <c r="C123" s="1080">
        <v>374994</v>
      </c>
      <c r="D123" s="1080">
        <v>398800</v>
      </c>
      <c r="E123" s="1080">
        <v>419408</v>
      </c>
      <c r="F123" s="1080">
        <v>437233</v>
      </c>
      <c r="G123" s="673">
        <f t="shared" si="7"/>
        <v>0.1659733222398225</v>
      </c>
      <c r="H123" s="174">
        <f t="shared" si="12"/>
        <v>0.9445858733650202</v>
      </c>
      <c r="I123" s="114">
        <f t="shared" si="9"/>
        <v>0.76887572681311989</v>
      </c>
      <c r="J123" s="114">
        <f t="shared" si="10"/>
        <v>-0.76887572681311989</v>
      </c>
      <c r="K123" s="579">
        <f t="shared" si="8"/>
        <v>12.6188690089785</v>
      </c>
      <c r="L123" s="92">
        <f>'MASTER CHART'!$G$7</f>
        <v>0.25</v>
      </c>
      <c r="M123" s="38">
        <f t="shared" si="11"/>
        <v>3.154717252244625</v>
      </c>
    </row>
    <row r="124" spans="1:13" ht="16.2" thickBot="1" x14ac:dyDescent="0.35">
      <c r="A124" s="463" t="s">
        <v>36</v>
      </c>
      <c r="B124" s="639" t="s">
        <v>36</v>
      </c>
      <c r="C124" s="1080">
        <v>138998</v>
      </c>
      <c r="D124" s="1080">
        <v>152697</v>
      </c>
      <c r="E124" s="1080">
        <v>160333</v>
      </c>
      <c r="F124" s="1080">
        <v>167313</v>
      </c>
      <c r="G124" s="673">
        <f t="shared" si="7"/>
        <v>0.20370796702110822</v>
      </c>
      <c r="H124" s="174">
        <f t="shared" si="12"/>
        <v>1.1593409431306689</v>
      </c>
      <c r="I124" s="114">
        <f t="shared" si="9"/>
        <v>0.98363079657876851</v>
      </c>
      <c r="J124" s="114">
        <f t="shared" si="10"/>
        <v>-0.98363079657876851</v>
      </c>
      <c r="K124" s="579">
        <f t="shared" si="8"/>
        <v>16.143451720958733</v>
      </c>
      <c r="L124" s="92">
        <f>'MASTER CHART'!$G$7</f>
        <v>0.25</v>
      </c>
      <c r="M124" s="38">
        <f t="shared" si="11"/>
        <v>4.0358629302396833</v>
      </c>
    </row>
    <row r="125" spans="1:13" ht="16.2" thickBot="1" x14ac:dyDescent="0.35">
      <c r="A125" s="464" t="s">
        <v>80</v>
      </c>
      <c r="B125" s="639" t="s">
        <v>80</v>
      </c>
      <c r="C125" s="1080">
        <v>1110075</v>
      </c>
      <c r="D125" s="1080">
        <v>1180266</v>
      </c>
      <c r="E125" s="1080">
        <v>1261659</v>
      </c>
      <c r="F125" s="1080">
        <v>1352467</v>
      </c>
      <c r="G125" s="673">
        <f t="shared" si="7"/>
        <v>0.21835641735918745</v>
      </c>
      <c r="H125" s="174">
        <f t="shared" si="12"/>
        <v>1.2427080714697967</v>
      </c>
      <c r="I125" s="114">
        <f t="shared" si="9"/>
        <v>1.0669979249178962</v>
      </c>
      <c r="J125" s="114">
        <f t="shared" si="10"/>
        <v>-1.0669979249178962</v>
      </c>
      <c r="K125" s="579">
        <f t="shared" si="8"/>
        <v>17.511681768389852</v>
      </c>
      <c r="L125" s="92">
        <f>'MASTER CHART'!$G$7</f>
        <v>0.25</v>
      </c>
      <c r="M125" s="38">
        <f t="shared" si="11"/>
        <v>4.3779204420974631</v>
      </c>
    </row>
    <row r="126" spans="1:13" ht="16.2" thickBot="1" x14ac:dyDescent="0.35">
      <c r="A126" s="463" t="s">
        <v>81</v>
      </c>
      <c r="B126" s="639" t="s">
        <v>81</v>
      </c>
      <c r="C126" s="1080">
        <v>131807</v>
      </c>
      <c r="D126" s="1080">
        <v>141530</v>
      </c>
      <c r="E126" s="1080">
        <v>151967</v>
      </c>
      <c r="F126" s="1080">
        <v>162906</v>
      </c>
      <c r="G126" s="673">
        <f t="shared" si="7"/>
        <v>0.23594346279029185</v>
      </c>
      <c r="H126" s="174">
        <f t="shared" si="12"/>
        <v>1.3427993056769778</v>
      </c>
      <c r="I126" s="114">
        <f t="shared" si="9"/>
        <v>1.1670891591250774</v>
      </c>
      <c r="J126" s="114">
        <f t="shared" si="10"/>
        <v>-1.1670891591250774</v>
      </c>
      <c r="K126" s="579">
        <f t="shared" si="8"/>
        <v>19.154389594064778</v>
      </c>
      <c r="L126" s="92">
        <f>'MASTER CHART'!$G$7</f>
        <v>0.25</v>
      </c>
      <c r="M126" s="38">
        <f t="shared" si="11"/>
        <v>4.7885973985161945</v>
      </c>
    </row>
    <row r="127" spans="1:13" ht="16.2" thickBot="1" x14ac:dyDescent="0.35">
      <c r="A127" s="464" t="s">
        <v>191</v>
      </c>
      <c r="B127" s="639" t="s">
        <v>191</v>
      </c>
      <c r="C127" s="1080">
        <v>35464</v>
      </c>
      <c r="D127" s="1080">
        <v>37804</v>
      </c>
      <c r="E127" s="1080">
        <v>39607</v>
      </c>
      <c r="F127" s="1080">
        <v>41483</v>
      </c>
      <c r="G127" s="673">
        <f t="shared" si="7"/>
        <v>0.16972140762463342</v>
      </c>
      <c r="H127" s="174">
        <f t="shared" si="12"/>
        <v>0.96591694307478126</v>
      </c>
      <c r="I127" s="114">
        <f t="shared" si="9"/>
        <v>0.79020679652288095</v>
      </c>
      <c r="J127" s="114">
        <f t="shared" si="10"/>
        <v>-0.79020679652288095</v>
      </c>
      <c r="K127" s="579">
        <f t="shared" si="8"/>
        <v>12.968956760616274</v>
      </c>
      <c r="L127" s="92">
        <f>'MASTER CHART'!$G$7</f>
        <v>0.25</v>
      </c>
      <c r="M127" s="38">
        <f t="shared" si="11"/>
        <v>3.2422391901540686</v>
      </c>
    </row>
    <row r="128" spans="1:13" ht="16.2" thickBot="1" x14ac:dyDescent="0.35">
      <c r="A128" s="463" t="s">
        <v>82</v>
      </c>
      <c r="B128" s="639" t="s">
        <v>82</v>
      </c>
      <c r="C128" s="1080">
        <v>98929</v>
      </c>
      <c r="D128" s="1080">
        <v>105215</v>
      </c>
      <c r="E128" s="1080">
        <v>111898</v>
      </c>
      <c r="F128" s="1080">
        <v>118239</v>
      </c>
      <c r="G128" s="673">
        <f t="shared" si="7"/>
        <v>0.19519049014950116</v>
      </c>
      <c r="H128" s="174">
        <f t="shared" si="12"/>
        <v>1.1108663556423977</v>
      </c>
      <c r="I128" s="114">
        <f t="shared" si="9"/>
        <v>0.93515620909049724</v>
      </c>
      <c r="J128" s="114">
        <f t="shared" si="10"/>
        <v>-0.93515620909049724</v>
      </c>
      <c r="K128" s="579">
        <f t="shared" si="8"/>
        <v>15.347881710816589</v>
      </c>
      <c r="L128" s="92">
        <f>'MASTER CHART'!$G$7</f>
        <v>0.25</v>
      </c>
      <c r="M128" s="38">
        <f t="shared" si="11"/>
        <v>3.8369704277041472</v>
      </c>
    </row>
    <row r="129" spans="1:13" ht="16.2" thickBot="1" x14ac:dyDescent="0.35">
      <c r="A129" s="464" t="s">
        <v>83</v>
      </c>
      <c r="B129" s="639" t="s">
        <v>83</v>
      </c>
      <c r="C129" s="1080">
        <v>439262</v>
      </c>
      <c r="D129" s="1080">
        <v>472381</v>
      </c>
      <c r="E129" s="1080">
        <v>506013</v>
      </c>
      <c r="F129" s="1080">
        <v>534051</v>
      </c>
      <c r="G129" s="673">
        <f t="shared" si="7"/>
        <v>0.21579148662984735</v>
      </c>
      <c r="H129" s="174">
        <f t="shared" si="12"/>
        <v>1.2281105608554481</v>
      </c>
      <c r="I129" s="114">
        <f t="shared" si="9"/>
        <v>1.0524004143035477</v>
      </c>
      <c r="J129" s="114">
        <f t="shared" si="10"/>
        <v>-1.0524004143035477</v>
      </c>
      <c r="K129" s="579">
        <f t="shared" si="8"/>
        <v>17.272105894323524</v>
      </c>
      <c r="L129" s="92">
        <f>'MASTER CHART'!$G$7</f>
        <v>0.25</v>
      </c>
      <c r="M129" s="38">
        <f t="shared" si="11"/>
        <v>4.3180264735808809</v>
      </c>
    </row>
    <row r="130" spans="1:13" ht="16.2" thickBot="1" x14ac:dyDescent="0.35">
      <c r="A130" s="463" t="s">
        <v>84</v>
      </c>
      <c r="B130" s="639" t="s">
        <v>84</v>
      </c>
      <c r="C130" s="1080">
        <v>1000617</v>
      </c>
      <c r="D130" s="1080">
        <v>1089934</v>
      </c>
      <c r="E130" s="1080">
        <v>1186932</v>
      </c>
      <c r="F130" s="1080">
        <v>1290706</v>
      </c>
      <c r="G130" s="673">
        <f t="shared" si="7"/>
        <v>0.28991012545259576</v>
      </c>
      <c r="H130" s="174">
        <f t="shared" si="12"/>
        <v>1.6499338890879791</v>
      </c>
      <c r="I130" s="114">
        <f t="shared" si="9"/>
        <v>1.4742237425360787</v>
      </c>
      <c r="J130" s="114">
        <f t="shared" si="10"/>
        <v>-1.4742237425360787</v>
      </c>
      <c r="K130" s="579">
        <f t="shared" si="8"/>
        <v>24.195114565647366</v>
      </c>
      <c r="L130" s="92">
        <f>'MASTER CHART'!$G$7</f>
        <v>0.25</v>
      </c>
      <c r="M130" s="38">
        <f t="shared" si="11"/>
        <v>6.0487786414118414</v>
      </c>
    </row>
    <row r="131" spans="1:13" ht="16.2" thickBot="1" x14ac:dyDescent="0.35">
      <c r="A131" s="463" t="s">
        <v>85</v>
      </c>
      <c r="B131" s="639" t="s">
        <v>85</v>
      </c>
      <c r="C131" s="1080">
        <v>1363766</v>
      </c>
      <c r="D131" s="1080">
        <v>1457991</v>
      </c>
      <c r="E131" s="1080">
        <v>1550261</v>
      </c>
      <c r="F131" s="1080">
        <v>1630392</v>
      </c>
      <c r="G131" s="673">
        <f t="shared" si="7"/>
        <v>0.19550714712054706</v>
      </c>
      <c r="H131" s="174">
        <f t="shared" si="12"/>
        <v>1.1126685109376946</v>
      </c>
      <c r="I131" s="114">
        <f t="shared" si="9"/>
        <v>0.93695836438579416</v>
      </c>
      <c r="J131" s="114">
        <f t="shared" si="10"/>
        <v>-0.93695836438579416</v>
      </c>
      <c r="K131" s="579">
        <f t="shared" si="8"/>
        <v>15.377458872394373</v>
      </c>
      <c r="L131" s="92">
        <f>'MASTER CHART'!$G$7</f>
        <v>0.25</v>
      </c>
      <c r="M131" s="38">
        <f t="shared" si="11"/>
        <v>3.8443647180985931</v>
      </c>
    </row>
    <row r="132" spans="1:13" ht="16.2" thickBot="1" x14ac:dyDescent="0.35">
      <c r="A132" s="464" t="s">
        <v>86</v>
      </c>
      <c r="B132" s="639" t="s">
        <v>86</v>
      </c>
      <c r="C132" s="1080">
        <v>370497</v>
      </c>
      <c r="D132" s="1080">
        <v>397069</v>
      </c>
      <c r="E132" s="1080">
        <v>416200</v>
      </c>
      <c r="F132" s="1080">
        <v>434686</v>
      </c>
      <c r="G132" s="673">
        <f t="shared" ref="G132:G163" si="13">IF(F132=0,"use median",(F132-C132)/C132)</f>
        <v>0.17325106546071897</v>
      </c>
      <c r="H132" s="174">
        <f t="shared" si="12"/>
        <v>0.98600489989088336</v>
      </c>
      <c r="I132" s="114">
        <f t="shared" si="9"/>
        <v>0.81029475333898304</v>
      </c>
      <c r="J132" s="114">
        <f t="shared" si="10"/>
        <v>-0.81029475333898304</v>
      </c>
      <c r="K132" s="579">
        <f t="shared" ref="K132:K172" si="14">(IF(I132&lt;=0,I132/$I$182*-100,I132/$I$181*100))</f>
        <v>13.298642413161291</v>
      </c>
      <c r="L132" s="92">
        <f>'MASTER CHART'!$G$7</f>
        <v>0.25</v>
      </c>
      <c r="M132" s="38">
        <f t="shared" si="11"/>
        <v>3.3246606032903228</v>
      </c>
    </row>
    <row r="133" spans="1:13" ht="16.2" thickBot="1" x14ac:dyDescent="0.35">
      <c r="A133" s="463" t="s">
        <v>226</v>
      </c>
      <c r="B133" s="639" t="s">
        <v>226</v>
      </c>
      <c r="C133" s="1080">
        <v>112273</v>
      </c>
      <c r="D133" s="1080">
        <v>115618</v>
      </c>
      <c r="E133" s="1080">
        <v>118233</v>
      </c>
      <c r="F133" s="1080">
        <v>120346</v>
      </c>
      <c r="G133" s="673">
        <f t="shared" si="13"/>
        <v>7.1905088489663593E-2</v>
      </c>
      <c r="H133" s="174">
        <f t="shared" si="12"/>
        <v>0.40922559055759844</v>
      </c>
      <c r="I133" s="114">
        <f t="shared" ref="I133:I177" si="15">H133-$G$180</f>
        <v>0.23351544400569807</v>
      </c>
      <c r="J133" s="114">
        <f t="shared" si="10"/>
        <v>-0.23351544400569807</v>
      </c>
      <c r="K133" s="579">
        <f t="shared" si="14"/>
        <v>3.8324799401523721</v>
      </c>
      <c r="L133" s="92">
        <f>'MASTER CHART'!$G$7</f>
        <v>0.25</v>
      </c>
      <c r="M133" s="38">
        <f t="shared" si="11"/>
        <v>0.95811998503809304</v>
      </c>
    </row>
    <row r="134" spans="1:13" ht="16.2" thickBot="1" x14ac:dyDescent="0.35">
      <c r="A134" s="463" t="s">
        <v>87</v>
      </c>
      <c r="B134" s="639" t="s">
        <v>87</v>
      </c>
      <c r="C134" s="1080">
        <v>273040</v>
      </c>
      <c r="D134" s="1080">
        <v>289293</v>
      </c>
      <c r="E134" s="1080">
        <v>302421</v>
      </c>
      <c r="F134" s="1080">
        <v>314194</v>
      </c>
      <c r="G134" s="673">
        <f t="shared" si="13"/>
        <v>0.15072516847348374</v>
      </c>
      <c r="H134" s="174">
        <f t="shared" si="12"/>
        <v>0.85780571828823393</v>
      </c>
      <c r="I134" s="114">
        <f t="shared" si="15"/>
        <v>0.68209557173633351</v>
      </c>
      <c r="J134" s="114">
        <f t="shared" ref="J134:J177" si="16">(I134*-1)</f>
        <v>-0.68209557173633351</v>
      </c>
      <c r="K134" s="579">
        <f t="shared" si="14"/>
        <v>11.194624009033312</v>
      </c>
      <c r="L134" s="92">
        <f>'MASTER CHART'!$G$7</f>
        <v>0.25</v>
      </c>
      <c r="M134" s="38">
        <f t="shared" ref="M134:M177" si="17">(K134*L134)</f>
        <v>2.798656002258328</v>
      </c>
    </row>
    <row r="135" spans="1:13" ht="16.2" thickBot="1" x14ac:dyDescent="0.35">
      <c r="A135" s="464" t="s">
        <v>192</v>
      </c>
      <c r="B135" s="639" t="s">
        <v>118</v>
      </c>
      <c r="C135" s="1080">
        <v>2436872</v>
      </c>
      <c r="D135" s="1080">
        <v>2561887</v>
      </c>
      <c r="E135" s="1080">
        <v>2686659</v>
      </c>
      <c r="F135" s="1080">
        <v>2807943</v>
      </c>
      <c r="G135" s="673">
        <f t="shared" si="13"/>
        <v>0.152273488307962</v>
      </c>
      <c r="H135" s="174">
        <f t="shared" si="12"/>
        <v>0.86661750215423239</v>
      </c>
      <c r="I135" s="114">
        <f t="shared" si="15"/>
        <v>0.69090735560233196</v>
      </c>
      <c r="J135" s="114">
        <f t="shared" si="16"/>
        <v>-0.69090735560233196</v>
      </c>
      <c r="K135" s="579">
        <f t="shared" si="14"/>
        <v>11.339243929343908</v>
      </c>
      <c r="L135" s="92">
        <f>'MASTER CHART'!$G$7</f>
        <v>0.25</v>
      </c>
      <c r="M135" s="38">
        <f t="shared" si="17"/>
        <v>2.8348109823359771</v>
      </c>
    </row>
    <row r="136" spans="1:13" ht="16.2" thickBot="1" x14ac:dyDescent="0.35">
      <c r="A136" s="465" t="s">
        <v>193</v>
      </c>
      <c r="B136" s="639" t="s">
        <v>225</v>
      </c>
      <c r="C136" s="1080">
        <v>35906</v>
      </c>
      <c r="D136" s="1080">
        <v>38187</v>
      </c>
      <c r="E136" s="1080">
        <v>40691</v>
      </c>
      <c r="F136" s="1080">
        <v>43288</v>
      </c>
      <c r="G136" s="673">
        <f t="shared" si="13"/>
        <v>0.20559238010360387</v>
      </c>
      <c r="H136" s="174">
        <f t="shared" ref="H136:H177" si="18">IF(G136="use median",$G$180,G136/$G$180)</f>
        <v>1.1700654978560219</v>
      </c>
      <c r="I136" s="114">
        <f t="shared" si="15"/>
        <v>0.99435535130412145</v>
      </c>
      <c r="J136" s="114">
        <f t="shared" si="16"/>
        <v>-0.99435535130412145</v>
      </c>
      <c r="K136" s="579">
        <f t="shared" si="14"/>
        <v>16.319464237077273</v>
      </c>
      <c r="L136" s="92">
        <f>'MASTER CHART'!$G$7</f>
        <v>0.25</v>
      </c>
      <c r="M136" s="38">
        <f t="shared" si="17"/>
        <v>4.0798660592693183</v>
      </c>
    </row>
    <row r="137" spans="1:13" ht="16.2" thickBot="1" x14ac:dyDescent="0.35">
      <c r="A137" s="464" t="s">
        <v>88</v>
      </c>
      <c r="B137" s="639" t="s">
        <v>88</v>
      </c>
      <c r="C137" s="1080">
        <v>636481</v>
      </c>
      <c r="D137" s="1080">
        <v>682134</v>
      </c>
      <c r="E137" s="1080">
        <v>724068</v>
      </c>
      <c r="F137" s="1080">
        <v>766578</v>
      </c>
      <c r="G137" s="673">
        <f t="shared" si="13"/>
        <v>0.20440044557496612</v>
      </c>
      <c r="H137" s="174">
        <f t="shared" si="18"/>
        <v>1.1632819708256936</v>
      </c>
      <c r="I137" s="114">
        <f t="shared" si="15"/>
        <v>0.9875718242737932</v>
      </c>
      <c r="J137" s="114">
        <f t="shared" si="16"/>
        <v>-0.9875718242737932</v>
      </c>
      <c r="K137" s="579">
        <f t="shared" si="14"/>
        <v>16.208132280521205</v>
      </c>
      <c r="L137" s="92">
        <f>'MASTER CHART'!$G$7</f>
        <v>0.25</v>
      </c>
      <c r="M137" s="38">
        <f t="shared" si="17"/>
        <v>4.0520330701303013</v>
      </c>
    </row>
    <row r="138" spans="1:13" ht="16.2" thickBot="1" x14ac:dyDescent="0.35">
      <c r="A138" s="463" t="s">
        <v>194</v>
      </c>
      <c r="B138" s="639" t="s">
        <v>89</v>
      </c>
      <c r="C138" s="1080">
        <v>4328122</v>
      </c>
      <c r="D138" s="1080">
        <v>4592088</v>
      </c>
      <c r="E138" s="1080">
        <v>4794551</v>
      </c>
      <c r="F138" s="1080">
        <v>4983031</v>
      </c>
      <c r="G138" s="673">
        <f t="shared" si="13"/>
        <v>0.15131481968391833</v>
      </c>
      <c r="H138" s="174">
        <f t="shared" si="18"/>
        <v>0.86116153593454392</v>
      </c>
      <c r="I138" s="114">
        <f t="shared" si="15"/>
        <v>0.68545138938264349</v>
      </c>
      <c r="J138" s="114">
        <f t="shared" si="16"/>
        <v>-0.68545138938264349</v>
      </c>
      <c r="K138" s="579">
        <f t="shared" si="14"/>
        <v>11.249700039944479</v>
      </c>
      <c r="L138" s="92">
        <f>'MASTER CHART'!$G$7</f>
        <v>0.25</v>
      </c>
      <c r="M138" s="38">
        <f t="shared" si="17"/>
        <v>2.8124250099861197</v>
      </c>
    </row>
    <row r="139" spans="1:13" ht="16.2" thickBot="1" x14ac:dyDescent="0.35">
      <c r="A139" s="464" t="s">
        <v>195</v>
      </c>
      <c r="B139" s="639" t="s">
        <v>195</v>
      </c>
      <c r="C139" s="1080">
        <v>31848</v>
      </c>
      <c r="D139" s="1080">
        <v>34797</v>
      </c>
      <c r="E139" s="1080">
        <v>38414</v>
      </c>
      <c r="F139" s="1080">
        <v>42171</v>
      </c>
      <c r="G139" s="673">
        <f t="shared" si="13"/>
        <v>0.32413338357196686</v>
      </c>
      <c r="H139" s="174">
        <f t="shared" si="18"/>
        <v>1.8447049867790417</v>
      </c>
      <c r="I139" s="114">
        <f t="shared" si="15"/>
        <v>1.6689948402271413</v>
      </c>
      <c r="J139" s="114">
        <f t="shared" si="16"/>
        <v>-1.6689948402271413</v>
      </c>
      <c r="K139" s="579">
        <f t="shared" si="14"/>
        <v>27.391718233558258</v>
      </c>
      <c r="L139" s="92">
        <f>'MASTER CHART'!$G$7</f>
        <v>0.25</v>
      </c>
      <c r="M139" s="38">
        <f t="shared" si="17"/>
        <v>6.8479295583895645</v>
      </c>
    </row>
    <row r="140" spans="1:13" ht="16.2" thickBot="1" x14ac:dyDescent="0.35">
      <c r="A140" s="464" t="s">
        <v>196</v>
      </c>
      <c r="B140" s="639" t="s">
        <v>447</v>
      </c>
      <c r="C140" s="1080">
        <v>1196</v>
      </c>
      <c r="D140" s="1080">
        <v>1346</v>
      </c>
      <c r="E140" s="1080">
        <v>1486</v>
      </c>
      <c r="F140" s="1080">
        <v>1601</v>
      </c>
      <c r="G140" s="673">
        <f t="shared" si="13"/>
        <v>0.33862876254180602</v>
      </c>
      <c r="H140" s="174">
        <f t="shared" si="18"/>
        <v>1.9272009567289479</v>
      </c>
      <c r="I140" s="114">
        <f t="shared" si="15"/>
        <v>1.7514908101770474</v>
      </c>
      <c r="J140" s="114">
        <f t="shared" si="16"/>
        <v>-1.7514908101770474</v>
      </c>
      <c r="K140" s="579">
        <f t="shared" si="14"/>
        <v>28.74565073820542</v>
      </c>
      <c r="L140" s="92">
        <f>'MASTER CHART'!$G$7</f>
        <v>0.25</v>
      </c>
      <c r="M140" s="38">
        <f t="shared" si="17"/>
        <v>7.186412684551355</v>
      </c>
    </row>
    <row r="141" spans="1:13" ht="16.2" thickBot="1" x14ac:dyDescent="0.35">
      <c r="A141" s="463" t="s">
        <v>197</v>
      </c>
      <c r="B141" s="639" t="s">
        <v>448</v>
      </c>
      <c r="C141" s="1080">
        <v>2539</v>
      </c>
      <c r="D141" s="1080">
        <v>2875</v>
      </c>
      <c r="E141" s="1080">
        <v>3036</v>
      </c>
      <c r="F141" s="1080">
        <v>3173</v>
      </c>
      <c r="G141" s="673">
        <f t="shared" si="13"/>
        <v>0.24970460811343048</v>
      </c>
      <c r="H141" s="174">
        <f t="shared" si="18"/>
        <v>1.4211166117243776</v>
      </c>
      <c r="I141" s="114">
        <f t="shared" si="15"/>
        <v>1.2454064651724772</v>
      </c>
      <c r="J141" s="114">
        <f t="shared" si="16"/>
        <v>-1.2454064651724772</v>
      </c>
      <c r="K141" s="579">
        <f t="shared" si="14"/>
        <v>20.439741428807277</v>
      </c>
      <c r="L141" s="92">
        <f>'MASTER CHART'!$G$7</f>
        <v>0.25</v>
      </c>
      <c r="M141" s="38">
        <f t="shared" si="17"/>
        <v>5.1099353572018194</v>
      </c>
    </row>
    <row r="142" spans="1:13" ht="16.2" thickBot="1" x14ac:dyDescent="0.35">
      <c r="A142" s="464" t="s">
        <v>233</v>
      </c>
      <c r="B142" s="639" t="s">
        <v>449</v>
      </c>
      <c r="C142" s="1080">
        <v>1418</v>
      </c>
      <c r="D142" s="1080">
        <v>1521</v>
      </c>
      <c r="E142" s="1080">
        <v>1607</v>
      </c>
      <c r="F142" s="1080">
        <v>1691</v>
      </c>
      <c r="G142" s="673">
        <f t="shared" si="13"/>
        <v>0.19252468265162201</v>
      </c>
      <c r="H142" s="174">
        <f t="shared" si="18"/>
        <v>1.0956947360735088</v>
      </c>
      <c r="I142" s="114">
        <f t="shared" si="15"/>
        <v>0.91998458952160833</v>
      </c>
      <c r="J142" s="114">
        <f t="shared" si="16"/>
        <v>-0.91998458952160833</v>
      </c>
      <c r="K142" s="579">
        <f t="shared" si="14"/>
        <v>15.098883500419971</v>
      </c>
      <c r="L142" s="92">
        <f>'MASTER CHART'!$G$7</f>
        <v>0.25</v>
      </c>
      <c r="M142" s="38">
        <f t="shared" si="17"/>
        <v>3.7747208751049928</v>
      </c>
    </row>
    <row r="143" spans="1:13" ht="16.2" thickBot="1" x14ac:dyDescent="0.35">
      <c r="A143" s="463" t="s">
        <v>90</v>
      </c>
      <c r="B143" s="639" t="s">
        <v>90</v>
      </c>
      <c r="C143" s="1080">
        <v>1705519</v>
      </c>
      <c r="D143" s="1080">
        <v>1814431</v>
      </c>
      <c r="E143" s="1080">
        <v>1907758</v>
      </c>
      <c r="F143" s="1080">
        <v>2002727</v>
      </c>
      <c r="G143" s="673">
        <f t="shared" si="13"/>
        <v>0.17426249722225318</v>
      </c>
      <c r="H143" s="174">
        <f t="shared" si="18"/>
        <v>0.99176115120238895</v>
      </c>
      <c r="I143" s="114">
        <f t="shared" si="15"/>
        <v>0.81605100465048852</v>
      </c>
      <c r="J143" s="114">
        <f t="shared" si="16"/>
        <v>-0.81605100465048852</v>
      </c>
      <c r="K143" s="579">
        <f t="shared" si="14"/>
        <v>13.393114612958415</v>
      </c>
      <c r="L143" s="92">
        <f>'MASTER CHART'!$G$7</f>
        <v>0.25</v>
      </c>
      <c r="M143" s="38">
        <f t="shared" si="17"/>
        <v>3.3482786532396038</v>
      </c>
    </row>
    <row r="144" spans="1:13" ht="16.2" thickBot="1" x14ac:dyDescent="0.35">
      <c r="A144" s="464" t="s">
        <v>199</v>
      </c>
      <c r="B144" s="639" t="s">
        <v>199</v>
      </c>
      <c r="C144" s="1080">
        <v>62412</v>
      </c>
      <c r="D144" s="1080">
        <v>67676</v>
      </c>
      <c r="E144" s="1080">
        <v>77179</v>
      </c>
      <c r="F144" s="1080">
        <v>85585</v>
      </c>
      <c r="G144" s="673">
        <f t="shared" si="13"/>
        <v>0.37129077741459976</v>
      </c>
      <c r="H144" s="174">
        <f t="shared" si="18"/>
        <v>2.1130867209477273</v>
      </c>
      <c r="I144" s="114">
        <f t="shared" si="15"/>
        <v>1.9373765743958269</v>
      </c>
      <c r="J144" s="114">
        <f t="shared" si="16"/>
        <v>-1.9373765743958269</v>
      </c>
      <c r="K144" s="579">
        <f t="shared" si="14"/>
        <v>31.796427381959152</v>
      </c>
      <c r="L144" s="92">
        <f>'MASTER CHART'!$G$7</f>
        <v>0.25</v>
      </c>
      <c r="M144" s="38">
        <f t="shared" si="17"/>
        <v>7.949106845489788</v>
      </c>
    </row>
    <row r="145" spans="1:13" ht="16.2" thickBot="1" x14ac:dyDescent="0.35">
      <c r="A145" s="463" t="s">
        <v>200</v>
      </c>
      <c r="B145" s="639" t="s">
        <v>200</v>
      </c>
      <c r="C145" s="1080">
        <v>141927</v>
      </c>
      <c r="D145" s="1080">
        <v>151672</v>
      </c>
      <c r="E145" s="1080">
        <v>161281</v>
      </c>
      <c r="F145" s="1080">
        <v>171189</v>
      </c>
      <c r="G145" s="673">
        <f t="shared" si="13"/>
        <v>0.206176414635693</v>
      </c>
      <c r="H145" s="174">
        <f t="shared" si="18"/>
        <v>1.1733893499132315</v>
      </c>
      <c r="I145" s="114">
        <f t="shared" si="15"/>
        <v>0.99767920336133109</v>
      </c>
      <c r="J145" s="114">
        <f t="shared" si="16"/>
        <v>-0.99767920336133109</v>
      </c>
      <c r="K145" s="579">
        <f t="shared" si="14"/>
        <v>16.374015645390035</v>
      </c>
      <c r="L145" s="92">
        <f>'MASTER CHART'!$G$7</f>
        <v>0.25</v>
      </c>
      <c r="M145" s="38">
        <f t="shared" si="17"/>
        <v>4.0935039113475087</v>
      </c>
    </row>
    <row r="146" spans="1:13" ht="16.2" thickBot="1" x14ac:dyDescent="0.35">
      <c r="A146" s="464" t="s">
        <v>91</v>
      </c>
      <c r="B146" s="639" t="s">
        <v>91</v>
      </c>
      <c r="C146" s="1080">
        <v>600063</v>
      </c>
      <c r="D146" s="1080">
        <v>633477</v>
      </c>
      <c r="E146" s="1080">
        <v>665490</v>
      </c>
      <c r="F146" s="1080">
        <v>697377</v>
      </c>
      <c r="G146" s="673">
        <f t="shared" si="13"/>
        <v>0.16217297183795701</v>
      </c>
      <c r="H146" s="174">
        <f t="shared" si="18"/>
        <v>0.92295735346197083</v>
      </c>
      <c r="I146" s="114">
        <f t="shared" si="15"/>
        <v>0.74724720691007041</v>
      </c>
      <c r="J146" s="114">
        <f t="shared" si="16"/>
        <v>-0.74724720691007041</v>
      </c>
      <c r="K146" s="579">
        <f t="shared" si="14"/>
        <v>12.263899473594789</v>
      </c>
      <c r="L146" s="92">
        <f>'MASTER CHART'!$G$7</f>
        <v>0.25</v>
      </c>
      <c r="M146" s="38">
        <f t="shared" si="17"/>
        <v>3.0659748683986972</v>
      </c>
    </row>
    <row r="147" spans="1:13" ht="16.2" thickBot="1" x14ac:dyDescent="0.35">
      <c r="A147" s="463" t="s">
        <v>92</v>
      </c>
      <c r="B147" s="639" t="s">
        <v>120</v>
      </c>
      <c r="C147" s="1080">
        <v>190277</v>
      </c>
      <c r="D147" s="1080">
        <v>203243</v>
      </c>
      <c r="E147" s="1080">
        <v>215829</v>
      </c>
      <c r="F147" s="1080">
        <v>227195</v>
      </c>
      <c r="G147" s="673">
        <f t="shared" si="13"/>
        <v>0.19402239892367443</v>
      </c>
      <c r="H147" s="174">
        <f t="shared" si="18"/>
        <v>1.1042185254018047</v>
      </c>
      <c r="I147" s="114">
        <f t="shared" si="15"/>
        <v>0.92850837884990423</v>
      </c>
      <c r="J147" s="114">
        <f t="shared" si="16"/>
        <v>-0.92850837884990423</v>
      </c>
      <c r="K147" s="579">
        <f t="shared" si="14"/>
        <v>15.238776824195085</v>
      </c>
      <c r="L147" s="92">
        <f>'MASTER CHART'!$G$7</f>
        <v>0.25</v>
      </c>
      <c r="M147" s="38">
        <f t="shared" si="17"/>
        <v>3.8096942060487713</v>
      </c>
    </row>
    <row r="148" spans="1:13" ht="16.2" thickBot="1" x14ac:dyDescent="0.35">
      <c r="A148" s="464" t="s">
        <v>93</v>
      </c>
      <c r="B148" s="639" t="s">
        <v>93</v>
      </c>
      <c r="C148" s="1080">
        <v>85889</v>
      </c>
      <c r="D148" s="1080">
        <v>91798</v>
      </c>
      <c r="E148" s="1080">
        <v>97255</v>
      </c>
      <c r="F148" s="1080">
        <v>102404</v>
      </c>
      <c r="G148" s="673">
        <f t="shared" si="13"/>
        <v>0.19228306302320436</v>
      </c>
      <c r="H148" s="174">
        <f t="shared" si="18"/>
        <v>1.0943196326252496</v>
      </c>
      <c r="I148" s="114">
        <f t="shared" si="15"/>
        <v>0.91860948607334914</v>
      </c>
      <c r="J148" s="114">
        <f t="shared" si="16"/>
        <v>-0.91860948607334914</v>
      </c>
      <c r="K148" s="579">
        <f t="shared" si="14"/>
        <v>15.076315158512104</v>
      </c>
      <c r="L148" s="92">
        <f>'MASTER CHART'!$G$7</f>
        <v>0.25</v>
      </c>
      <c r="M148" s="38">
        <f t="shared" si="17"/>
        <v>3.769078789628026</v>
      </c>
    </row>
    <row r="149" spans="1:13" ht="16.2" thickBot="1" x14ac:dyDescent="0.35">
      <c r="A149" s="463" t="s">
        <v>94</v>
      </c>
      <c r="B149" s="639" t="s">
        <v>94</v>
      </c>
      <c r="C149" s="1080">
        <v>753113</v>
      </c>
      <c r="D149" s="1080">
        <v>785334</v>
      </c>
      <c r="E149" s="1080">
        <v>814338</v>
      </c>
      <c r="F149" s="1080">
        <v>842193</v>
      </c>
      <c r="G149" s="673">
        <f t="shared" si="13"/>
        <v>0.11828238259066036</v>
      </c>
      <c r="H149" s="174">
        <f t="shared" si="18"/>
        <v>0.67316762811829256</v>
      </c>
      <c r="I149" s="114">
        <f t="shared" si="15"/>
        <v>0.49745748156639219</v>
      </c>
      <c r="J149" s="114">
        <f t="shared" si="16"/>
        <v>-0.49745748156639219</v>
      </c>
      <c r="K149" s="579">
        <f t="shared" si="14"/>
        <v>8.1643243225291595</v>
      </c>
      <c r="L149" s="92">
        <f>'MASTER CHART'!$G$7</f>
        <v>0.25</v>
      </c>
      <c r="M149" s="38">
        <f t="shared" si="17"/>
        <v>2.0410810806322899</v>
      </c>
    </row>
    <row r="150" spans="1:13" ht="16.2" thickBot="1" x14ac:dyDescent="0.35">
      <c r="A150" s="464" t="s">
        <v>95</v>
      </c>
      <c r="B150" s="639" t="s">
        <v>95</v>
      </c>
      <c r="C150" s="1080">
        <v>1959037</v>
      </c>
      <c r="D150" s="1080">
        <v>2097551</v>
      </c>
      <c r="E150" s="1080">
        <v>2204832</v>
      </c>
      <c r="F150" s="1080">
        <v>2305688</v>
      </c>
      <c r="G150" s="673">
        <f t="shared" si="13"/>
        <v>0.17694969518186743</v>
      </c>
      <c r="H150" s="174">
        <f t="shared" si="18"/>
        <v>1.0070545079740225</v>
      </c>
      <c r="I150" s="114">
        <f t="shared" si="15"/>
        <v>0.83134436142212209</v>
      </c>
      <c r="J150" s="114">
        <f t="shared" si="16"/>
        <v>-0.83134436142212209</v>
      </c>
      <c r="K150" s="579">
        <f t="shared" si="14"/>
        <v>13.644110787084907</v>
      </c>
      <c r="L150" s="92">
        <f>'MASTER CHART'!$G$7</f>
        <v>0.25</v>
      </c>
      <c r="M150" s="38">
        <f t="shared" si="17"/>
        <v>3.4110276967712267</v>
      </c>
    </row>
    <row r="151" spans="1:13" ht="16.2" thickBot="1" x14ac:dyDescent="0.35">
      <c r="A151" s="463" t="s">
        <v>201</v>
      </c>
      <c r="B151" s="639" t="s">
        <v>201</v>
      </c>
      <c r="C151" s="1080">
        <v>306997</v>
      </c>
      <c r="D151" s="1080">
        <v>326830</v>
      </c>
      <c r="E151" s="1080">
        <v>347929</v>
      </c>
      <c r="F151" s="1080">
        <v>369980</v>
      </c>
      <c r="G151" s="673">
        <f t="shared" si="13"/>
        <v>0.20515835659631854</v>
      </c>
      <c r="H151" s="174">
        <f t="shared" si="18"/>
        <v>1.1675953871890938</v>
      </c>
      <c r="I151" s="114">
        <f t="shared" si="15"/>
        <v>0.99188524063719341</v>
      </c>
      <c r="J151" s="114">
        <f t="shared" si="16"/>
        <v>-0.99188524063719341</v>
      </c>
      <c r="K151" s="579">
        <f t="shared" si="14"/>
        <v>16.278924521936521</v>
      </c>
      <c r="L151" s="92">
        <f>'MASTER CHART'!$G$7</f>
        <v>0.25</v>
      </c>
      <c r="M151" s="38">
        <f t="shared" si="17"/>
        <v>4.0697311304841302</v>
      </c>
    </row>
    <row r="152" spans="1:13" ht="16.2" thickBot="1" x14ac:dyDescent="0.35">
      <c r="A152" s="463" t="s">
        <v>202</v>
      </c>
      <c r="B152" s="639" t="s">
        <v>202</v>
      </c>
      <c r="C152" s="1080">
        <v>185742</v>
      </c>
      <c r="D152" s="1080">
        <v>192089</v>
      </c>
      <c r="E152" s="1080">
        <v>201540</v>
      </c>
      <c r="F152" s="1080">
        <v>213067</v>
      </c>
      <c r="G152" s="673">
        <f t="shared" si="13"/>
        <v>0.14711266164895392</v>
      </c>
      <c r="H152" s="174">
        <f t="shared" si="18"/>
        <v>0.83724625205693815</v>
      </c>
      <c r="I152" s="114">
        <f t="shared" si="15"/>
        <v>0.66153610550503772</v>
      </c>
      <c r="J152" s="114">
        <f t="shared" si="16"/>
        <v>-0.66153610550503772</v>
      </c>
      <c r="K152" s="579">
        <f t="shared" si="14"/>
        <v>10.85719989455051</v>
      </c>
      <c r="L152" s="92">
        <f>'MASTER CHART'!$G$7</f>
        <v>0.25</v>
      </c>
      <c r="M152" s="38">
        <f t="shared" si="17"/>
        <v>2.7142999736376274</v>
      </c>
    </row>
    <row r="153" spans="1:13" ht="16.2" thickBot="1" x14ac:dyDescent="0.35">
      <c r="A153" s="464" t="s">
        <v>203</v>
      </c>
      <c r="B153" s="639" t="s">
        <v>203</v>
      </c>
      <c r="C153" s="1080">
        <v>8992</v>
      </c>
      <c r="D153" s="1080">
        <v>9336</v>
      </c>
      <c r="E153" s="1080">
        <v>9743</v>
      </c>
      <c r="F153" s="1080">
        <v>10112</v>
      </c>
      <c r="G153" s="673">
        <f t="shared" si="13"/>
        <v>0.12455516014234876</v>
      </c>
      <c r="H153" s="174">
        <f t="shared" si="18"/>
        <v>0.70886720309893025</v>
      </c>
      <c r="I153" s="114">
        <f t="shared" si="15"/>
        <v>0.53315705654702983</v>
      </c>
      <c r="J153" s="114">
        <f t="shared" si="16"/>
        <v>-0.53315705654702983</v>
      </c>
      <c r="K153" s="579">
        <f t="shared" si="14"/>
        <v>8.7502294885357408</v>
      </c>
      <c r="L153" s="92">
        <f>'MASTER CHART'!$G$7</f>
        <v>0.25</v>
      </c>
      <c r="M153" s="38">
        <f t="shared" si="17"/>
        <v>2.1875573721339352</v>
      </c>
    </row>
    <row r="154" spans="1:13" ht="16.2" thickBot="1" x14ac:dyDescent="0.35">
      <c r="A154" s="464" t="s">
        <v>204</v>
      </c>
      <c r="B154" s="639" t="s">
        <v>204</v>
      </c>
      <c r="C154" s="1080">
        <v>589751</v>
      </c>
      <c r="D154" s="1080">
        <v>620934</v>
      </c>
      <c r="E154" s="1080">
        <v>649893</v>
      </c>
      <c r="F154" s="1080">
        <v>677254</v>
      </c>
      <c r="G154" s="673">
        <f t="shared" si="13"/>
        <v>0.1483727878375789</v>
      </c>
      <c r="H154" s="174">
        <f t="shared" si="18"/>
        <v>0.84441787084705033</v>
      </c>
      <c r="I154" s="114">
        <f t="shared" si="15"/>
        <v>0.66870772429515002</v>
      </c>
      <c r="J154" s="114">
        <f t="shared" si="16"/>
        <v>-0.66870772429515002</v>
      </c>
      <c r="K154" s="579">
        <f t="shared" si="14"/>
        <v>10.974901253741358</v>
      </c>
      <c r="L154" s="92">
        <f>'MASTER CHART'!$G$7</f>
        <v>0.25</v>
      </c>
      <c r="M154" s="38">
        <f t="shared" si="17"/>
        <v>2.7437253134353394</v>
      </c>
    </row>
    <row r="155" spans="1:13" ht="16.2" thickBot="1" x14ac:dyDescent="0.35">
      <c r="A155" s="463" t="s">
        <v>96</v>
      </c>
      <c r="B155" s="639" t="s">
        <v>96</v>
      </c>
      <c r="C155" s="1080">
        <v>660862</v>
      </c>
      <c r="D155" s="1080">
        <v>694744</v>
      </c>
      <c r="E155" s="1080">
        <v>720554</v>
      </c>
      <c r="F155" s="1080">
        <v>748880</v>
      </c>
      <c r="G155" s="673">
        <f t="shared" si="13"/>
        <v>0.13318665621566983</v>
      </c>
      <c r="H155" s="174">
        <f t="shared" si="18"/>
        <v>0.7579906956387964</v>
      </c>
      <c r="I155" s="114">
        <f t="shared" si="15"/>
        <v>0.58228054908689608</v>
      </c>
      <c r="J155" s="114">
        <f t="shared" si="16"/>
        <v>-0.58228054908689608</v>
      </c>
      <c r="K155" s="579">
        <f t="shared" si="14"/>
        <v>9.5564493963918924</v>
      </c>
      <c r="L155" s="92">
        <f>'MASTER CHART'!$G$7</f>
        <v>0.25</v>
      </c>
      <c r="M155" s="38">
        <f t="shared" si="17"/>
        <v>2.3891123490979731</v>
      </c>
    </row>
    <row r="156" spans="1:13" ht="16.2" thickBot="1" x14ac:dyDescent="0.35">
      <c r="A156" s="464" t="s">
        <v>121</v>
      </c>
      <c r="B156" s="639" t="s">
        <v>97</v>
      </c>
      <c r="C156" s="1517"/>
      <c r="D156" s="1517"/>
      <c r="E156" s="1517"/>
      <c r="F156" s="1517"/>
      <c r="G156" s="673" t="str">
        <f t="shared" si="13"/>
        <v>use median</v>
      </c>
      <c r="H156" s="174">
        <f t="shared" si="18"/>
        <v>0.17571014655190037</v>
      </c>
      <c r="I156" s="114">
        <f t="shared" si="15"/>
        <v>0</v>
      </c>
      <c r="J156" s="114">
        <f t="shared" si="16"/>
        <v>0</v>
      </c>
      <c r="K156" s="579">
        <f t="shared" si="14"/>
        <v>0</v>
      </c>
      <c r="L156" s="92">
        <f>'MASTER CHART'!$G$7</f>
        <v>0.25</v>
      </c>
      <c r="M156" s="38">
        <f t="shared" si="17"/>
        <v>0</v>
      </c>
    </row>
    <row r="157" spans="1:13" ht="16.2" thickBot="1" x14ac:dyDescent="0.35">
      <c r="A157" s="463" t="s">
        <v>205</v>
      </c>
      <c r="B157" s="639" t="s">
        <v>205</v>
      </c>
      <c r="C157" s="1080">
        <v>37235</v>
      </c>
      <c r="D157" s="1080">
        <v>39792</v>
      </c>
      <c r="E157" s="1080">
        <v>42319</v>
      </c>
      <c r="F157" s="1080">
        <v>44933</v>
      </c>
      <c r="G157" s="673">
        <f t="shared" si="13"/>
        <v>0.20674096951792667</v>
      </c>
      <c r="H157" s="174">
        <f t="shared" si="18"/>
        <v>1.1766023395630176</v>
      </c>
      <c r="I157" s="114">
        <f t="shared" si="15"/>
        <v>1.0008921930111172</v>
      </c>
      <c r="J157" s="114">
        <f t="shared" si="16"/>
        <v>-1.0008921930111172</v>
      </c>
      <c r="K157" s="579">
        <f t="shared" si="14"/>
        <v>16.42674756825344</v>
      </c>
      <c r="L157" s="92">
        <f>'MASTER CHART'!$G$7</f>
        <v>0.25</v>
      </c>
      <c r="M157" s="38">
        <f t="shared" si="17"/>
        <v>4.1066868920633599</v>
      </c>
    </row>
    <row r="158" spans="1:13" ht="16.2" thickBot="1" x14ac:dyDescent="0.35">
      <c r="A158" s="464" t="s">
        <v>98</v>
      </c>
      <c r="B158" s="639" t="s">
        <v>98</v>
      </c>
      <c r="C158" s="1080">
        <v>1329324</v>
      </c>
      <c r="D158" s="1080">
        <v>1436082</v>
      </c>
      <c r="E158" s="1080">
        <v>1524052</v>
      </c>
      <c r="F158" s="1080">
        <v>1609957</v>
      </c>
      <c r="G158" s="673">
        <f t="shared" si="13"/>
        <v>0.21110955643620366</v>
      </c>
      <c r="H158" s="174">
        <f t="shared" si="18"/>
        <v>1.2014648019990535</v>
      </c>
      <c r="I158" s="114">
        <f t="shared" si="15"/>
        <v>1.0257546554471531</v>
      </c>
      <c r="J158" s="114">
        <f t="shared" si="16"/>
        <v>-1.0257546554471531</v>
      </c>
      <c r="K158" s="579">
        <f t="shared" si="14"/>
        <v>16.834792907415565</v>
      </c>
      <c r="L158" s="92">
        <f>'MASTER CHART'!$G$7</f>
        <v>0.25</v>
      </c>
      <c r="M158" s="38">
        <f t="shared" si="17"/>
        <v>4.2086982268538913</v>
      </c>
    </row>
    <row r="159" spans="1:13" ht="16.2" thickBot="1" x14ac:dyDescent="0.35">
      <c r="A159" s="463" t="s">
        <v>206</v>
      </c>
      <c r="B159" s="639" t="s">
        <v>206</v>
      </c>
      <c r="C159" s="1080">
        <v>19199</v>
      </c>
      <c r="D159" s="1080">
        <v>20517</v>
      </c>
      <c r="E159" s="1080">
        <v>22030</v>
      </c>
      <c r="F159" s="1080">
        <v>23728</v>
      </c>
      <c r="G159" s="673">
        <f t="shared" si="13"/>
        <v>0.23589770300536486</v>
      </c>
      <c r="H159" s="174">
        <f t="shared" si="18"/>
        <v>1.3425388780020544</v>
      </c>
      <c r="I159" s="114">
        <f t="shared" si="15"/>
        <v>1.166828731450154</v>
      </c>
      <c r="J159" s="114">
        <f t="shared" si="16"/>
        <v>-1.166828731450154</v>
      </c>
      <c r="K159" s="579">
        <f t="shared" si="14"/>
        <v>19.15011542777032</v>
      </c>
      <c r="L159" s="92">
        <f>'MASTER CHART'!$G$7</f>
        <v>0.25</v>
      </c>
      <c r="M159" s="38">
        <f t="shared" si="17"/>
        <v>4.78752885694258</v>
      </c>
    </row>
    <row r="160" spans="1:13" ht="16.2" thickBot="1" x14ac:dyDescent="0.35">
      <c r="A160" s="464" t="s">
        <v>122</v>
      </c>
      <c r="B160" s="639" t="s">
        <v>122</v>
      </c>
      <c r="C160" s="1080">
        <v>36413</v>
      </c>
      <c r="D160" s="1080">
        <v>38770</v>
      </c>
      <c r="E160" s="1080">
        <v>40483</v>
      </c>
      <c r="F160" s="1080">
        <v>41932</v>
      </c>
      <c r="G160" s="673">
        <f t="shared" si="13"/>
        <v>0.15156674813940077</v>
      </c>
      <c r="H160" s="174">
        <f t="shared" si="18"/>
        <v>0.86259530888634117</v>
      </c>
      <c r="I160" s="114">
        <f t="shared" si="15"/>
        <v>0.68688516233444075</v>
      </c>
      <c r="J160" s="114">
        <f t="shared" si="16"/>
        <v>-0.68688516233444075</v>
      </c>
      <c r="K160" s="579">
        <f t="shared" si="14"/>
        <v>11.273231271893152</v>
      </c>
      <c r="L160" s="92">
        <f>'MASTER CHART'!$G$7</f>
        <v>0.25</v>
      </c>
      <c r="M160" s="38">
        <f t="shared" si="17"/>
        <v>2.8183078179732881</v>
      </c>
    </row>
    <row r="161" spans="1:13" ht="16.2" thickBot="1" x14ac:dyDescent="0.35">
      <c r="A161" s="463" t="s">
        <v>99</v>
      </c>
      <c r="B161" s="639" t="s">
        <v>99</v>
      </c>
      <c r="C161" s="1080">
        <v>127325</v>
      </c>
      <c r="D161" s="1080">
        <v>133373</v>
      </c>
      <c r="E161" s="1080">
        <v>139112</v>
      </c>
      <c r="F161" s="1080">
        <v>144642</v>
      </c>
      <c r="G161" s="673">
        <f t="shared" si="13"/>
        <v>0.13600628313371294</v>
      </c>
      <c r="H161" s="174">
        <f t="shared" si="18"/>
        <v>0.774037730903264</v>
      </c>
      <c r="I161" s="114">
        <f t="shared" si="15"/>
        <v>0.59832758435136357</v>
      </c>
      <c r="J161" s="114">
        <f t="shared" si="16"/>
        <v>-0.59832758435136357</v>
      </c>
      <c r="K161" s="579">
        <f t="shared" si="14"/>
        <v>9.8198150209305801</v>
      </c>
      <c r="L161" s="92">
        <f>'MASTER CHART'!$G$7</f>
        <v>0.25</v>
      </c>
      <c r="M161" s="38">
        <f t="shared" si="17"/>
        <v>2.454953755232645</v>
      </c>
    </row>
    <row r="162" spans="1:13" ht="16.2" thickBot="1" x14ac:dyDescent="0.35">
      <c r="A162" s="464" t="s">
        <v>100</v>
      </c>
      <c r="B162" s="639" t="s">
        <v>100</v>
      </c>
      <c r="C162" s="1080">
        <v>2749570</v>
      </c>
      <c r="D162" s="1080">
        <v>2910183</v>
      </c>
      <c r="E162" s="1080">
        <v>3080156</v>
      </c>
      <c r="F162" s="1080">
        <v>3256106</v>
      </c>
      <c r="G162" s="673">
        <f t="shared" si="13"/>
        <v>0.18422371498088791</v>
      </c>
      <c r="H162" s="174">
        <f t="shared" si="18"/>
        <v>1.0484523437949147</v>
      </c>
      <c r="I162" s="114">
        <f t="shared" si="15"/>
        <v>0.87274219724301427</v>
      </c>
      <c r="J162" s="114">
        <f t="shared" si="16"/>
        <v>-0.87274219724301427</v>
      </c>
      <c r="K162" s="579">
        <f t="shared" si="14"/>
        <v>14.323536407196865</v>
      </c>
      <c r="L162" s="92">
        <f>'MASTER CHART'!$G$7</f>
        <v>0.25</v>
      </c>
      <c r="M162" s="38">
        <f t="shared" si="17"/>
        <v>3.5808841017992163</v>
      </c>
    </row>
    <row r="163" spans="1:13" ht="16.2" thickBot="1" x14ac:dyDescent="0.35">
      <c r="A163" s="463" t="s">
        <v>207</v>
      </c>
      <c r="B163" s="639" t="s">
        <v>207</v>
      </c>
      <c r="C163" s="1080">
        <v>104539</v>
      </c>
      <c r="D163" s="1080">
        <v>111043</v>
      </c>
      <c r="E163" s="1080">
        <v>118017</v>
      </c>
      <c r="F163" s="1080">
        <v>125140</v>
      </c>
      <c r="G163" s="673">
        <f t="shared" si="13"/>
        <v>0.19706521011297221</v>
      </c>
      <c r="H163" s="174">
        <f t="shared" si="18"/>
        <v>1.1215357449762531</v>
      </c>
      <c r="I163" s="114">
        <f t="shared" si="15"/>
        <v>0.94582559842435265</v>
      </c>
      <c r="J163" s="114">
        <f t="shared" si="16"/>
        <v>-0.94582559842435265</v>
      </c>
      <c r="K163" s="579">
        <f t="shared" si="14"/>
        <v>15.522988846748371</v>
      </c>
      <c r="L163" s="92">
        <f>'MASTER CHART'!$G$7</f>
        <v>0.25</v>
      </c>
      <c r="M163" s="38">
        <f t="shared" si="17"/>
        <v>3.8807472116870927</v>
      </c>
    </row>
    <row r="164" spans="1:13" ht="17.399999999999999" customHeight="1" thickBot="1" x14ac:dyDescent="0.35">
      <c r="A164" s="464" t="s">
        <v>208</v>
      </c>
      <c r="B164" s="677" t="s">
        <v>465</v>
      </c>
      <c r="C164" s="1080"/>
      <c r="D164" s="1080"/>
      <c r="E164" s="1080"/>
      <c r="F164" s="1080"/>
      <c r="G164" s="673" t="str">
        <f>IF(F164=0,"use median",(F164-C164)/C164)</f>
        <v>use median</v>
      </c>
      <c r="H164" s="174">
        <f t="shared" si="18"/>
        <v>0.17571014655190037</v>
      </c>
      <c r="I164" s="114">
        <f t="shared" si="15"/>
        <v>0</v>
      </c>
      <c r="J164" s="114">
        <f t="shared" si="16"/>
        <v>0</v>
      </c>
      <c r="K164" s="579">
        <f t="shared" si="14"/>
        <v>0</v>
      </c>
      <c r="L164" s="92">
        <f>'MASTER CHART'!$G$7</f>
        <v>0.25</v>
      </c>
      <c r="M164" s="38">
        <f t="shared" si="17"/>
        <v>0</v>
      </c>
    </row>
    <row r="165" spans="1:13" ht="16.2" thickBot="1" x14ac:dyDescent="0.35">
      <c r="A165" s="464" t="s">
        <v>209</v>
      </c>
      <c r="B165" s="639" t="s">
        <v>209</v>
      </c>
      <c r="C165" s="1080">
        <v>114896</v>
      </c>
      <c r="D165" s="1080">
        <v>123361</v>
      </c>
      <c r="E165" s="1080">
        <v>133089</v>
      </c>
      <c r="F165" s="1080">
        <v>144709</v>
      </c>
      <c r="G165" s="673">
        <f t="shared" ref="G165:G177" si="19">IF(F165=0,"use median",(F165-C165)/C165)</f>
        <v>0.25947813674975628</v>
      </c>
      <c r="H165" s="174">
        <f t="shared" si="18"/>
        <v>1.4767396296782038</v>
      </c>
      <c r="I165" s="114">
        <f t="shared" si="15"/>
        <v>1.3010294831263034</v>
      </c>
      <c r="J165" s="114">
        <f t="shared" si="16"/>
        <v>-1.3010294831263034</v>
      </c>
      <c r="K165" s="579">
        <f t="shared" si="14"/>
        <v>21.35263222892743</v>
      </c>
      <c r="L165" s="92">
        <f>'MASTER CHART'!$G$7</f>
        <v>0.25</v>
      </c>
      <c r="M165" s="38">
        <f t="shared" si="17"/>
        <v>5.3381580572318574</v>
      </c>
    </row>
    <row r="166" spans="1:13" ht="16.2" thickBot="1" x14ac:dyDescent="0.35">
      <c r="A166" s="463" t="s">
        <v>101</v>
      </c>
      <c r="B166" s="639" t="s">
        <v>101</v>
      </c>
      <c r="C166" s="1080">
        <v>576106</v>
      </c>
      <c r="D166" s="1080">
        <v>609154</v>
      </c>
      <c r="E166" s="1080">
        <v>644141</v>
      </c>
      <c r="F166" s="1080">
        <v>682608</v>
      </c>
      <c r="G166" s="673">
        <f t="shared" si="19"/>
        <v>0.1848652852079305</v>
      </c>
      <c r="H166" s="174">
        <f t="shared" si="18"/>
        <v>1.0521036424798946</v>
      </c>
      <c r="I166" s="114">
        <f t="shared" si="15"/>
        <v>0.8763934959279942</v>
      </c>
      <c r="J166" s="114">
        <f t="shared" si="16"/>
        <v>-0.8763934959279942</v>
      </c>
      <c r="K166" s="579">
        <f t="shared" si="14"/>
        <v>14.383461903881997</v>
      </c>
      <c r="L166" s="92">
        <f>'MASTER CHART'!$G$7</f>
        <v>0.25</v>
      </c>
      <c r="M166" s="38">
        <f t="shared" si="17"/>
        <v>3.5958654759704993</v>
      </c>
    </row>
    <row r="167" spans="1:13" ht="16.2" thickBot="1" x14ac:dyDescent="0.35">
      <c r="A167" s="464" t="s">
        <v>123</v>
      </c>
      <c r="B167" s="639" t="s">
        <v>123</v>
      </c>
      <c r="C167" s="1080">
        <v>683182</v>
      </c>
      <c r="D167" s="1080">
        <v>716725</v>
      </c>
      <c r="E167" s="1080">
        <v>751816</v>
      </c>
      <c r="F167" s="1080">
        <v>787369</v>
      </c>
      <c r="G167" s="673">
        <f t="shared" si="19"/>
        <v>0.15250255422420381</v>
      </c>
      <c r="H167" s="174">
        <f t="shared" si="18"/>
        <v>0.86792116002907305</v>
      </c>
      <c r="I167" s="114">
        <f t="shared" si="15"/>
        <v>0.69221101347717262</v>
      </c>
      <c r="J167" s="114">
        <f t="shared" si="16"/>
        <v>-0.69221101347717262</v>
      </c>
      <c r="K167" s="579">
        <f t="shared" si="14"/>
        <v>11.360639699013115</v>
      </c>
      <c r="L167" s="92">
        <f>'MASTER CHART'!$G$7</f>
        <v>0.25</v>
      </c>
      <c r="M167" s="38">
        <f t="shared" si="17"/>
        <v>2.8401599247532787</v>
      </c>
    </row>
    <row r="168" spans="1:13" ht="16.2" thickBot="1" x14ac:dyDescent="0.35">
      <c r="A168" s="463" t="s">
        <v>102</v>
      </c>
      <c r="B168" s="639" t="s">
        <v>102</v>
      </c>
      <c r="C168" s="1080">
        <v>3174921</v>
      </c>
      <c r="D168" s="1080">
        <v>3411255</v>
      </c>
      <c r="E168" s="1080">
        <v>3558011</v>
      </c>
      <c r="F168" s="1080">
        <v>3696337</v>
      </c>
      <c r="G168" s="673">
        <f t="shared" si="19"/>
        <v>0.16422959815378083</v>
      </c>
      <c r="H168" s="174">
        <f t="shared" si="18"/>
        <v>0.93466200658635001</v>
      </c>
      <c r="I168" s="114">
        <f t="shared" si="15"/>
        <v>0.75895186003444959</v>
      </c>
      <c r="J168" s="114">
        <f t="shared" si="16"/>
        <v>-0.75895186003444959</v>
      </c>
      <c r="K168" s="579">
        <f t="shared" si="14"/>
        <v>12.455997467355452</v>
      </c>
      <c r="L168" s="92">
        <f>'MASTER CHART'!$G$7</f>
        <v>0.25</v>
      </c>
      <c r="M168" s="38">
        <f t="shared" si="17"/>
        <v>3.113999366838863</v>
      </c>
    </row>
    <row r="169" spans="1:13" ht="19.5" customHeight="1" thickBot="1" x14ac:dyDescent="0.35">
      <c r="A169" s="464" t="s">
        <v>234</v>
      </c>
      <c r="B169" s="639" t="s">
        <v>228</v>
      </c>
      <c r="C169" s="1080">
        <v>171006</v>
      </c>
      <c r="D169" s="1080">
        <v>182950</v>
      </c>
      <c r="E169" s="1080">
        <v>195824</v>
      </c>
      <c r="F169" s="1080">
        <v>210011</v>
      </c>
      <c r="G169" s="673">
        <f t="shared" si="19"/>
        <v>0.22809141199723987</v>
      </c>
      <c r="H169" s="174">
        <f t="shared" si="18"/>
        <v>1.2981117850804784</v>
      </c>
      <c r="I169" s="114">
        <f t="shared" si="15"/>
        <v>1.122401638528578</v>
      </c>
      <c r="J169" s="114">
        <f t="shared" si="16"/>
        <v>-1.122401638528578</v>
      </c>
      <c r="K169" s="579">
        <f t="shared" si="14"/>
        <v>18.420973322646553</v>
      </c>
      <c r="L169" s="92">
        <f>'MASTER CHART'!$G$7</f>
        <v>0.25</v>
      </c>
      <c r="M169" s="38">
        <f t="shared" si="17"/>
        <v>4.6052433306616383</v>
      </c>
    </row>
    <row r="170" spans="1:13" ht="16.2" thickBot="1" x14ac:dyDescent="0.35">
      <c r="A170" s="464" t="s">
        <v>104</v>
      </c>
      <c r="B170" s="639" t="s">
        <v>124</v>
      </c>
      <c r="C170" s="1080">
        <v>22675271</v>
      </c>
      <c r="D170" s="1080">
        <v>24003704</v>
      </c>
      <c r="E170" s="1080">
        <v>24892611</v>
      </c>
      <c r="F170" s="1080">
        <v>25790123</v>
      </c>
      <c r="G170" s="673">
        <f t="shared" si="19"/>
        <v>0.13736779595710236</v>
      </c>
      <c r="H170" s="174">
        <f t="shared" si="18"/>
        <v>0.7817863603939762</v>
      </c>
      <c r="I170" s="114">
        <f t="shared" si="15"/>
        <v>0.60607621384207588</v>
      </c>
      <c r="J170" s="114">
        <f t="shared" si="16"/>
        <v>-0.60607621384207588</v>
      </c>
      <c r="K170" s="579">
        <f t="shared" si="14"/>
        <v>9.9469863402121561</v>
      </c>
      <c r="L170" s="92">
        <f>'MASTER CHART'!$G$7</f>
        <v>0.25</v>
      </c>
      <c r="M170" s="38">
        <f t="shared" si="17"/>
        <v>2.486746585053039</v>
      </c>
    </row>
    <row r="171" spans="1:13" ht="16.2" thickBot="1" x14ac:dyDescent="0.35">
      <c r="A171" s="463" t="s">
        <v>103</v>
      </c>
      <c r="B171" s="639" t="s">
        <v>103</v>
      </c>
      <c r="C171" s="1080">
        <v>83170</v>
      </c>
      <c r="D171" s="1080">
        <v>87689</v>
      </c>
      <c r="E171" s="1080">
        <v>92058</v>
      </c>
      <c r="F171" s="1080">
        <v>96391</v>
      </c>
      <c r="G171" s="673">
        <f t="shared" si="19"/>
        <v>0.1589635685944451</v>
      </c>
      <c r="H171" s="174">
        <f t="shared" si="18"/>
        <v>0.90469202669233018</v>
      </c>
      <c r="I171" s="114">
        <f t="shared" si="15"/>
        <v>0.72898188014042975</v>
      </c>
      <c r="J171" s="114">
        <f t="shared" si="16"/>
        <v>-0.72898188014042975</v>
      </c>
      <c r="K171" s="579">
        <f t="shared" si="14"/>
        <v>11.964127016389483</v>
      </c>
      <c r="L171" s="92">
        <f>'MASTER CHART'!$G$7</f>
        <v>0.25</v>
      </c>
      <c r="M171" s="38">
        <f t="shared" si="17"/>
        <v>2.9910317540973708</v>
      </c>
    </row>
    <row r="172" spans="1:13" ht="16.2" thickBot="1" x14ac:dyDescent="0.35">
      <c r="A172" s="464" t="s">
        <v>210</v>
      </c>
      <c r="B172" s="639" t="s">
        <v>210</v>
      </c>
      <c r="C172" s="1080">
        <v>270013</v>
      </c>
      <c r="D172" s="1080">
        <v>290652</v>
      </c>
      <c r="E172" s="1080">
        <v>313568</v>
      </c>
      <c r="F172" s="1080">
        <v>337609</v>
      </c>
      <c r="G172" s="673">
        <f t="shared" si="19"/>
        <v>0.25034350197953431</v>
      </c>
      <c r="H172" s="174">
        <f t="shared" si="18"/>
        <v>1.4247526787281413</v>
      </c>
      <c r="I172" s="114">
        <f t="shared" si="15"/>
        <v>1.2490425321762408</v>
      </c>
      <c r="J172" s="114">
        <f t="shared" si="16"/>
        <v>-1.2490425321762408</v>
      </c>
      <c r="K172" s="579">
        <f t="shared" si="14"/>
        <v>20.499416941543959</v>
      </c>
      <c r="L172" s="92">
        <f>'MASTER CHART'!$G$7</f>
        <v>0.25</v>
      </c>
      <c r="M172" s="38">
        <f t="shared" si="17"/>
        <v>5.1248542353859898</v>
      </c>
    </row>
    <row r="173" spans="1:13" ht="16.2" thickBot="1" x14ac:dyDescent="0.35">
      <c r="A173" s="464" t="s">
        <v>105</v>
      </c>
      <c r="B173" s="639" t="s">
        <v>105</v>
      </c>
      <c r="C173" s="1517"/>
      <c r="D173" s="1517"/>
      <c r="E173" s="1517"/>
      <c r="F173" s="1517"/>
      <c r="G173" s="673" t="str">
        <f t="shared" si="19"/>
        <v>use median</v>
      </c>
      <c r="H173" s="174">
        <f t="shared" si="18"/>
        <v>0.17571014655190037</v>
      </c>
      <c r="I173" s="114">
        <f t="shared" si="15"/>
        <v>0</v>
      </c>
      <c r="J173" s="114">
        <f t="shared" si="16"/>
        <v>0</v>
      </c>
      <c r="K173" s="579">
        <f>(IF(I173&lt;=0,I173/$I$182*-100,I173/$I$181*100))</f>
        <v>0</v>
      </c>
      <c r="L173" s="92">
        <f>'MASTER CHART'!$G$7</f>
        <v>0.25</v>
      </c>
      <c r="M173" s="38">
        <f t="shared" si="17"/>
        <v>0</v>
      </c>
    </row>
    <row r="174" spans="1:13" ht="16.2" thickBot="1" x14ac:dyDescent="0.35">
      <c r="A174" s="463" t="s">
        <v>211</v>
      </c>
      <c r="B174" s="639" t="s">
        <v>106</v>
      </c>
      <c r="C174" s="1080">
        <v>1148054</v>
      </c>
      <c r="D174" s="1080">
        <v>1258571</v>
      </c>
      <c r="E174" s="1080">
        <v>1376482</v>
      </c>
      <c r="F174" s="1080">
        <v>1501158</v>
      </c>
      <c r="G174" s="673">
        <f t="shared" si="19"/>
        <v>0.30756741407634136</v>
      </c>
      <c r="H174" s="174">
        <f t="shared" si="18"/>
        <v>1.7504248907190665</v>
      </c>
      <c r="I174" s="114">
        <f t="shared" si="15"/>
        <v>1.5747147441671661</v>
      </c>
      <c r="J174" s="114">
        <f t="shared" si="16"/>
        <v>-1.5747147441671661</v>
      </c>
      <c r="K174" s="579">
        <f>(IF(I174&lt;=0,I174/$I$182*-100,I174/$I$181*100))</f>
        <v>25.844383416180282</v>
      </c>
      <c r="L174" s="92">
        <f>'MASTER CHART'!$G$7</f>
        <v>0.25</v>
      </c>
      <c r="M174" s="38">
        <f t="shared" si="17"/>
        <v>6.4610958540450705</v>
      </c>
    </row>
    <row r="175" spans="1:13" ht="16.2" thickBot="1" x14ac:dyDescent="0.35">
      <c r="A175" s="464" t="s">
        <v>107</v>
      </c>
      <c r="B175" s="639" t="s">
        <v>107</v>
      </c>
      <c r="C175" s="1080">
        <v>64042</v>
      </c>
      <c r="D175" s="1080">
        <v>67129</v>
      </c>
      <c r="E175" s="1080">
        <v>73452</v>
      </c>
      <c r="F175" s="1080">
        <v>79864</v>
      </c>
      <c r="G175" s="673">
        <f t="shared" si="19"/>
        <v>0.24705661909371976</v>
      </c>
      <c r="H175" s="174">
        <f t="shared" si="18"/>
        <v>1.4060464005176014</v>
      </c>
      <c r="I175" s="114">
        <f t="shared" si="15"/>
        <v>1.230336253965701</v>
      </c>
      <c r="J175" s="114">
        <f t="shared" si="16"/>
        <v>-1.230336253965701</v>
      </c>
      <c r="K175" s="579">
        <f>(IF(I175&lt;=0,I175/$I$182*-100,I175/$I$181*100))</f>
        <v>20.192407543077561</v>
      </c>
      <c r="L175" s="92">
        <f>'MASTER CHART'!$G$7</f>
        <v>0.25</v>
      </c>
      <c r="M175" s="38">
        <f t="shared" si="17"/>
        <v>5.0481018857693902</v>
      </c>
    </row>
    <row r="176" spans="1:13" ht="16.2" thickBot="1" x14ac:dyDescent="0.35">
      <c r="A176" s="463" t="s">
        <v>212</v>
      </c>
      <c r="B176" s="639" t="s">
        <v>212</v>
      </c>
      <c r="C176" s="1080">
        <v>64638</v>
      </c>
      <c r="D176" s="1080">
        <v>66797</v>
      </c>
      <c r="E176" s="1080">
        <v>69254</v>
      </c>
      <c r="F176" s="1080">
        <v>71804</v>
      </c>
      <c r="G176" s="673">
        <f t="shared" si="19"/>
        <v>0.11086357869983601</v>
      </c>
      <c r="H176" s="174">
        <f t="shared" si="18"/>
        <v>0.63094579838102682</v>
      </c>
      <c r="I176" s="114">
        <f t="shared" si="15"/>
        <v>0.45523565182912645</v>
      </c>
      <c r="J176" s="114">
        <f t="shared" si="16"/>
        <v>-0.45523565182912645</v>
      </c>
      <c r="K176" s="579">
        <f>(IF(I176&lt;=0,I176/$I$182*-100,I176/$I$181*100))</f>
        <v>7.471375227904602</v>
      </c>
      <c r="L176" s="92">
        <f>'MASTER CHART'!$G$7</f>
        <v>0.25</v>
      </c>
      <c r="M176" s="38">
        <f t="shared" si="17"/>
        <v>1.8678438069761505</v>
      </c>
    </row>
    <row r="177" spans="1:13" ht="16.2" thickBot="1" x14ac:dyDescent="0.35">
      <c r="A177" s="466" t="s">
        <v>213</v>
      </c>
      <c r="B177" s="639" t="s">
        <v>213</v>
      </c>
      <c r="C177" s="1080">
        <v>41794</v>
      </c>
      <c r="D177" s="1080">
        <v>44449</v>
      </c>
      <c r="E177" s="1080">
        <v>46591</v>
      </c>
      <c r="F177" s="1080">
        <v>48755</v>
      </c>
      <c r="G177" s="1083">
        <f t="shared" si="19"/>
        <v>0.16655500789587022</v>
      </c>
      <c r="H177" s="1084">
        <f t="shared" si="18"/>
        <v>0.94789635752010515</v>
      </c>
      <c r="I177" s="1085">
        <f t="shared" si="15"/>
        <v>0.77218621096820472</v>
      </c>
      <c r="J177" s="198">
        <f t="shared" si="16"/>
        <v>-0.77218621096820472</v>
      </c>
      <c r="K177" s="584">
        <f>(IF(I177&lt;=0,I177/$I$182*-100,I177/$I$181*100))</f>
        <v>12.67320102188059</v>
      </c>
      <c r="L177" s="63">
        <f>'MASTER CHART'!$G$7</f>
        <v>0.25</v>
      </c>
      <c r="M177" s="76">
        <f t="shared" si="17"/>
        <v>3.1683002554701476</v>
      </c>
    </row>
    <row r="178" spans="1:13" ht="15.6" x14ac:dyDescent="0.3">
      <c r="A178" s="239"/>
    </row>
    <row r="179" spans="1:13" ht="16.2" thickBot="1" x14ac:dyDescent="0.35">
      <c r="A179" s="239"/>
      <c r="H179" s="185"/>
      <c r="I179" s="165"/>
      <c r="J179" s="81"/>
      <c r="K179" s="175"/>
      <c r="L179" s="175"/>
      <c r="M179" s="176"/>
    </row>
    <row r="180" spans="1:13" ht="17.399999999999999" thickTop="1" thickBot="1" x14ac:dyDescent="0.35">
      <c r="A180" s="608" t="s">
        <v>349</v>
      </c>
      <c r="G180" s="609">
        <f>MEDIAN(G165:G179)</f>
        <v>0.17571014655190037</v>
      </c>
      <c r="H180" s="177"/>
      <c r="J180" s="80"/>
      <c r="K180" s="65"/>
      <c r="L180" s="65"/>
      <c r="M180" s="80"/>
    </row>
    <row r="181" spans="1:13" ht="16.2" x14ac:dyDescent="0.3">
      <c r="G181" s="674"/>
      <c r="H181" s="210" t="s">
        <v>15</v>
      </c>
      <c r="I181" s="71">
        <f>MAX(I4:I177)</f>
        <v>6.0930636990213163</v>
      </c>
      <c r="L181" s="65"/>
      <c r="M181" s="80"/>
    </row>
    <row r="182" spans="1:13" x14ac:dyDescent="0.3">
      <c r="G182" s="675"/>
      <c r="H182" s="66" t="s">
        <v>14</v>
      </c>
      <c r="I182" s="64">
        <f>MIN(I4:I177)</f>
        <v>-0.3063593484344172</v>
      </c>
      <c r="M182" s="122"/>
    </row>
    <row r="183" spans="1:13" ht="16.2" x14ac:dyDescent="0.3">
      <c r="A183" s="600" t="s">
        <v>359</v>
      </c>
      <c r="H183" s="242"/>
      <c r="I183" s="104"/>
      <c r="J183" s="81"/>
      <c r="K183" s="29"/>
      <c r="L183" s="69"/>
      <c r="M183" s="81"/>
    </row>
    <row r="184" spans="1:13" x14ac:dyDescent="0.3">
      <c r="A184" s="600" t="s">
        <v>358</v>
      </c>
    </row>
    <row r="185" spans="1:13" x14ac:dyDescent="0.3">
      <c r="B185" s="639"/>
      <c r="C185" s="639"/>
      <c r="D185" s="639"/>
      <c r="E185" s="639"/>
      <c r="F185" s="639"/>
    </row>
    <row r="191" spans="1:13" x14ac:dyDescent="0.3">
      <c r="B191" s="679"/>
      <c r="C191" s="676"/>
      <c r="D191" s="676"/>
      <c r="E191" s="676"/>
      <c r="F191" s="676"/>
    </row>
    <row r="193" spans="2:6" x14ac:dyDescent="0.3">
      <c r="B193" s="639"/>
      <c r="C193" s="639"/>
      <c r="D193" s="639"/>
      <c r="E193" s="639"/>
      <c r="F193" s="639"/>
    </row>
    <row r="204" spans="2:6" x14ac:dyDescent="0.3">
      <c r="B204" s="679"/>
      <c r="C204" s="676"/>
      <c r="D204" s="676"/>
      <c r="E204" s="676"/>
      <c r="F204" s="676"/>
    </row>
    <row r="205" spans="2:6" x14ac:dyDescent="0.3">
      <c r="B205" s="679"/>
      <c r="C205" s="676"/>
      <c r="D205" s="676"/>
      <c r="E205" s="676"/>
      <c r="F205" s="676"/>
    </row>
    <row r="206" spans="2:6" x14ac:dyDescent="0.3">
      <c r="B206" s="679"/>
      <c r="C206" s="676"/>
      <c r="D206" s="676"/>
      <c r="E206" s="676"/>
      <c r="F206" s="676"/>
    </row>
    <row r="207" spans="2:6" x14ac:dyDescent="0.3">
      <c r="B207" s="679"/>
      <c r="C207" s="676"/>
      <c r="D207" s="676"/>
      <c r="E207" s="676"/>
      <c r="F207" s="676"/>
    </row>
    <row r="208" spans="2:6" x14ac:dyDescent="0.3">
      <c r="B208" s="679"/>
      <c r="C208" s="676"/>
      <c r="D208" s="676"/>
      <c r="E208" s="676"/>
      <c r="F208" s="676"/>
    </row>
    <row r="209" spans="2:6" x14ac:dyDescent="0.3">
      <c r="B209" s="679"/>
      <c r="C209" s="676"/>
      <c r="D209" s="676"/>
      <c r="E209" s="676"/>
      <c r="F209" s="676"/>
    </row>
    <row r="210" spans="2:6" x14ac:dyDescent="0.3">
      <c r="B210" s="679"/>
      <c r="C210" s="676"/>
      <c r="D210" s="676"/>
      <c r="E210" s="676"/>
      <c r="F210" s="676"/>
    </row>
    <row r="211" spans="2:6" x14ac:dyDescent="0.3">
      <c r="B211" s="679"/>
      <c r="C211" s="676"/>
      <c r="D211" s="676"/>
      <c r="E211" s="676"/>
      <c r="F211" s="676"/>
    </row>
    <row r="212" spans="2:6" x14ac:dyDescent="0.3">
      <c r="B212" s="679"/>
      <c r="C212" s="676"/>
      <c r="D212" s="676"/>
      <c r="E212" s="676"/>
      <c r="F212" s="676"/>
    </row>
    <row r="213" spans="2:6" x14ac:dyDescent="0.3">
      <c r="B213" s="679"/>
      <c r="C213" s="676"/>
      <c r="D213" s="676"/>
      <c r="E213" s="676"/>
      <c r="F213" s="676"/>
    </row>
    <row r="215" spans="2:6" x14ac:dyDescent="0.3">
      <c r="B215" s="639"/>
      <c r="C215" s="676"/>
      <c r="D215" s="676"/>
      <c r="E215" s="676"/>
      <c r="F215" s="676"/>
    </row>
  </sheetData>
  <mergeCells count="8">
    <mergeCell ref="A1:A3"/>
    <mergeCell ref="B1:F2"/>
    <mergeCell ref="C94:F94"/>
    <mergeCell ref="C156:F156"/>
    <mergeCell ref="C173:F173"/>
    <mergeCell ref="G1:M1"/>
    <mergeCell ref="H2:L2"/>
    <mergeCell ref="G2:G3"/>
  </mergeCells>
  <hyperlinks>
    <hyperlink ref="A183" r:id="rId1" display="SOURCE:  http://www.imf.org/external/data.htm" xr:uid="{00000000-0004-0000-0500-000000000000}"/>
    <hyperlink ref="A184" r:id="rId2" display="Primary sources: http://en.wikipedia.org/wiki/List_of_countries_by_future_GDP_(PPP)_estimates " xr:uid="{00000000-0004-0000-0500-000001000000}"/>
  </hyperlinks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BD248"/>
  <sheetViews>
    <sheetView zoomScale="110" zoomScaleNormal="11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AF30" sqref="AF30"/>
    </sheetView>
  </sheetViews>
  <sheetFormatPr defaultRowHeight="15.6" x14ac:dyDescent="0.3"/>
  <cols>
    <col min="1" max="1" width="19.21875" style="248" hidden="1" customWidth="1"/>
    <col min="2" max="2" width="23.77734375" style="251" customWidth="1"/>
    <col min="3" max="3" width="21.21875" style="1375" customWidth="1"/>
    <col min="4" max="4" width="15.44140625" style="1362" customWidth="1"/>
    <col min="5" max="5" width="13.5546875" style="1367" customWidth="1"/>
    <col min="6" max="6" width="17.6640625" style="672" customWidth="1"/>
    <col min="7" max="7" width="13.77734375" style="261" customWidth="1"/>
    <col min="8" max="8" width="14.21875" style="241" customWidth="1"/>
    <col min="9" max="9" width="10" style="241" customWidth="1"/>
    <col min="10" max="10" width="1" style="241" hidden="1" customWidth="1"/>
    <col min="11" max="11" width="10.5546875" style="258" customWidth="1"/>
    <col min="12" max="12" width="9.21875" style="258" hidden="1" customWidth="1"/>
    <col min="13" max="13" width="12.5546875" style="241" customWidth="1"/>
    <col min="14" max="14" width="9.21875" style="241" customWidth="1"/>
    <col min="15" max="56" width="9.21875" style="241"/>
  </cols>
  <sheetData>
    <row r="1" spans="1:56" ht="30.75" customHeight="1" thickTop="1" x14ac:dyDescent="0.3">
      <c r="B1" s="1528" t="s">
        <v>0</v>
      </c>
      <c r="C1" s="1534" t="s">
        <v>800</v>
      </c>
      <c r="D1" s="1535"/>
      <c r="E1" s="1535"/>
      <c r="F1" s="1535"/>
      <c r="G1" s="1533" t="s">
        <v>801</v>
      </c>
      <c r="H1" s="1519"/>
      <c r="I1" s="1519"/>
      <c r="J1" s="1519"/>
      <c r="K1" s="1519"/>
      <c r="L1" s="1519"/>
      <c r="M1" s="1519"/>
      <c r="N1" s="1444"/>
    </row>
    <row r="2" spans="1:56" ht="27.75" customHeight="1" x14ac:dyDescent="0.3">
      <c r="B2" s="1529"/>
      <c r="C2" s="1535"/>
      <c r="D2" s="1535"/>
      <c r="E2" s="1535"/>
      <c r="F2" s="1535"/>
      <c r="G2" s="1536" t="s">
        <v>802</v>
      </c>
      <c r="H2" s="1530" t="s">
        <v>8</v>
      </c>
      <c r="I2" s="1531"/>
      <c r="J2" s="1531"/>
      <c r="K2" s="1531"/>
      <c r="L2" s="1531"/>
      <c r="M2" s="1532"/>
      <c r="N2" s="1538" t="s">
        <v>1</v>
      </c>
      <c r="P2"/>
    </row>
    <row r="3" spans="1:56" ht="60.75" customHeight="1" thickBot="1" x14ac:dyDescent="0.35">
      <c r="B3" s="1529"/>
      <c r="C3" s="1039" t="s">
        <v>0</v>
      </c>
      <c r="D3" s="1361" t="s">
        <v>642</v>
      </c>
      <c r="E3" s="1364" t="s">
        <v>365</v>
      </c>
      <c r="F3" s="681" t="s">
        <v>7</v>
      </c>
      <c r="G3" s="1537"/>
      <c r="H3" s="61" t="s">
        <v>328</v>
      </c>
      <c r="I3" s="52" t="s">
        <v>332</v>
      </c>
      <c r="J3" s="53" t="s">
        <v>10</v>
      </c>
      <c r="K3" s="621" t="s">
        <v>348</v>
      </c>
      <c r="L3" s="117" t="s">
        <v>16</v>
      </c>
      <c r="M3" s="40" t="s">
        <v>17</v>
      </c>
      <c r="N3" s="1539"/>
    </row>
    <row r="4" spans="1:56" ht="16.2" thickTop="1" x14ac:dyDescent="0.3">
      <c r="A4" s="274" t="s">
        <v>126</v>
      </c>
      <c r="B4" s="476" t="s">
        <v>126</v>
      </c>
      <c r="C4" s="1372" t="s">
        <v>126</v>
      </c>
      <c r="D4" s="1370">
        <v>38928.341</v>
      </c>
      <c r="E4" s="1365">
        <v>9904.3369999999995</v>
      </c>
      <c r="F4" s="682">
        <v>26.282192641439</v>
      </c>
      <c r="G4" s="680">
        <f t="shared" ref="G4:G67" si="0">D4</f>
        <v>38928.341</v>
      </c>
      <c r="H4" s="617">
        <f>IF(G5=0,"use mean",G5/$G$179)</f>
        <v>0.29055163010994478</v>
      </c>
      <c r="I4" s="618">
        <f>IF(G5=0,0,H4-1)</f>
        <v>-0.70944836989005522</v>
      </c>
      <c r="J4" s="618">
        <f>(I4*-1)</f>
        <v>0.70944836989005522</v>
      </c>
      <c r="K4" s="619">
        <f t="shared" ref="K4:K37" si="1">(IF(I4&lt;0,I4/$I$182*100,I4/$I$181*100))</f>
        <v>-71.162082121483991</v>
      </c>
      <c r="L4" s="620">
        <f t="shared" ref="L4:L35" si="2">IF(I4&lt;0,I4/$I$182*-100,I4/$J$181*100)</f>
        <v>71.162082121483991</v>
      </c>
      <c r="M4" s="92">
        <f>'MASTER CHART'!$I$7</f>
        <v>0.05</v>
      </c>
      <c r="N4" s="38">
        <f>(K4*M4)</f>
        <v>-3.5581041060741998</v>
      </c>
      <c r="P4"/>
    </row>
    <row r="5" spans="1:56" x14ac:dyDescent="0.3">
      <c r="A5" s="275" t="s">
        <v>127</v>
      </c>
      <c r="B5" s="477" t="s">
        <v>127</v>
      </c>
      <c r="C5" s="1373" t="s">
        <v>127</v>
      </c>
      <c r="D5" s="1370">
        <v>2877.8</v>
      </c>
      <c r="E5" s="1365">
        <v>1827.3620000000001</v>
      </c>
      <c r="F5" s="682">
        <v>56.409294493367099</v>
      </c>
      <c r="G5" s="680">
        <f t="shared" si="0"/>
        <v>2877.8</v>
      </c>
      <c r="H5" s="617">
        <f>IF(G6=0,"use mean",G6/$G$179)</f>
        <v>4.4273375584374461</v>
      </c>
      <c r="I5" s="114">
        <f t="shared" ref="I5:I35" si="3">IF(G5=0,0,H5-1)</f>
        <v>3.4273375584374461</v>
      </c>
      <c r="J5" s="114">
        <f>(I5*-1)</f>
        <v>-3.4273375584374461</v>
      </c>
      <c r="K5" s="579">
        <f t="shared" si="1"/>
        <v>2.3748411807709031</v>
      </c>
      <c r="L5" s="124" t="e">
        <f t="shared" si="2"/>
        <v>#VALUE!</v>
      </c>
      <c r="M5" s="116">
        <f>'MASTER CHART'!$I$7</f>
        <v>0.05</v>
      </c>
      <c r="N5" s="111">
        <f>(K5*M5)</f>
        <v>0.11874205903854516</v>
      </c>
    </row>
    <row r="6" spans="1:56" x14ac:dyDescent="0.3">
      <c r="A6" s="276" t="s">
        <v>30</v>
      </c>
      <c r="B6" s="477" t="s">
        <v>30</v>
      </c>
      <c r="C6" s="1372" t="s">
        <v>30</v>
      </c>
      <c r="D6" s="1370">
        <v>43851.042999999998</v>
      </c>
      <c r="E6" s="1365">
        <v>31950.91</v>
      </c>
      <c r="F6" s="682">
        <v>70.128924261388605</v>
      </c>
      <c r="G6" s="680">
        <f t="shared" si="0"/>
        <v>43851.042999999998</v>
      </c>
      <c r="H6" s="74">
        <f t="shared" ref="H6:H35" si="4">IF(G6=0,"use mean",G6/$G$179)</f>
        <v>4.4273375584374461</v>
      </c>
      <c r="I6" s="114">
        <f t="shared" si="3"/>
        <v>3.4273375584374461</v>
      </c>
      <c r="J6" s="114">
        <f t="shared" ref="J6:J69" si="5">(I6*-1)</f>
        <v>-3.4273375584374461</v>
      </c>
      <c r="K6" s="579">
        <f t="shared" si="1"/>
        <v>2.3748411807709031</v>
      </c>
      <c r="L6" s="124" t="e">
        <f t="shared" si="2"/>
        <v>#VALUE!</v>
      </c>
      <c r="M6" s="116">
        <f>'MASTER CHART'!$I$7</f>
        <v>0.05</v>
      </c>
      <c r="N6" s="111">
        <f t="shared" ref="N6:N69" si="6">(K6*M6)</f>
        <v>0.11874205903854516</v>
      </c>
    </row>
    <row r="7" spans="1:56" x14ac:dyDescent="0.3">
      <c r="A7" s="276" t="s">
        <v>128</v>
      </c>
      <c r="B7" s="477" t="s">
        <v>128</v>
      </c>
      <c r="C7" s="1373" t="s">
        <v>128</v>
      </c>
      <c r="D7" s="1370">
        <v>77.265000000000001</v>
      </c>
      <c r="E7" s="1365">
        <v>67.856999999999999</v>
      </c>
      <c r="F7" s="682">
        <v>85.633725499981296</v>
      </c>
      <c r="G7" s="680">
        <f t="shared" si="0"/>
        <v>77.265000000000001</v>
      </c>
      <c r="H7" s="74">
        <f t="shared" si="4"/>
        <v>7.8009144834404352E-3</v>
      </c>
      <c r="I7" s="114">
        <f t="shared" si="3"/>
        <v>-0.99219908551655955</v>
      </c>
      <c r="J7" s="114">
        <f t="shared" si="5"/>
        <v>0.99219908551655955</v>
      </c>
      <c r="K7" s="579">
        <f t="shared" si="1"/>
        <v>-99.52373675244732</v>
      </c>
      <c r="L7" s="124">
        <f t="shared" si="2"/>
        <v>99.52373675244732</v>
      </c>
      <c r="M7" s="116">
        <f>'MASTER CHART'!$I$7</f>
        <v>0.05</v>
      </c>
      <c r="N7" s="111">
        <f t="shared" si="6"/>
        <v>-4.9761868376223664</v>
      </c>
    </row>
    <row r="8" spans="1:56" x14ac:dyDescent="0.3">
      <c r="A8" s="275" t="s">
        <v>129</v>
      </c>
      <c r="B8" s="477" t="s">
        <v>129</v>
      </c>
      <c r="C8" s="1372" t="s">
        <v>129</v>
      </c>
      <c r="D8" s="1370">
        <v>32866.267999999996</v>
      </c>
      <c r="E8" s="1365">
        <v>21936.953000000001</v>
      </c>
      <c r="F8" s="682">
        <v>43.273872047675603</v>
      </c>
      <c r="G8" s="680">
        <f t="shared" si="0"/>
        <v>32866.267999999996</v>
      </c>
      <c r="H8" s="74">
        <f t="shared" si="4"/>
        <v>3.3182805417438019</v>
      </c>
      <c r="I8" s="114">
        <f t="shared" si="3"/>
        <v>2.3182805417438019</v>
      </c>
      <c r="J8" s="114">
        <f t="shared" si="5"/>
        <v>-2.3182805417438019</v>
      </c>
      <c r="K8" s="579">
        <f t="shared" si="1"/>
        <v>1.6063629581975252</v>
      </c>
      <c r="L8" s="124" t="e">
        <f t="shared" si="2"/>
        <v>#VALUE!</v>
      </c>
      <c r="M8" s="116">
        <f>'MASTER CHART'!$I$7</f>
        <v>0.05</v>
      </c>
      <c r="N8" s="111">
        <f t="shared" si="6"/>
        <v>8.0318147909876264E-2</v>
      </c>
    </row>
    <row r="9" spans="1:56" ht="15.75" customHeight="1" x14ac:dyDescent="0.3">
      <c r="A9" s="275" t="s">
        <v>110</v>
      </c>
      <c r="B9" s="477" t="s">
        <v>110</v>
      </c>
      <c r="C9" s="1372" t="s">
        <v>110</v>
      </c>
      <c r="D9" s="1370">
        <v>97.927999999999997</v>
      </c>
      <c r="E9" s="1365">
        <v>25.681999999999999</v>
      </c>
      <c r="F9" s="682">
        <v>24.189520697886799</v>
      </c>
      <c r="G9" s="680">
        <f t="shared" si="0"/>
        <v>97.927999999999997</v>
      </c>
      <c r="H9" s="74">
        <f t="shared" si="4"/>
        <v>9.8871151690203187E-3</v>
      </c>
      <c r="I9" s="114">
        <f t="shared" si="3"/>
        <v>-0.9901128848309797</v>
      </c>
      <c r="J9" s="114">
        <f t="shared" si="5"/>
        <v>0.9901128848309797</v>
      </c>
      <c r="K9" s="579">
        <f t="shared" si="1"/>
        <v>-99.314477853829885</v>
      </c>
      <c r="L9" s="124">
        <f t="shared" si="2"/>
        <v>99.314477853829885</v>
      </c>
      <c r="M9" s="116">
        <f>'MASTER CHART'!$I$7</f>
        <v>0.05</v>
      </c>
      <c r="N9" s="111">
        <f t="shared" si="6"/>
        <v>-4.9657238926914946</v>
      </c>
    </row>
    <row r="10" spans="1:56" x14ac:dyDescent="0.3">
      <c r="A10" s="276" t="s">
        <v>38</v>
      </c>
      <c r="B10" s="477" t="s">
        <v>38</v>
      </c>
      <c r="C10" s="1372" t="s">
        <v>38</v>
      </c>
      <c r="D10" s="1370">
        <v>45195.777000000002</v>
      </c>
      <c r="E10" s="1365">
        <v>41919.857000000004</v>
      </c>
      <c r="F10" s="682">
        <v>91.604027210884396</v>
      </c>
      <c r="G10" s="680">
        <f t="shared" si="0"/>
        <v>45195.777000000002</v>
      </c>
      <c r="H10" s="74">
        <f t="shared" si="4"/>
        <v>4.5631060815329594</v>
      </c>
      <c r="I10" s="114">
        <f t="shared" si="3"/>
        <v>3.5631060815329594</v>
      </c>
      <c r="J10" s="114">
        <f t="shared" si="5"/>
        <v>-3.5631060815329594</v>
      </c>
      <c r="K10" s="579">
        <f t="shared" si="1"/>
        <v>2.4689167348131114</v>
      </c>
      <c r="L10" s="124" t="e">
        <f t="shared" si="2"/>
        <v>#VALUE!</v>
      </c>
      <c r="M10" s="116">
        <f>'MASTER CHART'!$I$7</f>
        <v>0.05</v>
      </c>
      <c r="N10" s="111">
        <f t="shared" si="6"/>
        <v>0.12344583674065557</v>
      </c>
    </row>
    <row r="11" spans="1:56" x14ac:dyDescent="0.3">
      <c r="A11" s="275" t="s">
        <v>130</v>
      </c>
      <c r="B11" s="477" t="s">
        <v>130</v>
      </c>
      <c r="C11" s="1372" t="s">
        <v>130</v>
      </c>
      <c r="D11" s="1370">
        <v>2963.2339999999999</v>
      </c>
      <c r="E11" s="1365">
        <v>1860.5540000000001</v>
      </c>
      <c r="F11" s="682">
        <v>62.812040254826599</v>
      </c>
      <c r="G11" s="680">
        <f t="shared" si="0"/>
        <v>2963.2339999999999</v>
      </c>
      <c r="H11" s="74">
        <f t="shared" si="4"/>
        <v>0.29917731221669752</v>
      </c>
      <c r="I11" s="114">
        <f t="shared" si="3"/>
        <v>-0.70082268778330248</v>
      </c>
      <c r="J11" s="114">
        <f t="shared" si="5"/>
        <v>0.70082268778330248</v>
      </c>
      <c r="K11" s="579">
        <f t="shared" si="1"/>
        <v>-70.296872580542086</v>
      </c>
      <c r="L11" s="124">
        <f t="shared" si="2"/>
        <v>70.296872580542086</v>
      </c>
      <c r="M11" s="116">
        <f>'MASTER CHART'!$I$7</f>
        <v>0.05</v>
      </c>
      <c r="N11" s="111">
        <f t="shared" si="6"/>
        <v>-3.5148436290271046</v>
      </c>
    </row>
    <row r="12" spans="1:56" s="172" customFormat="1" x14ac:dyDescent="0.3">
      <c r="A12" s="276" t="s">
        <v>131</v>
      </c>
      <c r="B12" s="477" t="s">
        <v>131</v>
      </c>
      <c r="C12" s="1372" t="s">
        <v>131</v>
      </c>
      <c r="D12" s="1370">
        <v>106.76600000000001</v>
      </c>
      <c r="E12" s="1365">
        <v>46.511000000000003</v>
      </c>
      <c r="F12" s="682">
        <v>41.778577022362697</v>
      </c>
      <c r="G12" s="680">
        <f t="shared" si="0"/>
        <v>106.76600000000001</v>
      </c>
      <c r="H12" s="74">
        <f t="shared" si="4"/>
        <v>1.0779427111098187E-2</v>
      </c>
      <c r="I12" s="114">
        <f t="shared" si="3"/>
        <v>-0.98922057288890186</v>
      </c>
      <c r="J12" s="114">
        <f t="shared" si="5"/>
        <v>0.98922057288890186</v>
      </c>
      <c r="K12" s="579">
        <f t="shared" si="1"/>
        <v>-99.22497341856004</v>
      </c>
      <c r="L12" s="124">
        <f t="shared" si="2"/>
        <v>99.22497341856004</v>
      </c>
      <c r="M12" s="116">
        <f>'MASTER CHART'!$I$7</f>
        <v>0.05</v>
      </c>
      <c r="N12" s="111">
        <f t="shared" si="6"/>
        <v>-4.9612486709280024</v>
      </c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</row>
    <row r="13" spans="1:56" x14ac:dyDescent="0.3">
      <c r="A13" s="275" t="s">
        <v>39</v>
      </c>
      <c r="B13" s="477" t="s">
        <v>39</v>
      </c>
      <c r="C13" s="1374" t="s">
        <v>39</v>
      </c>
      <c r="D13" s="1370">
        <v>25499.881000000001</v>
      </c>
      <c r="E13" s="1365">
        <v>21903.705000000002</v>
      </c>
      <c r="F13" s="682">
        <v>89.289014395115004</v>
      </c>
      <c r="G13" s="680">
        <f t="shared" si="0"/>
        <v>25499.881000000001</v>
      </c>
      <c r="H13" s="74">
        <f t="shared" si="4"/>
        <v>2.5745472208491242</v>
      </c>
      <c r="I13" s="114">
        <f t="shared" si="3"/>
        <v>1.5745472208491242</v>
      </c>
      <c r="J13" s="114">
        <f t="shared" si="5"/>
        <v>-1.5745472208491242</v>
      </c>
      <c r="K13" s="579">
        <f t="shared" si="1"/>
        <v>1.091021680060501</v>
      </c>
      <c r="L13" s="124" t="e">
        <f t="shared" si="2"/>
        <v>#VALUE!</v>
      </c>
      <c r="M13" s="116">
        <f>'MASTER CHART'!$I$7</f>
        <v>0.05</v>
      </c>
      <c r="N13" s="111">
        <f t="shared" si="6"/>
        <v>5.4551084003025052E-2</v>
      </c>
    </row>
    <row r="14" spans="1:56" x14ac:dyDescent="0.3">
      <c r="A14" s="276" t="s">
        <v>40</v>
      </c>
      <c r="B14" s="477" t="s">
        <v>40</v>
      </c>
      <c r="C14" s="1373" t="s">
        <v>40</v>
      </c>
      <c r="D14" s="1370">
        <v>9006.4</v>
      </c>
      <c r="E14" s="1365">
        <v>5159.3599999999997</v>
      </c>
      <c r="F14" s="682">
        <v>65.918885854793402</v>
      </c>
      <c r="G14" s="680">
        <f t="shared" si="0"/>
        <v>9006.4</v>
      </c>
      <c r="H14" s="74">
        <f t="shared" si="4"/>
        <v>0.90931412934262512</v>
      </c>
      <c r="I14" s="114">
        <f t="shared" si="3"/>
        <v>-9.0685870657374879E-2</v>
      </c>
      <c r="J14" s="114">
        <f t="shared" si="5"/>
        <v>9.0685870657374879E-2</v>
      </c>
      <c r="K14" s="579">
        <f t="shared" si="1"/>
        <v>-9.0963566185633553</v>
      </c>
      <c r="L14" s="124">
        <f t="shared" si="2"/>
        <v>9.0963566185633553</v>
      </c>
      <c r="M14" s="116">
        <f>'MASTER CHART'!$I$7</f>
        <v>0.05</v>
      </c>
      <c r="N14" s="111">
        <f t="shared" si="6"/>
        <v>-0.4548178309281678</v>
      </c>
    </row>
    <row r="15" spans="1:56" x14ac:dyDescent="0.3">
      <c r="A15" s="275" t="s">
        <v>41</v>
      </c>
      <c r="B15" s="477" t="s">
        <v>41</v>
      </c>
      <c r="C15" s="1372" t="s">
        <v>41</v>
      </c>
      <c r="D15" s="1370">
        <v>10139.174999999999</v>
      </c>
      <c r="E15" s="1365">
        <v>5695.93</v>
      </c>
      <c r="F15" s="682">
        <v>54.354581404907897</v>
      </c>
      <c r="G15" s="680">
        <f t="shared" si="0"/>
        <v>10139.174999999999</v>
      </c>
      <c r="H15" s="74">
        <f t="shared" si="4"/>
        <v>1.0236826131836816</v>
      </c>
      <c r="I15" s="114">
        <f t="shared" si="3"/>
        <v>2.3682613183681589E-2</v>
      </c>
      <c r="J15" s="114">
        <f t="shared" si="5"/>
        <v>-2.3682613183681589E-2</v>
      </c>
      <c r="K15" s="579">
        <f t="shared" si="1"/>
        <v>1.6409952068601137E-2</v>
      </c>
      <c r="L15" s="124" t="e">
        <f t="shared" si="2"/>
        <v>#VALUE!</v>
      </c>
      <c r="M15" s="116">
        <f>'MASTER CHART'!$I$7</f>
        <v>0.05</v>
      </c>
      <c r="N15" s="111">
        <f t="shared" si="6"/>
        <v>8.204976034300569E-4</v>
      </c>
    </row>
    <row r="16" spans="1:56" x14ac:dyDescent="0.3">
      <c r="A16" s="276" t="s">
        <v>132</v>
      </c>
      <c r="B16" s="477" t="s">
        <v>214</v>
      </c>
      <c r="C16" s="1372" t="s">
        <v>132</v>
      </c>
      <c r="D16" s="1370">
        <v>393.24799999999999</v>
      </c>
      <c r="E16" s="1365">
        <v>338.67399999999998</v>
      </c>
      <c r="F16" s="682">
        <v>82.801362361496302</v>
      </c>
      <c r="G16" s="680">
        <f t="shared" si="0"/>
        <v>393.24799999999999</v>
      </c>
      <c r="H16" s="74">
        <f t="shared" si="4"/>
        <v>3.9703540008852442E-2</v>
      </c>
      <c r="I16" s="114">
        <f t="shared" si="3"/>
        <v>-0.96029645999114754</v>
      </c>
      <c r="J16" s="114">
        <f t="shared" si="5"/>
        <v>0.96029645999114754</v>
      </c>
      <c r="K16" s="579">
        <f>(IF(I16&lt;0,I16/$I$182*100,I16/$I$181*100))</f>
        <v>-96.323705074480188</v>
      </c>
      <c r="L16" s="124">
        <f t="shared" si="2"/>
        <v>96.323705074480188</v>
      </c>
      <c r="M16" s="116">
        <f>'MASTER CHART'!$I$7</f>
        <v>0.05</v>
      </c>
      <c r="N16" s="111">
        <f t="shared" si="6"/>
        <v>-4.8161852537240097</v>
      </c>
    </row>
    <row r="17" spans="1:17" x14ac:dyDescent="0.3">
      <c r="A17" s="275" t="s">
        <v>42</v>
      </c>
      <c r="B17" s="477" t="s">
        <v>42</v>
      </c>
      <c r="C17" s="1372" t="s">
        <v>42</v>
      </c>
      <c r="D17" s="1370">
        <v>1701.5830000000001</v>
      </c>
      <c r="E17" s="1365">
        <v>1519.595</v>
      </c>
      <c r="F17" s="682">
        <v>88.719235241732306</v>
      </c>
      <c r="G17" s="680">
        <f t="shared" si="0"/>
        <v>1701.5830000000001</v>
      </c>
      <c r="H17" s="74">
        <f t="shared" si="4"/>
        <v>0.17179710696273898</v>
      </c>
      <c r="I17" s="114">
        <f t="shared" si="3"/>
        <v>-0.82820289303726102</v>
      </c>
      <c r="J17" s="114">
        <f t="shared" si="5"/>
        <v>0.82820289303726102</v>
      </c>
      <c r="K17" s="579">
        <f t="shared" si="1"/>
        <v>-83.073899086838026</v>
      </c>
      <c r="L17" s="124">
        <f t="shared" si="2"/>
        <v>83.073899086838026</v>
      </c>
      <c r="M17" s="116">
        <f>'MASTER CHART'!$I$7</f>
        <v>0.05</v>
      </c>
      <c r="N17" s="111">
        <f t="shared" si="6"/>
        <v>-4.1536949543419013</v>
      </c>
    </row>
    <row r="18" spans="1:17" x14ac:dyDescent="0.3">
      <c r="A18" s="276" t="s">
        <v>43</v>
      </c>
      <c r="B18" s="477" t="s">
        <v>43</v>
      </c>
      <c r="C18" s="1372" t="s">
        <v>43</v>
      </c>
      <c r="D18" s="1370">
        <v>164689.383</v>
      </c>
      <c r="E18" s="1365">
        <v>64814.953000000001</v>
      </c>
      <c r="F18" s="682">
        <v>33.515977944209702</v>
      </c>
      <c r="G18" s="680">
        <f t="shared" si="0"/>
        <v>164689.383</v>
      </c>
      <c r="H18" s="74">
        <f t="shared" si="4"/>
        <v>16.627551842536324</v>
      </c>
      <c r="I18" s="114">
        <f t="shared" si="3"/>
        <v>15.627551842536324</v>
      </c>
      <c r="J18" s="114">
        <f t="shared" si="5"/>
        <v>-15.627551842536324</v>
      </c>
      <c r="K18" s="579">
        <f t="shared" si="1"/>
        <v>10.828508437671251</v>
      </c>
      <c r="L18" s="124" t="e">
        <f t="shared" si="2"/>
        <v>#VALUE!</v>
      </c>
      <c r="M18" s="116">
        <f>'MASTER CHART'!$I$7</f>
        <v>0.05</v>
      </c>
      <c r="N18" s="111">
        <f t="shared" si="6"/>
        <v>0.54142542188356257</v>
      </c>
    </row>
    <row r="19" spans="1:17" x14ac:dyDescent="0.3">
      <c r="A19" s="275" t="s">
        <v>112</v>
      </c>
      <c r="B19" s="477" t="s">
        <v>112</v>
      </c>
      <c r="C19" s="1372" t="s">
        <v>112</v>
      </c>
      <c r="D19" s="1370">
        <v>287.37099999999998</v>
      </c>
      <c r="E19" s="1365">
        <v>89.694999999999993</v>
      </c>
      <c r="F19" s="682">
        <v>31.553907140310301</v>
      </c>
      <c r="G19" s="680">
        <f t="shared" si="0"/>
        <v>287.37099999999998</v>
      </c>
      <c r="H19" s="74">
        <f t="shared" si="4"/>
        <v>2.9013869100119861E-2</v>
      </c>
      <c r="I19" s="114">
        <f t="shared" si="3"/>
        <v>-0.97098613089988017</v>
      </c>
      <c r="J19" s="114">
        <f t="shared" si="5"/>
        <v>0.97098613089988017</v>
      </c>
      <c r="K19" s="579">
        <f t="shared" si="1"/>
        <v>-97.395945524023759</v>
      </c>
      <c r="L19" s="124">
        <f t="shared" si="2"/>
        <v>97.395945524023759</v>
      </c>
      <c r="M19" s="116">
        <f>'MASTER CHART'!$I$7</f>
        <v>0.05</v>
      </c>
      <c r="N19" s="111">
        <f t="shared" si="6"/>
        <v>-4.8697972762011883</v>
      </c>
    </row>
    <row r="20" spans="1:17" x14ac:dyDescent="0.3">
      <c r="A20" s="276" t="s">
        <v>133</v>
      </c>
      <c r="B20" s="477" t="s">
        <v>133</v>
      </c>
      <c r="C20" s="1373" t="s">
        <v>133</v>
      </c>
      <c r="D20" s="1370">
        <v>9449.3209999999999</v>
      </c>
      <c r="E20" s="1365">
        <v>7483.6360000000004</v>
      </c>
      <c r="F20" s="682">
        <v>76.277258746043202</v>
      </c>
      <c r="G20" s="680">
        <f t="shared" si="0"/>
        <v>9449.3209999999999</v>
      </c>
      <c r="H20" s="74">
        <f t="shared" si="4"/>
        <v>0.95403280977904426</v>
      </c>
      <c r="I20" s="114">
        <f t="shared" si="3"/>
        <v>-4.5967190220955745E-2</v>
      </c>
      <c r="J20" s="114">
        <f t="shared" si="5"/>
        <v>4.5967190220955745E-2</v>
      </c>
      <c r="K20" s="579">
        <f t="shared" si="1"/>
        <v>-4.6107949559521311</v>
      </c>
      <c r="L20" s="124">
        <f t="shared" si="2"/>
        <v>4.6107949559521311</v>
      </c>
      <c r="M20" s="116">
        <f>'MASTER CHART'!$I$7</f>
        <v>0.05</v>
      </c>
      <c r="N20" s="111">
        <f t="shared" si="6"/>
        <v>-0.23053974779760655</v>
      </c>
      <c r="Q20"/>
    </row>
    <row r="21" spans="1:17" x14ac:dyDescent="0.3">
      <c r="A21" s="275" t="s">
        <v>134</v>
      </c>
      <c r="B21" s="477" t="s">
        <v>134</v>
      </c>
      <c r="C21" s="1373" t="s">
        <v>134</v>
      </c>
      <c r="D21" s="1370">
        <v>11589.616</v>
      </c>
      <c r="E21" s="1365">
        <v>11396.775</v>
      </c>
      <c r="F21" s="682">
        <v>97.817768892414307</v>
      </c>
      <c r="G21" s="680">
        <f t="shared" si="0"/>
        <v>11589.616</v>
      </c>
      <c r="H21" s="74">
        <f t="shared" si="4"/>
        <v>1.1701236434596907</v>
      </c>
      <c r="I21" s="114">
        <f t="shared" si="3"/>
        <v>0.17012364345969067</v>
      </c>
      <c r="J21" s="114">
        <f t="shared" si="5"/>
        <v>-0.17012364345969067</v>
      </c>
      <c r="K21" s="579">
        <f t="shared" si="1"/>
        <v>0.11788060773770259</v>
      </c>
      <c r="L21" s="124" t="e">
        <f t="shared" si="2"/>
        <v>#VALUE!</v>
      </c>
      <c r="M21" s="116">
        <f>'MASTER CHART'!$I$7</f>
        <v>0.05</v>
      </c>
      <c r="N21" s="111">
        <f t="shared" si="6"/>
        <v>5.8940303868851296E-3</v>
      </c>
    </row>
    <row r="22" spans="1:17" x14ac:dyDescent="0.3">
      <c r="A22" s="276" t="s">
        <v>135</v>
      </c>
      <c r="B22" s="477" t="s">
        <v>135</v>
      </c>
      <c r="C22" s="1372" t="s">
        <v>135</v>
      </c>
      <c r="D22" s="1370">
        <v>397.62099999999998</v>
      </c>
      <c r="E22" s="1365">
        <v>183.18199999999999</v>
      </c>
      <c r="F22" s="682">
        <v>44.1237586752924</v>
      </c>
      <c r="G22" s="680">
        <f t="shared" si="0"/>
        <v>397.62099999999998</v>
      </c>
      <c r="H22" s="74">
        <f t="shared" si="4"/>
        <v>4.0145051676956825E-2</v>
      </c>
      <c r="I22" s="114">
        <f t="shared" si="3"/>
        <v>-0.95985494832304319</v>
      </c>
      <c r="J22" s="114">
        <f t="shared" si="5"/>
        <v>0.95985494832304319</v>
      </c>
      <c r="K22" s="579">
        <f t="shared" si="1"/>
        <v>-96.279418709303116</v>
      </c>
      <c r="L22" s="124">
        <f t="shared" si="2"/>
        <v>96.279418709303116</v>
      </c>
      <c r="M22" s="116">
        <f>'MASTER CHART'!$I$7</f>
        <v>0.05</v>
      </c>
      <c r="N22" s="111">
        <f t="shared" si="6"/>
        <v>-4.8139709354651563</v>
      </c>
    </row>
    <row r="23" spans="1:17" x14ac:dyDescent="0.3">
      <c r="A23" s="275" t="s">
        <v>136</v>
      </c>
      <c r="B23" s="477" t="s">
        <v>136</v>
      </c>
      <c r="C23" s="1372" t="s">
        <v>136</v>
      </c>
      <c r="D23" s="1370">
        <v>12123.198</v>
      </c>
      <c r="E23" s="1365">
        <v>5869.3029999999999</v>
      </c>
      <c r="F23" s="682">
        <v>43.513737899204799</v>
      </c>
      <c r="G23" s="680">
        <f t="shared" si="0"/>
        <v>12123.198</v>
      </c>
      <c r="H23" s="74">
        <f t="shared" si="4"/>
        <v>1.223995740164578</v>
      </c>
      <c r="I23" s="114">
        <f t="shared" si="3"/>
        <v>0.22399574016457802</v>
      </c>
      <c r="J23" s="114">
        <f t="shared" si="5"/>
        <v>-0.22399574016457802</v>
      </c>
      <c r="K23" s="579">
        <f t="shared" si="1"/>
        <v>0.15520919634849789</v>
      </c>
      <c r="L23" s="124" t="e">
        <f t="shared" si="2"/>
        <v>#VALUE!</v>
      </c>
      <c r="M23" s="116">
        <f>'MASTER CHART'!$I$7</f>
        <v>0.05</v>
      </c>
      <c r="N23" s="111">
        <f t="shared" si="6"/>
        <v>7.7604598174248951E-3</v>
      </c>
    </row>
    <row r="24" spans="1:17" x14ac:dyDescent="0.3">
      <c r="A24" s="276" t="s">
        <v>137</v>
      </c>
      <c r="B24" s="477" t="s">
        <v>137</v>
      </c>
      <c r="C24" s="1372" t="s">
        <v>137</v>
      </c>
      <c r="D24" s="1370">
        <v>62.273000000000003</v>
      </c>
      <c r="E24" s="1365">
        <v>60.639000000000003</v>
      </c>
      <c r="F24" s="682">
        <v>100</v>
      </c>
      <c r="G24" s="680">
        <f t="shared" si="0"/>
        <v>62.273000000000003</v>
      </c>
      <c r="H24" s="74">
        <f t="shared" si="4"/>
        <v>6.2872755792051536E-3</v>
      </c>
      <c r="I24" s="114">
        <f t="shared" si="3"/>
        <v>-0.99371272442079484</v>
      </c>
      <c r="J24" s="114">
        <f t="shared" si="5"/>
        <v>0.99371272442079484</v>
      </c>
      <c r="K24" s="579">
        <f t="shared" si="1"/>
        <v>-99.675564144794635</v>
      </c>
      <c r="L24" s="124">
        <f t="shared" si="2"/>
        <v>99.675564144794635</v>
      </c>
      <c r="M24" s="116">
        <f>'MASTER CHART'!$I$7</f>
        <v>0.05</v>
      </c>
      <c r="N24" s="111">
        <f t="shared" si="6"/>
        <v>-4.9837782072397321</v>
      </c>
    </row>
    <row r="25" spans="1:17" ht="25.8" customHeight="1" x14ac:dyDescent="0.3">
      <c r="A25" s="276" t="s">
        <v>34</v>
      </c>
      <c r="B25" s="477" t="s">
        <v>34</v>
      </c>
      <c r="C25" s="1372" t="s">
        <v>249</v>
      </c>
      <c r="D25" s="1370">
        <v>11673.029</v>
      </c>
      <c r="E25" s="1365">
        <v>8094.9740000000002</v>
      </c>
      <c r="F25" s="682">
        <v>68.107391600624794</v>
      </c>
      <c r="G25" s="680">
        <f t="shared" si="0"/>
        <v>11673.029</v>
      </c>
      <c r="H25" s="74">
        <f t="shared" si="4"/>
        <v>1.1785452791266449</v>
      </c>
      <c r="I25" s="114">
        <f t="shared" si="3"/>
        <v>0.17854527912664486</v>
      </c>
      <c r="J25" s="114">
        <f t="shared" si="5"/>
        <v>-0.17854527912664486</v>
      </c>
      <c r="K25" s="579">
        <f t="shared" si="1"/>
        <v>0.12371605488882888</v>
      </c>
      <c r="L25" s="124" t="e">
        <f t="shared" si="2"/>
        <v>#VALUE!</v>
      </c>
      <c r="M25" s="116">
        <f>'MASTER CHART'!$I$7</f>
        <v>0.05</v>
      </c>
      <c r="N25" s="111">
        <f t="shared" si="6"/>
        <v>6.185802744441444E-3</v>
      </c>
    </row>
    <row r="26" spans="1:17" ht="19.5" customHeight="1" x14ac:dyDescent="0.3">
      <c r="A26" s="275" t="s">
        <v>229</v>
      </c>
      <c r="B26" s="477" t="s">
        <v>138</v>
      </c>
      <c r="C26" s="1373" t="s">
        <v>138</v>
      </c>
      <c r="D26" s="1370">
        <v>3280.8150000000001</v>
      </c>
      <c r="E26" s="1365">
        <v>1714.81</v>
      </c>
      <c r="F26" s="682">
        <v>39.615598003109199</v>
      </c>
      <c r="G26" s="680">
        <f t="shared" si="0"/>
        <v>3280.8150000000001</v>
      </c>
      <c r="H26" s="74">
        <f t="shared" si="4"/>
        <v>0.33124127678753162</v>
      </c>
      <c r="I26" s="114">
        <f t="shared" si="3"/>
        <v>-0.66875872321246832</v>
      </c>
      <c r="J26" s="114">
        <f t="shared" si="5"/>
        <v>0.66875872321246832</v>
      </c>
      <c r="K26" s="579">
        <f t="shared" si="1"/>
        <v>-67.080657593278588</v>
      </c>
      <c r="L26" s="124">
        <f t="shared" si="2"/>
        <v>67.080657593278588</v>
      </c>
      <c r="M26" s="116">
        <f>'MASTER CHART'!$I$7</f>
        <v>0.05</v>
      </c>
      <c r="N26" s="111">
        <f t="shared" si="6"/>
        <v>-3.3540328796639294</v>
      </c>
    </row>
    <row r="27" spans="1:17" x14ac:dyDescent="0.3">
      <c r="A27" s="276" t="s">
        <v>139</v>
      </c>
      <c r="B27" s="477" t="s">
        <v>139</v>
      </c>
      <c r="C27" s="1372" t="s">
        <v>139</v>
      </c>
      <c r="D27" s="1370">
        <v>2351.625</v>
      </c>
      <c r="E27" s="1365">
        <v>1712.212</v>
      </c>
      <c r="F27" s="682">
        <v>57.187012376709902</v>
      </c>
      <c r="G27" s="680">
        <f t="shared" si="0"/>
        <v>2351.625</v>
      </c>
      <c r="H27" s="74">
        <f t="shared" si="4"/>
        <v>0.23742736714062787</v>
      </c>
      <c r="I27" s="114">
        <f t="shared" si="3"/>
        <v>-0.76257263285937216</v>
      </c>
      <c r="J27" s="114">
        <f t="shared" si="5"/>
        <v>0.76257263285937216</v>
      </c>
      <c r="K27" s="579">
        <f t="shared" si="1"/>
        <v>-76.490775969426309</v>
      </c>
      <c r="L27" s="124">
        <f t="shared" si="2"/>
        <v>76.490775969426309</v>
      </c>
      <c r="M27" s="116">
        <f>'MASTER CHART'!$I$7</f>
        <v>0.05</v>
      </c>
      <c r="N27" s="111">
        <f t="shared" si="6"/>
        <v>-3.8245387984713157</v>
      </c>
    </row>
    <row r="28" spans="1:17" x14ac:dyDescent="0.3">
      <c r="A28" s="275" t="s">
        <v>44</v>
      </c>
      <c r="B28" s="477" t="s">
        <v>44</v>
      </c>
      <c r="C28" s="1372" t="s">
        <v>44</v>
      </c>
      <c r="D28" s="1370">
        <v>212559.40900000001</v>
      </c>
      <c r="E28" s="1365">
        <v>186217.07</v>
      </c>
      <c r="F28" s="682">
        <v>85.433379000638894</v>
      </c>
      <c r="G28" s="680">
        <f t="shared" si="0"/>
        <v>212559.40900000001</v>
      </c>
      <c r="H28" s="74">
        <f t="shared" si="4"/>
        <v>21.460658412730723</v>
      </c>
      <c r="I28" s="114">
        <f t="shared" si="3"/>
        <v>20.460658412730723</v>
      </c>
      <c r="J28" s="114">
        <f t="shared" si="5"/>
        <v>-20.460658412730723</v>
      </c>
      <c r="K28" s="579">
        <f t="shared" si="1"/>
        <v>14.177422957542746</v>
      </c>
      <c r="L28" s="124" t="e">
        <f t="shared" si="2"/>
        <v>#VALUE!</v>
      </c>
      <c r="M28" s="116">
        <f>'MASTER CHART'!$I$7</f>
        <v>0.05</v>
      </c>
      <c r="N28" s="111">
        <f t="shared" si="6"/>
        <v>0.70887114787713734</v>
      </c>
    </row>
    <row r="29" spans="1:17" ht="17.399999999999999" customHeight="1" x14ac:dyDescent="0.3">
      <c r="A29" s="275" t="s">
        <v>140</v>
      </c>
      <c r="B29" s="477" t="s">
        <v>140</v>
      </c>
      <c r="C29" s="1372" t="s">
        <v>140</v>
      </c>
      <c r="D29" s="1370">
        <v>30.236999999999998</v>
      </c>
      <c r="E29" s="1365">
        <v>15.832000000000001</v>
      </c>
      <c r="F29" s="682">
        <v>45.872137805475802</v>
      </c>
      <c r="G29" s="680">
        <f t="shared" si="0"/>
        <v>30.236999999999998</v>
      </c>
      <c r="H29" s="74">
        <f t="shared" si="4"/>
        <v>3.0528214746106054E-3</v>
      </c>
      <c r="I29" s="114">
        <f t="shared" si="3"/>
        <v>-0.99694717852538939</v>
      </c>
      <c r="J29" s="114">
        <f t="shared" si="5"/>
        <v>0.99694717852538939</v>
      </c>
      <c r="K29" s="579">
        <f t="shared" si="1"/>
        <v>-100</v>
      </c>
      <c r="L29" s="124">
        <f t="shared" si="2"/>
        <v>100</v>
      </c>
      <c r="M29" s="116">
        <f>'MASTER CHART'!$I$7</f>
        <v>0.05</v>
      </c>
      <c r="N29" s="111">
        <f t="shared" si="6"/>
        <v>-5</v>
      </c>
    </row>
    <row r="30" spans="1:17" ht="27" x14ac:dyDescent="0.3">
      <c r="A30" s="276" t="s">
        <v>141</v>
      </c>
      <c r="B30" s="477" t="s">
        <v>215</v>
      </c>
      <c r="C30" s="1372" t="s">
        <v>141</v>
      </c>
      <c r="D30" s="1370">
        <v>437.483</v>
      </c>
      <c r="E30" s="1365">
        <v>347.83800000000002</v>
      </c>
      <c r="F30" s="682">
        <v>76.887324110064895</v>
      </c>
      <c r="G30" s="680">
        <f t="shared" si="0"/>
        <v>437.483</v>
      </c>
      <c r="H30" s="74">
        <f t="shared" si="4"/>
        <v>4.4169643059069071E-2</v>
      </c>
      <c r="I30" s="114">
        <f t="shared" si="3"/>
        <v>-0.95583035694093088</v>
      </c>
      <c r="J30" s="114">
        <f t="shared" si="5"/>
        <v>0.95583035694093088</v>
      </c>
      <c r="K30" s="579">
        <f t="shared" si="1"/>
        <v>-95.875727172900426</v>
      </c>
      <c r="L30" s="124">
        <f t="shared" si="2"/>
        <v>95.875727172900426</v>
      </c>
      <c r="M30" s="116">
        <f>'MASTER CHART'!$I$7</f>
        <v>0.05</v>
      </c>
      <c r="N30" s="111">
        <f t="shared" si="6"/>
        <v>-4.7937863586450211</v>
      </c>
    </row>
    <row r="31" spans="1:17" x14ac:dyDescent="0.3">
      <c r="A31" s="275" t="s">
        <v>45</v>
      </c>
      <c r="B31" s="477" t="s">
        <v>45</v>
      </c>
      <c r="C31" s="1373" t="s">
        <v>45</v>
      </c>
      <c r="D31" s="1370">
        <v>6948.4449999999997</v>
      </c>
      <c r="E31" s="1365">
        <v>5253.0370000000003</v>
      </c>
      <c r="F31" s="682">
        <v>73.625732038429703</v>
      </c>
      <c r="G31" s="680">
        <f t="shared" si="0"/>
        <v>6948.4449999999997</v>
      </c>
      <c r="H31" s="74">
        <f t="shared" si="4"/>
        <v>0.70153659791482914</v>
      </c>
      <c r="I31" s="114">
        <f t="shared" si="3"/>
        <v>-0.29846340208517086</v>
      </c>
      <c r="J31" s="114">
        <f t="shared" si="5"/>
        <v>0.29846340208517086</v>
      </c>
      <c r="K31" s="579">
        <f t="shared" si="1"/>
        <v>-29.937734768118396</v>
      </c>
      <c r="L31" s="124">
        <f t="shared" si="2"/>
        <v>29.937734768118396</v>
      </c>
      <c r="M31" s="116">
        <f>'MASTER CHART'!$I$7</f>
        <v>0.05</v>
      </c>
      <c r="N31" s="111">
        <f t="shared" si="6"/>
        <v>-1.4968867384059199</v>
      </c>
    </row>
    <row r="32" spans="1:17" x14ac:dyDescent="0.3">
      <c r="A32" s="276" t="s">
        <v>142</v>
      </c>
      <c r="B32" s="477" t="s">
        <v>142</v>
      </c>
      <c r="C32" s="1372" t="s">
        <v>142</v>
      </c>
      <c r="D32" s="1370">
        <v>20903.277999999998</v>
      </c>
      <c r="E32" s="1365">
        <v>6397.9110000000001</v>
      </c>
      <c r="F32" s="682">
        <v>29.0242063329184</v>
      </c>
      <c r="G32" s="680">
        <f t="shared" si="0"/>
        <v>20903.277999999998</v>
      </c>
      <c r="H32" s="74">
        <f t="shared" si="4"/>
        <v>2.1104598990692005</v>
      </c>
      <c r="I32" s="114">
        <f t="shared" si="3"/>
        <v>1.1104598990692005</v>
      </c>
      <c r="J32" s="114">
        <f t="shared" si="5"/>
        <v>-1.1104598990692005</v>
      </c>
      <c r="K32" s="579">
        <f t="shared" si="1"/>
        <v>0.76945029572941914</v>
      </c>
      <c r="L32" s="124" t="e">
        <f t="shared" si="2"/>
        <v>#VALUE!</v>
      </c>
      <c r="M32" s="116">
        <f>'MASTER CHART'!$I$7</f>
        <v>0.05</v>
      </c>
      <c r="N32" s="111">
        <f t="shared" si="6"/>
        <v>3.8472514786470957E-2</v>
      </c>
    </row>
    <row r="33" spans="1:17" x14ac:dyDescent="0.3">
      <c r="A33" s="276" t="s">
        <v>143</v>
      </c>
      <c r="B33" s="477" t="s">
        <v>143</v>
      </c>
      <c r="C33" s="1372" t="s">
        <v>143</v>
      </c>
      <c r="D33" s="1370">
        <v>16718.971000000001</v>
      </c>
      <c r="E33" s="1365">
        <v>4050.4589999999998</v>
      </c>
      <c r="F33" s="682">
        <v>20.514321205430601</v>
      </c>
      <c r="G33" s="680">
        <f t="shared" si="0"/>
        <v>16718.971000000001</v>
      </c>
      <c r="H33" s="74">
        <f t="shared" si="4"/>
        <v>1.6879992625654645</v>
      </c>
      <c r="I33" s="114">
        <f t="shared" si="3"/>
        <v>0.68799926256546451</v>
      </c>
      <c r="J33" s="114">
        <f t="shared" si="5"/>
        <v>-0.68799926256546451</v>
      </c>
      <c r="K33" s="579">
        <f t="shared" si="1"/>
        <v>0.47672251513661323</v>
      </c>
      <c r="L33" s="124" t="e">
        <f t="shared" si="2"/>
        <v>#VALUE!</v>
      </c>
      <c r="M33" s="116">
        <f>'MASTER CHART'!$I$7</f>
        <v>0.05</v>
      </c>
      <c r="N33" s="111">
        <f t="shared" si="6"/>
        <v>2.3836125756830664E-2</v>
      </c>
    </row>
    <row r="34" spans="1:17" x14ac:dyDescent="0.3">
      <c r="A34" s="275" t="s">
        <v>144</v>
      </c>
      <c r="B34" s="477" t="s">
        <v>144</v>
      </c>
      <c r="C34" s="1372" t="s">
        <v>144</v>
      </c>
      <c r="D34" s="1370">
        <v>26545.864000000001</v>
      </c>
      <c r="E34" s="1365">
        <v>14941.522999999999</v>
      </c>
      <c r="F34" s="682">
        <v>53.818572471829199</v>
      </c>
      <c r="G34" s="680">
        <f t="shared" si="0"/>
        <v>26545.864000000001</v>
      </c>
      <c r="H34" s="74">
        <f t="shared" si="4"/>
        <v>2.6801529146837515</v>
      </c>
      <c r="I34" s="114">
        <f t="shared" si="3"/>
        <v>1.6801529146837515</v>
      </c>
      <c r="J34" s="114">
        <f t="shared" si="5"/>
        <v>-1.6801529146837515</v>
      </c>
      <c r="K34" s="579">
        <f t="shared" si="1"/>
        <v>1.1641970666006869</v>
      </c>
      <c r="L34" s="124" t="e">
        <f t="shared" si="2"/>
        <v>#VALUE!</v>
      </c>
      <c r="M34" s="116">
        <f>'MASTER CHART'!$I$7</f>
        <v>0.05</v>
      </c>
      <c r="N34" s="111">
        <f t="shared" si="6"/>
        <v>5.8209853330034346E-2</v>
      </c>
    </row>
    <row r="35" spans="1:17" x14ac:dyDescent="0.3">
      <c r="A35" s="276" t="s">
        <v>46</v>
      </c>
      <c r="B35" s="477" t="s">
        <v>46</v>
      </c>
      <c r="C35" s="1372" t="s">
        <v>46</v>
      </c>
      <c r="D35" s="1370">
        <v>37742.156999999999</v>
      </c>
      <c r="E35" s="1365">
        <v>30670.063999999998</v>
      </c>
      <c r="F35" s="682">
        <v>81.649595555006599</v>
      </c>
      <c r="G35" s="680">
        <f t="shared" si="0"/>
        <v>37742.156999999999</v>
      </c>
      <c r="H35" s="74">
        <f t="shared" si="4"/>
        <v>3.8105654459015437</v>
      </c>
      <c r="I35" s="114">
        <f t="shared" si="3"/>
        <v>2.8105654459015437</v>
      </c>
      <c r="J35" s="114">
        <f t="shared" si="5"/>
        <v>-2.8105654459015437</v>
      </c>
      <c r="K35" s="579">
        <f t="shared" si="1"/>
        <v>1.9474727681103445</v>
      </c>
      <c r="L35" s="124" t="e">
        <f t="shared" si="2"/>
        <v>#VALUE!</v>
      </c>
      <c r="M35" s="116">
        <f>'MASTER CHART'!$I$7</f>
        <v>0.05</v>
      </c>
      <c r="N35" s="111">
        <f t="shared" si="6"/>
        <v>9.7373638405517229E-2</v>
      </c>
    </row>
    <row r="36" spans="1:17" x14ac:dyDescent="0.3">
      <c r="A36" s="276" t="s">
        <v>145</v>
      </c>
      <c r="B36" s="477" t="s">
        <v>145</v>
      </c>
      <c r="C36" s="1372" t="s">
        <v>145</v>
      </c>
      <c r="D36" s="1370">
        <v>65.72</v>
      </c>
      <c r="E36" s="1365">
        <v>63.89</v>
      </c>
      <c r="F36" s="682">
        <v>100</v>
      </c>
      <c r="G36" s="680">
        <f t="shared" si="0"/>
        <v>65.72</v>
      </c>
      <c r="H36" s="74">
        <f t="shared" ref="H36:H67" si="7">IF(G36=0,"use mean",G36/$G$179)</f>
        <v>6.6352954099748321E-3</v>
      </c>
      <c r="I36" s="114">
        <f t="shared" ref="I36:I67" si="8">IF(G36=0,0,H36-1)</f>
        <v>-0.99336470459002513</v>
      </c>
      <c r="J36" s="114">
        <f t="shared" si="5"/>
        <v>0.99336470459002513</v>
      </c>
      <c r="K36" s="579">
        <f t="shared" si="1"/>
        <v>-99.640655592138472</v>
      </c>
      <c r="L36" s="124">
        <f t="shared" ref="L36:L67" si="9">IF(I36&lt;0,I36/$I$182*-100,I36/$J$181*100)</f>
        <v>99.640655592138472</v>
      </c>
      <c r="M36" s="116">
        <f>'MASTER CHART'!$I$7</f>
        <v>0.05</v>
      </c>
      <c r="N36" s="111">
        <f t="shared" si="6"/>
        <v>-4.9820327796069241</v>
      </c>
    </row>
    <row r="37" spans="1:17" x14ac:dyDescent="0.3">
      <c r="A37" s="275" t="s">
        <v>47</v>
      </c>
      <c r="B37" s="477" t="s">
        <v>47</v>
      </c>
      <c r="C37" s="1372" t="s">
        <v>47</v>
      </c>
      <c r="D37" s="1370">
        <v>19116.208999999999</v>
      </c>
      <c r="E37" s="1365">
        <v>16205.574000000001</v>
      </c>
      <c r="F37" s="682">
        <v>89.355658970348699</v>
      </c>
      <c r="G37" s="680">
        <f t="shared" si="0"/>
        <v>19116.208999999999</v>
      </c>
      <c r="H37" s="74">
        <f t="shared" si="7"/>
        <v>1.930031859918131</v>
      </c>
      <c r="I37" s="114">
        <f t="shared" si="8"/>
        <v>0.93003185991813098</v>
      </c>
      <c r="J37" s="114">
        <f t="shared" si="5"/>
        <v>-0.93003185991813098</v>
      </c>
      <c r="K37" s="579">
        <f t="shared" si="1"/>
        <v>0.64442965500296079</v>
      </c>
      <c r="L37" s="124" t="e">
        <f t="shared" si="9"/>
        <v>#VALUE!</v>
      </c>
      <c r="M37" s="116">
        <f>'MASTER CHART'!$I$7</f>
        <v>0.05</v>
      </c>
      <c r="N37" s="111">
        <f t="shared" si="6"/>
        <v>3.2221482750148044E-2</v>
      </c>
    </row>
    <row r="38" spans="1:17" x14ac:dyDescent="0.3">
      <c r="A38" s="276" t="s">
        <v>48</v>
      </c>
      <c r="B38" s="477" t="s">
        <v>48</v>
      </c>
      <c r="C38" s="1372" t="s">
        <v>48</v>
      </c>
      <c r="D38" s="1370">
        <v>1439323.774</v>
      </c>
      <c r="E38" s="1365">
        <v>875075.91899999999</v>
      </c>
      <c r="F38" s="682">
        <v>54.410157114205496</v>
      </c>
      <c r="G38" s="680">
        <f t="shared" si="0"/>
        <v>1439323.774</v>
      </c>
      <c r="H38" s="74">
        <f t="shared" si="7"/>
        <v>145.31860059479385</v>
      </c>
      <c r="I38" s="114">
        <f t="shared" si="8"/>
        <v>144.31860059479385</v>
      </c>
      <c r="J38" s="114">
        <f t="shared" si="5"/>
        <v>-144.31860059479385</v>
      </c>
      <c r="K38" s="579">
        <f>(IF(I38&lt;0,I38/$I$182*100,I38/$I$181*100))</f>
        <v>100</v>
      </c>
      <c r="L38" s="124" t="e">
        <f t="shared" si="9"/>
        <v>#VALUE!</v>
      </c>
      <c r="M38" s="116">
        <f>'MASTER CHART'!$I$7</f>
        <v>0.05</v>
      </c>
      <c r="N38" s="111">
        <f t="shared" si="6"/>
        <v>5</v>
      </c>
    </row>
    <row r="39" spans="1:17" ht="40.200000000000003" x14ac:dyDescent="0.3">
      <c r="A39" s="275" t="s">
        <v>146</v>
      </c>
      <c r="B39" s="477" t="s">
        <v>146</v>
      </c>
      <c r="C39" s="1372" t="s">
        <v>796</v>
      </c>
      <c r="D39" s="1370">
        <v>23816.775000000001</v>
      </c>
      <c r="E39" s="1365">
        <v>18802.313999999998</v>
      </c>
      <c r="F39" s="639"/>
      <c r="G39" s="680">
        <f t="shared" si="0"/>
        <v>23816.775000000001</v>
      </c>
      <c r="H39" s="74">
        <f t="shared" si="7"/>
        <v>2.4046156092194666</v>
      </c>
      <c r="I39" s="114">
        <f t="shared" si="8"/>
        <v>1.4046156092194666</v>
      </c>
      <c r="J39" s="114">
        <f t="shared" si="5"/>
        <v>-1.4046156092194666</v>
      </c>
      <c r="K39" s="579">
        <f t="shared" ref="K39:K102" si="10">(IF(I39&lt;0,I39/$I$182*100,I39/$I$181*100))</f>
        <v>0.97327413336222213</v>
      </c>
      <c r="L39" s="124" t="e">
        <f t="shared" si="9"/>
        <v>#VALUE!</v>
      </c>
      <c r="M39" s="116">
        <f>'MASTER CHART'!$I$7</f>
        <v>0.05</v>
      </c>
      <c r="N39" s="111">
        <f t="shared" si="6"/>
        <v>4.8663706668111109E-2</v>
      </c>
    </row>
    <row r="40" spans="1:17" x14ac:dyDescent="0.3">
      <c r="A40" s="276" t="s">
        <v>49</v>
      </c>
      <c r="B40" s="477" t="s">
        <v>49</v>
      </c>
      <c r="C40" s="1372" t="s">
        <v>49</v>
      </c>
      <c r="D40" s="1370">
        <v>50882.883999999998</v>
      </c>
      <c r="E40" s="1365">
        <v>40891.995999999999</v>
      </c>
      <c r="F40" s="682">
        <v>76.160690603781703</v>
      </c>
      <c r="G40" s="680">
        <f t="shared" si="0"/>
        <v>50882.883999999998</v>
      </c>
      <c r="H40" s="74">
        <f t="shared" si="7"/>
        <v>5.1372940756464063</v>
      </c>
      <c r="I40" s="114">
        <f t="shared" si="8"/>
        <v>4.1372940756464063</v>
      </c>
      <c r="J40" s="114">
        <f t="shared" si="5"/>
        <v>-4.1372940756464063</v>
      </c>
      <c r="K40" s="579">
        <f t="shared" si="10"/>
        <v>2.8667781274173851</v>
      </c>
      <c r="L40" s="124" t="e">
        <f t="shared" si="9"/>
        <v>#VALUE!</v>
      </c>
      <c r="M40" s="116">
        <f>'MASTER CHART'!$I$7</f>
        <v>0.05</v>
      </c>
      <c r="N40" s="111">
        <f t="shared" si="6"/>
        <v>0.14333890637086927</v>
      </c>
    </row>
    <row r="41" spans="1:17" x14ac:dyDescent="0.3">
      <c r="A41" s="276" t="s">
        <v>147</v>
      </c>
      <c r="B41" s="477" t="s">
        <v>218</v>
      </c>
      <c r="C41" s="1372" t="s">
        <v>147</v>
      </c>
      <c r="D41" s="1370">
        <v>5518.0919999999996</v>
      </c>
      <c r="E41" s="1365">
        <v>3857.3530000000001</v>
      </c>
      <c r="F41" s="682">
        <v>64.957243395660996</v>
      </c>
      <c r="G41" s="680">
        <f t="shared" si="0"/>
        <v>5518.0919999999996</v>
      </c>
      <c r="H41" s="74">
        <f t="shared" si="7"/>
        <v>0.55712371453771814</v>
      </c>
      <c r="I41" s="114">
        <f t="shared" si="8"/>
        <v>-0.44287628546228186</v>
      </c>
      <c r="J41" s="114">
        <f t="shared" si="5"/>
        <v>0.44287628546228186</v>
      </c>
      <c r="K41" s="579">
        <f t="shared" si="10"/>
        <v>-44.423244781870167</v>
      </c>
      <c r="L41" s="124">
        <f t="shared" si="9"/>
        <v>44.423244781870167</v>
      </c>
      <c r="M41" s="116">
        <f>'MASTER CHART'!$I$7</f>
        <v>0.05</v>
      </c>
      <c r="N41" s="111">
        <f t="shared" si="6"/>
        <v>-2.2211622390935086</v>
      </c>
    </row>
    <row r="42" spans="1:17" x14ac:dyDescent="0.3">
      <c r="A42" s="276" t="s">
        <v>50</v>
      </c>
      <c r="B42" s="477" t="s">
        <v>50</v>
      </c>
      <c r="C42" s="1372" t="s">
        <v>50</v>
      </c>
      <c r="D42" s="1370">
        <v>5094.1139999999996</v>
      </c>
      <c r="E42" s="1365">
        <v>4074.2139999999999</v>
      </c>
      <c r="F42" s="682">
        <v>75.915431203046694</v>
      </c>
      <c r="G42" s="680">
        <f t="shared" si="0"/>
        <v>5094.1139999999996</v>
      </c>
      <c r="H42" s="74">
        <f t="shared" si="7"/>
        <v>0.51431757824236957</v>
      </c>
      <c r="I42" s="114">
        <f t="shared" si="8"/>
        <v>-0.48568242175763043</v>
      </c>
      <c r="J42" s="114">
        <f t="shared" si="5"/>
        <v>0.48568242175763043</v>
      </c>
      <c r="K42" s="579">
        <f t="shared" si="10"/>
        <v>-48.716966376896316</v>
      </c>
      <c r="L42" s="124">
        <f t="shared" si="9"/>
        <v>48.716966376896316</v>
      </c>
      <c r="M42" s="116">
        <f>'MASTER CHART'!$I$7</f>
        <v>0.05</v>
      </c>
      <c r="N42" s="111">
        <f t="shared" si="6"/>
        <v>-2.4358483188448159</v>
      </c>
    </row>
    <row r="43" spans="1:17" x14ac:dyDescent="0.3">
      <c r="A43" s="275" t="s">
        <v>148</v>
      </c>
      <c r="B43" s="477" t="s">
        <v>219</v>
      </c>
      <c r="C43" s="1372" t="s">
        <v>148</v>
      </c>
      <c r="D43" s="1370">
        <v>26378.275000000001</v>
      </c>
      <c r="E43" s="1365">
        <v>13532.312</v>
      </c>
      <c r="F43" s="682">
        <v>53.479167810234301</v>
      </c>
      <c r="G43" s="680">
        <f t="shared" si="0"/>
        <v>26378.275000000001</v>
      </c>
      <c r="H43" s="74">
        <f t="shared" si="7"/>
        <v>2.6632326084989937</v>
      </c>
      <c r="I43" s="114">
        <f t="shared" si="8"/>
        <v>1.6632326084989937</v>
      </c>
      <c r="J43" s="114">
        <f t="shared" si="5"/>
        <v>-1.6632326084989937</v>
      </c>
      <c r="K43" s="579">
        <f t="shared" si="10"/>
        <v>1.1524727939739967</v>
      </c>
      <c r="L43" s="124" t="e">
        <f t="shared" si="9"/>
        <v>#VALUE!</v>
      </c>
      <c r="M43" s="116">
        <f>'MASTER CHART'!$I$7</f>
        <v>0.05</v>
      </c>
      <c r="N43" s="111">
        <f t="shared" si="6"/>
        <v>5.7623639698699838E-2</v>
      </c>
      <c r="Q43" s="241" t="s">
        <v>402</v>
      </c>
    </row>
    <row r="44" spans="1:17" x14ac:dyDescent="0.3">
      <c r="A44" s="276" t="s">
        <v>149</v>
      </c>
      <c r="B44" s="477" t="s">
        <v>149</v>
      </c>
      <c r="C44" s="1373" t="s">
        <v>149</v>
      </c>
      <c r="D44" s="1370">
        <v>4105.268</v>
      </c>
      <c r="E44" s="1365">
        <v>2368.8330000000001</v>
      </c>
      <c r="F44" s="682">
        <v>58.656348108774203</v>
      </c>
      <c r="G44" s="680">
        <f t="shared" si="0"/>
        <v>4105.268</v>
      </c>
      <c r="H44" s="74">
        <f t="shared" si="7"/>
        <v>0.41448061346799386</v>
      </c>
      <c r="I44" s="114">
        <f t="shared" si="8"/>
        <v>-0.58551938653200608</v>
      </c>
      <c r="J44" s="114">
        <f t="shared" si="5"/>
        <v>0.58551938653200608</v>
      </c>
      <c r="K44" s="579">
        <f t="shared" si="10"/>
        <v>-58.731234627501841</v>
      </c>
      <c r="L44" s="124">
        <f t="shared" si="9"/>
        <v>58.731234627501841</v>
      </c>
      <c r="M44" s="116">
        <f>'MASTER CHART'!$I$7</f>
        <v>0.05</v>
      </c>
      <c r="N44" s="111">
        <f t="shared" si="6"/>
        <v>-2.9365617313750922</v>
      </c>
      <c r="Q44" s="461" t="s">
        <v>320</v>
      </c>
    </row>
    <row r="45" spans="1:17" x14ac:dyDescent="0.3">
      <c r="A45" s="275" t="s">
        <v>150</v>
      </c>
      <c r="B45" s="477" t="s">
        <v>150</v>
      </c>
      <c r="C45" s="1372" t="s">
        <v>150</v>
      </c>
      <c r="D45" s="1370">
        <v>11326.616</v>
      </c>
      <c r="E45" s="1365">
        <v>8873.848</v>
      </c>
      <c r="F45" s="682">
        <v>76.969768080338994</v>
      </c>
      <c r="G45" s="680">
        <f t="shared" si="0"/>
        <v>11326.616</v>
      </c>
      <c r="H45" s="74">
        <f t="shared" si="7"/>
        <v>1.1435703462469187</v>
      </c>
      <c r="I45" s="114">
        <f t="shared" si="8"/>
        <v>0.14357034624691867</v>
      </c>
      <c r="J45" s="114">
        <f t="shared" si="5"/>
        <v>-0.14357034624691867</v>
      </c>
      <c r="K45" s="579">
        <f t="shared" si="10"/>
        <v>9.9481526050840763E-2</v>
      </c>
      <c r="L45" s="124" t="e">
        <f t="shared" si="9"/>
        <v>#VALUE!</v>
      </c>
      <c r="M45" s="116">
        <f>'MASTER CHART'!$I$7</f>
        <v>0.05</v>
      </c>
      <c r="N45" s="111">
        <f t="shared" si="6"/>
        <v>4.9740763025420383E-3</v>
      </c>
    </row>
    <row r="46" spans="1:17" x14ac:dyDescent="0.3">
      <c r="A46" s="276" t="s">
        <v>51</v>
      </c>
      <c r="B46" s="477" t="s">
        <v>51</v>
      </c>
      <c r="C46" s="1372" t="s">
        <v>51</v>
      </c>
      <c r="D46" s="1370">
        <v>1207.3610000000001</v>
      </c>
      <c r="E46" s="1365">
        <v>806.75400000000002</v>
      </c>
      <c r="F46" s="682">
        <v>67.019091841000204</v>
      </c>
      <c r="G46" s="680">
        <f t="shared" si="0"/>
        <v>1207.3610000000001</v>
      </c>
      <c r="H46" s="74">
        <f t="shared" si="7"/>
        <v>0.12189891816011296</v>
      </c>
      <c r="I46" s="114">
        <f t="shared" si="8"/>
        <v>-0.878101081839887</v>
      </c>
      <c r="J46" s="114">
        <f t="shared" si="5"/>
        <v>0.878101081839887</v>
      </c>
      <c r="K46" s="579">
        <f t="shared" si="10"/>
        <v>-88.07899763944458</v>
      </c>
      <c r="L46" s="124">
        <f t="shared" si="9"/>
        <v>88.07899763944458</v>
      </c>
      <c r="M46" s="116">
        <f>'MASTER CHART'!$I$7</f>
        <v>0.05</v>
      </c>
      <c r="N46" s="111">
        <f t="shared" si="6"/>
        <v>-4.4039498819722294</v>
      </c>
    </row>
    <row r="47" spans="1:17" x14ac:dyDescent="0.3">
      <c r="A47" s="275" t="s">
        <v>52</v>
      </c>
      <c r="B47" s="477" t="s">
        <v>52</v>
      </c>
      <c r="C47" s="1373" t="s">
        <v>459</v>
      </c>
      <c r="D47" s="1370">
        <v>10708.982</v>
      </c>
      <c r="E47" s="1365">
        <v>7875.268</v>
      </c>
      <c r="F47" s="682">
        <v>73.018652446057303</v>
      </c>
      <c r="G47" s="680">
        <f t="shared" si="0"/>
        <v>10708.982</v>
      </c>
      <c r="H47" s="74">
        <f t="shared" si="7"/>
        <v>1.0812120984495297</v>
      </c>
      <c r="I47" s="114">
        <f t="shared" si="8"/>
        <v>8.1212098449529702E-2</v>
      </c>
      <c r="J47" s="114">
        <f t="shared" si="5"/>
        <v>-8.1212098449529702E-2</v>
      </c>
      <c r="K47" s="579">
        <f t="shared" si="10"/>
        <v>5.6272786816683795E-2</v>
      </c>
      <c r="L47" s="124" t="e">
        <f t="shared" si="9"/>
        <v>#VALUE!</v>
      </c>
      <c r="M47" s="116">
        <f>'MASTER CHART'!$I$7</f>
        <v>0.05</v>
      </c>
      <c r="N47" s="111">
        <f t="shared" si="6"/>
        <v>2.81363934083419E-3</v>
      </c>
    </row>
    <row r="48" spans="1:17" s="601" customFormat="1" ht="35.4" customHeight="1" x14ac:dyDescent="0.3">
      <c r="A48" s="613" t="s">
        <v>230</v>
      </c>
      <c r="B48" s="478" t="s">
        <v>322</v>
      </c>
      <c r="C48" s="1372" t="s">
        <v>241</v>
      </c>
      <c r="D48" s="1370">
        <v>25778.814999999999</v>
      </c>
      <c r="E48" s="1365">
        <v>16119.904</v>
      </c>
      <c r="F48" s="683">
        <v>60.7151162595556</v>
      </c>
      <c r="G48" s="680">
        <f t="shared" si="0"/>
        <v>25778.814999999999</v>
      </c>
      <c r="H48" s="614">
        <f t="shared" si="7"/>
        <v>2.6027092642131824</v>
      </c>
      <c r="I48" s="230">
        <f t="shared" si="8"/>
        <v>1.6027092642131824</v>
      </c>
      <c r="J48" s="230">
        <f t="shared" si="5"/>
        <v>-1.6027092642131824</v>
      </c>
      <c r="K48" s="615">
        <f t="shared" si="10"/>
        <v>1.1105354802553418</v>
      </c>
      <c r="L48" s="471" t="e">
        <f t="shared" si="9"/>
        <v>#VALUE!</v>
      </c>
      <c r="M48" s="116">
        <f>'MASTER CHART'!$I$7</f>
        <v>0.05</v>
      </c>
      <c r="N48" s="111">
        <f t="shared" si="6"/>
        <v>5.5526774012767094E-2</v>
      </c>
    </row>
    <row r="49" spans="1:56" s="601" customFormat="1" ht="40.200000000000003" x14ac:dyDescent="0.3">
      <c r="A49" s="616" t="s">
        <v>231</v>
      </c>
      <c r="B49" s="478" t="s">
        <v>323</v>
      </c>
      <c r="C49" s="1372" t="s">
        <v>242</v>
      </c>
      <c r="D49" s="1370">
        <v>89561.403999999995</v>
      </c>
      <c r="E49" s="1365">
        <v>40848.447</v>
      </c>
      <c r="F49" s="683">
        <v>41.976269417534702</v>
      </c>
      <c r="G49" s="680">
        <f t="shared" si="0"/>
        <v>89561.403999999995</v>
      </c>
      <c r="H49" s="614">
        <f t="shared" si="7"/>
        <v>9.0423976395633225</v>
      </c>
      <c r="I49" s="230">
        <f t="shared" si="8"/>
        <v>8.0423976395633225</v>
      </c>
      <c r="J49" s="230">
        <f t="shared" si="5"/>
        <v>-8.0423976395633225</v>
      </c>
      <c r="K49" s="615">
        <f t="shared" si="10"/>
        <v>5.5726688080520681</v>
      </c>
      <c r="L49" s="471" t="e">
        <f t="shared" si="9"/>
        <v>#VALUE!</v>
      </c>
      <c r="M49" s="116">
        <f>'MASTER CHART'!$I$7</f>
        <v>0.05</v>
      </c>
      <c r="N49" s="111">
        <f t="shared" si="6"/>
        <v>0.27863344040260341</v>
      </c>
    </row>
    <row r="50" spans="1:56" x14ac:dyDescent="0.3">
      <c r="A50" s="276" t="s">
        <v>53</v>
      </c>
      <c r="B50" s="477" t="s">
        <v>53</v>
      </c>
      <c r="C50" s="1373" t="s">
        <v>53</v>
      </c>
      <c r="D50" s="1370">
        <v>5792.2030000000004</v>
      </c>
      <c r="E50" s="1365">
        <v>5107.9030000000002</v>
      </c>
      <c r="F50" s="682">
        <v>87.501808451639207</v>
      </c>
      <c r="G50" s="680">
        <f t="shared" si="0"/>
        <v>5792.2030000000004</v>
      </c>
      <c r="H50" s="74">
        <f t="shared" si="7"/>
        <v>0.58479881283539947</v>
      </c>
      <c r="I50" s="114">
        <f t="shared" si="8"/>
        <v>-0.41520118716460053</v>
      </c>
      <c r="J50" s="114">
        <f t="shared" si="5"/>
        <v>0.41520118716460053</v>
      </c>
      <c r="K50" s="579">
        <f t="shared" si="10"/>
        <v>-41.647260367267947</v>
      </c>
      <c r="L50" s="124">
        <f t="shared" si="9"/>
        <v>41.647260367267947</v>
      </c>
      <c r="M50" s="116">
        <f>'MASTER CHART'!$I$7</f>
        <v>0.05</v>
      </c>
      <c r="N50" s="111">
        <f t="shared" si="6"/>
        <v>-2.0823630183633974</v>
      </c>
    </row>
    <row r="51" spans="1:56" x14ac:dyDescent="0.3">
      <c r="A51" s="276" t="s">
        <v>113</v>
      </c>
      <c r="B51" s="477" t="s">
        <v>113</v>
      </c>
      <c r="C51" s="1372" t="s">
        <v>113</v>
      </c>
      <c r="D51" s="1370">
        <v>71.991</v>
      </c>
      <c r="E51" s="1365">
        <v>53.354999999999997</v>
      </c>
      <c r="F51" s="682">
        <v>69.255332384125197</v>
      </c>
      <c r="G51" s="680">
        <f t="shared" si="0"/>
        <v>71.991</v>
      </c>
      <c r="H51" s="74">
        <f t="shared" si="7"/>
        <v>7.2684350556831727E-3</v>
      </c>
      <c r="I51" s="114">
        <f t="shared" si="8"/>
        <v>-0.9927315649443168</v>
      </c>
      <c r="J51" s="114">
        <f t="shared" si="5"/>
        <v>0.9927315649443168</v>
      </c>
      <c r="K51" s="579">
        <f t="shared" si="10"/>
        <v>-99.577147749461716</v>
      </c>
      <c r="L51" s="124">
        <f t="shared" si="9"/>
        <v>99.577147749461716</v>
      </c>
      <c r="M51" s="116">
        <f>'MASTER CHART'!$I$7</f>
        <v>0.05</v>
      </c>
      <c r="N51" s="111">
        <f t="shared" si="6"/>
        <v>-4.9788573874730861</v>
      </c>
    </row>
    <row r="52" spans="1:56" ht="20.25" customHeight="1" x14ac:dyDescent="0.3">
      <c r="A52" s="275" t="s">
        <v>114</v>
      </c>
      <c r="B52" s="477" t="s">
        <v>114</v>
      </c>
      <c r="C52" s="1372" t="s">
        <v>114</v>
      </c>
      <c r="D52" s="1370">
        <v>10847.904</v>
      </c>
      <c r="E52" s="1365">
        <v>9168.8760000000002</v>
      </c>
      <c r="F52" s="682">
        <v>78.061097047247003</v>
      </c>
      <c r="G52" s="680">
        <f t="shared" si="0"/>
        <v>10847.904</v>
      </c>
      <c r="H52" s="74">
        <f t="shared" si="7"/>
        <v>1.0952380952380953</v>
      </c>
      <c r="I52" s="114">
        <f t="shared" si="8"/>
        <v>9.5238095238095344E-2</v>
      </c>
      <c r="J52" s="114">
        <f t="shared" si="5"/>
        <v>-9.5238095238095344E-2</v>
      </c>
      <c r="K52" s="579">
        <f t="shared" si="10"/>
        <v>6.599155953950607E-2</v>
      </c>
      <c r="L52" s="124" t="e">
        <f t="shared" si="9"/>
        <v>#VALUE!</v>
      </c>
      <c r="M52" s="116">
        <f>'MASTER CHART'!$I$7</f>
        <v>0.05</v>
      </c>
      <c r="N52" s="111">
        <f t="shared" si="6"/>
        <v>3.2995779769753038E-3</v>
      </c>
    </row>
    <row r="53" spans="1:56" x14ac:dyDescent="0.3">
      <c r="A53" s="276" t="s">
        <v>54</v>
      </c>
      <c r="B53" s="477" t="s">
        <v>54</v>
      </c>
      <c r="C53" s="1372" t="s">
        <v>54</v>
      </c>
      <c r="D53" s="1370">
        <v>17643.060000000001</v>
      </c>
      <c r="E53" s="1365">
        <v>11123.641</v>
      </c>
      <c r="F53" s="682">
        <v>63.516243433229199</v>
      </c>
      <c r="G53" s="680">
        <f t="shared" si="0"/>
        <v>17643.060000000001</v>
      </c>
      <c r="H53" s="74">
        <f t="shared" si="7"/>
        <v>1.7812981594021693</v>
      </c>
      <c r="I53" s="114">
        <f t="shared" si="8"/>
        <v>0.78129815940216929</v>
      </c>
      <c r="J53" s="114">
        <f t="shared" si="5"/>
        <v>-0.78129815940216929</v>
      </c>
      <c r="K53" s="579">
        <f t="shared" si="10"/>
        <v>0.54137038204509436</v>
      </c>
      <c r="L53" s="124" t="e">
        <f t="shared" si="9"/>
        <v>#VALUE!</v>
      </c>
      <c r="M53" s="116">
        <f>'MASTER CHART'!$I$7</f>
        <v>0.05</v>
      </c>
      <c r="N53" s="111">
        <f t="shared" si="6"/>
        <v>2.7068519102254718E-2</v>
      </c>
    </row>
    <row r="54" spans="1:56" x14ac:dyDescent="0.3">
      <c r="A54" s="275" t="s">
        <v>55</v>
      </c>
      <c r="B54" s="477" t="s">
        <v>55</v>
      </c>
      <c r="C54" s="1372" t="s">
        <v>55</v>
      </c>
      <c r="D54" s="1370">
        <v>102334.40300000001</v>
      </c>
      <c r="E54" s="1365">
        <v>44041.052000000003</v>
      </c>
      <c r="F54" s="682">
        <v>43.069363822945498</v>
      </c>
      <c r="G54" s="680">
        <f t="shared" si="0"/>
        <v>102334.40300000001</v>
      </c>
      <c r="H54" s="74">
        <f t="shared" si="7"/>
        <v>10.331999307796936</v>
      </c>
      <c r="I54" s="114">
        <f t="shared" si="8"/>
        <v>9.3319993077969361</v>
      </c>
      <c r="J54" s="114">
        <f t="shared" si="5"/>
        <v>-9.3319993077969361</v>
      </c>
      <c r="K54" s="579">
        <f t="shared" si="10"/>
        <v>6.4662484734026577</v>
      </c>
      <c r="L54" s="124" t="e">
        <f t="shared" si="9"/>
        <v>#VALUE!</v>
      </c>
      <c r="M54" s="116">
        <f>'MASTER CHART'!$I$7</f>
        <v>0.05</v>
      </c>
      <c r="N54" s="111">
        <f t="shared" si="6"/>
        <v>0.32331242367013291</v>
      </c>
      <c r="O54" s="253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</row>
    <row r="55" spans="1:56" s="145" customFormat="1" x14ac:dyDescent="0.3">
      <c r="A55" s="276" t="s">
        <v>56</v>
      </c>
      <c r="B55" s="477" t="s">
        <v>56</v>
      </c>
      <c r="C55" s="1372" t="s">
        <v>56</v>
      </c>
      <c r="D55" s="1370">
        <v>6486.201</v>
      </c>
      <c r="E55" s="1365">
        <v>4758.5079999999998</v>
      </c>
      <c r="F55" s="682">
        <v>66.254782453955002</v>
      </c>
      <c r="G55" s="680">
        <f t="shared" si="0"/>
        <v>6486.201</v>
      </c>
      <c r="H55" s="74">
        <f t="shared" si="7"/>
        <v>0.65486700735657588</v>
      </c>
      <c r="I55" s="114">
        <f t="shared" si="8"/>
        <v>-0.34513299264342412</v>
      </c>
      <c r="J55" s="114">
        <f t="shared" si="5"/>
        <v>0.34513299264342412</v>
      </c>
      <c r="K55" s="579">
        <f t="shared" si="10"/>
        <v>-34.618984844705544</v>
      </c>
      <c r="L55" s="124">
        <f t="shared" si="9"/>
        <v>34.618984844705544</v>
      </c>
      <c r="M55" s="116">
        <f>'MASTER CHART'!$I$7</f>
        <v>0.05</v>
      </c>
      <c r="N55" s="111">
        <f t="shared" si="6"/>
        <v>-1.7309492422352772</v>
      </c>
      <c r="O55" s="173"/>
      <c r="P55" s="241" t="s">
        <v>247</v>
      </c>
      <c r="Q55" s="153"/>
      <c r="R55" s="150"/>
      <c r="S55" s="150"/>
      <c r="T55" s="154"/>
      <c r="U55" s="150"/>
      <c r="V55" s="154"/>
      <c r="W55" s="150"/>
      <c r="X55" s="155"/>
      <c r="Y55" s="156"/>
      <c r="Z55" s="157"/>
      <c r="AA55" s="156"/>
      <c r="AB55" s="150"/>
      <c r="AC55" s="150"/>
      <c r="AD55" s="150"/>
      <c r="AE55" s="150"/>
      <c r="AF55" s="150"/>
      <c r="AG55" s="150"/>
      <c r="AH55" s="150"/>
      <c r="AI55" s="150"/>
      <c r="AJ55" s="158"/>
      <c r="AK55" s="150"/>
      <c r="AL55" s="150"/>
      <c r="AM55" s="150"/>
      <c r="AN55" s="150"/>
      <c r="AO55" s="150"/>
      <c r="AP55" s="150"/>
      <c r="AQ55" s="150"/>
      <c r="AR55" s="151"/>
      <c r="AS55" s="255"/>
      <c r="AT55" s="255"/>
      <c r="AU55" s="256"/>
      <c r="AV55" s="256"/>
      <c r="AW55" s="256"/>
      <c r="AX55" s="256"/>
      <c r="AY55" s="256"/>
      <c r="AZ55" s="256"/>
      <c r="BA55" s="256"/>
      <c r="BB55" s="256"/>
      <c r="BC55" s="256"/>
      <c r="BD55" s="256"/>
    </row>
    <row r="56" spans="1:56" ht="27" x14ac:dyDescent="0.3">
      <c r="A56" s="275" t="s">
        <v>151</v>
      </c>
      <c r="B56" s="477" t="s">
        <v>151</v>
      </c>
      <c r="C56" s="1372" t="s">
        <v>151</v>
      </c>
      <c r="D56" s="1370">
        <v>1402.9849999999999</v>
      </c>
      <c r="E56" s="1365">
        <v>1027.99</v>
      </c>
      <c r="F56" s="682">
        <v>39.7561373722626</v>
      </c>
      <c r="G56" s="680">
        <f t="shared" si="0"/>
        <v>1402.9849999999999</v>
      </c>
      <c r="H56" s="74">
        <f t="shared" si="7"/>
        <v>0.14164972505726625</v>
      </c>
      <c r="I56" s="114">
        <f t="shared" si="8"/>
        <v>-0.85835027494273375</v>
      </c>
      <c r="J56" s="114">
        <f t="shared" si="5"/>
        <v>0.85835027494273375</v>
      </c>
      <c r="K56" s="579">
        <f t="shared" si="10"/>
        <v>-86.097868917422687</v>
      </c>
      <c r="L56" s="124">
        <f t="shared" si="9"/>
        <v>86.097868917422687</v>
      </c>
      <c r="M56" s="116">
        <f>'MASTER CHART'!$I$7</f>
        <v>0.05</v>
      </c>
      <c r="N56" s="111">
        <f t="shared" si="6"/>
        <v>-4.3048934458711345</v>
      </c>
      <c r="O56" s="253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</row>
    <row r="57" spans="1:56" x14ac:dyDescent="0.3">
      <c r="A57" s="275" t="s">
        <v>152</v>
      </c>
      <c r="B57" s="477" t="s">
        <v>152</v>
      </c>
      <c r="C57" s="1373" t="s">
        <v>152</v>
      </c>
      <c r="D57" s="1370">
        <v>1326.539</v>
      </c>
      <c r="E57" s="1365">
        <v>900.36500000000001</v>
      </c>
      <c r="F57" s="682">
        <v>67.621795475984399</v>
      </c>
      <c r="G57" s="680">
        <f t="shared" si="0"/>
        <v>1326.539</v>
      </c>
      <c r="H57" s="74">
        <f t="shared" si="7"/>
        <v>0.13393149935868234</v>
      </c>
      <c r="I57" s="114">
        <f t="shared" si="8"/>
        <v>-0.86606850064131768</v>
      </c>
      <c r="J57" s="114">
        <f t="shared" si="5"/>
        <v>0.86606850064131768</v>
      </c>
      <c r="K57" s="579">
        <f t="shared" si="10"/>
        <v>-86.872054938993088</v>
      </c>
      <c r="L57" s="124">
        <f t="shared" si="9"/>
        <v>86.872054938993088</v>
      </c>
      <c r="M57" s="116">
        <f>'MASTER CHART'!$I$7</f>
        <v>0.05</v>
      </c>
      <c r="N57" s="111">
        <f t="shared" si="6"/>
        <v>-4.3436027469496548</v>
      </c>
      <c r="O57" s="253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</row>
    <row r="58" spans="1:56" x14ac:dyDescent="0.3">
      <c r="A58" s="276" t="s">
        <v>153</v>
      </c>
      <c r="B58" s="477" t="s">
        <v>153</v>
      </c>
      <c r="C58" s="1372" t="s">
        <v>153</v>
      </c>
      <c r="D58" s="1370">
        <v>114963.583</v>
      </c>
      <c r="E58" s="1365">
        <v>24463.422999999999</v>
      </c>
      <c r="F58" s="682">
        <v>19.0278159921425</v>
      </c>
      <c r="G58" s="680">
        <f t="shared" si="0"/>
        <v>114963.583</v>
      </c>
      <c r="H58" s="74">
        <f t="shared" si="7"/>
        <v>11.607080562905669</v>
      </c>
      <c r="I58" s="114">
        <f t="shared" si="8"/>
        <v>10.607080562905669</v>
      </c>
      <c r="J58" s="114">
        <f t="shared" si="5"/>
        <v>-10.607080562905669</v>
      </c>
      <c r="K58" s="579">
        <f t="shared" si="10"/>
        <v>7.3497667793269255</v>
      </c>
      <c r="L58" s="124" t="e">
        <f t="shared" si="9"/>
        <v>#VALUE!</v>
      </c>
      <c r="M58" s="116">
        <f>'MASTER CHART'!$I$7</f>
        <v>0.05</v>
      </c>
      <c r="N58" s="111">
        <f t="shared" si="6"/>
        <v>0.36748833896634631</v>
      </c>
      <c r="O58" s="253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</row>
    <row r="59" spans="1:56" x14ac:dyDescent="0.3">
      <c r="A59" s="276" t="s">
        <v>154</v>
      </c>
      <c r="B59" s="477" t="s">
        <v>154</v>
      </c>
      <c r="C59" s="1372" t="s">
        <v>154</v>
      </c>
      <c r="D59" s="1370">
        <v>896.44399999999996</v>
      </c>
      <c r="E59" s="1365">
        <v>529.48900000000003</v>
      </c>
      <c r="F59" s="682">
        <v>53.353618322779298</v>
      </c>
      <c r="G59" s="680">
        <f t="shared" si="0"/>
        <v>896.44399999999996</v>
      </c>
      <c r="H59" s="74">
        <f t="shared" si="7"/>
        <v>9.0507771736145437E-2</v>
      </c>
      <c r="I59" s="114">
        <f t="shared" si="8"/>
        <v>-0.90949222826385456</v>
      </c>
      <c r="J59" s="114">
        <f t="shared" si="5"/>
        <v>0.90949222826385456</v>
      </c>
      <c r="K59" s="579">
        <f t="shared" si="10"/>
        <v>-91.227724783684963</v>
      </c>
      <c r="L59" s="124">
        <f t="shared" si="9"/>
        <v>91.227724783684963</v>
      </c>
      <c r="M59" s="116">
        <f>'MASTER CHART'!$I$7</f>
        <v>0.05</v>
      </c>
      <c r="N59" s="111">
        <f t="shared" si="6"/>
        <v>-4.5613862391842481</v>
      </c>
    </row>
    <row r="60" spans="1:56" x14ac:dyDescent="0.3">
      <c r="A60" s="275" t="s">
        <v>155</v>
      </c>
      <c r="B60" s="477" t="s">
        <v>155</v>
      </c>
      <c r="C60" s="1373" t="s">
        <v>155</v>
      </c>
      <c r="D60" s="1370">
        <v>5540.7179999999998</v>
      </c>
      <c r="E60" s="1365">
        <v>4771.9790000000003</v>
      </c>
      <c r="F60" s="682">
        <v>84.086259255768894</v>
      </c>
      <c r="G60" s="680">
        <f t="shared" si="0"/>
        <v>5540.7179999999998</v>
      </c>
      <c r="H60" s="74">
        <f t="shared" si="7"/>
        <v>0.55940810580287481</v>
      </c>
      <c r="I60" s="114">
        <f t="shared" si="8"/>
        <v>-0.44059189419712519</v>
      </c>
      <c r="J60" s="114">
        <f t="shared" si="5"/>
        <v>0.44059189419712519</v>
      </c>
      <c r="K60" s="579">
        <f t="shared" si="10"/>
        <v>-44.194106135975645</v>
      </c>
      <c r="L60" s="124">
        <f t="shared" si="9"/>
        <v>44.194106135975645</v>
      </c>
      <c r="M60" s="116">
        <f>'MASTER CHART'!$I$7</f>
        <v>0.05</v>
      </c>
      <c r="N60" s="111">
        <f t="shared" si="6"/>
        <v>-2.2097053067987824</v>
      </c>
    </row>
    <row r="61" spans="1:56" x14ac:dyDescent="0.3">
      <c r="A61" s="276" t="s">
        <v>57</v>
      </c>
      <c r="B61" s="477" t="s">
        <v>57</v>
      </c>
      <c r="C61" s="1373" t="s">
        <v>57</v>
      </c>
      <c r="D61" s="1370">
        <v>65273.512000000002</v>
      </c>
      <c r="E61" s="1365">
        <v>53217.966</v>
      </c>
      <c r="F61" s="682">
        <v>79.288571935589303</v>
      </c>
      <c r="G61" s="680">
        <f t="shared" si="0"/>
        <v>65273.512000000002</v>
      </c>
      <c r="H61" s="74">
        <f t="shared" si="7"/>
        <v>6.5902165941347706</v>
      </c>
      <c r="I61" s="114">
        <f t="shared" si="8"/>
        <v>5.5902165941347706</v>
      </c>
      <c r="J61" s="114">
        <f t="shared" si="5"/>
        <v>-5.5902165941347706</v>
      </c>
      <c r="K61" s="579">
        <f t="shared" si="10"/>
        <v>3.8735246677110813</v>
      </c>
      <c r="L61" s="124" t="e">
        <f t="shared" si="9"/>
        <v>#VALUE!</v>
      </c>
      <c r="M61" s="116">
        <f>'MASTER CHART'!$I$7</f>
        <v>0.05</v>
      </c>
      <c r="N61" s="111">
        <f t="shared" si="6"/>
        <v>0.19367623338555406</v>
      </c>
    </row>
    <row r="62" spans="1:56" ht="27" x14ac:dyDescent="0.3">
      <c r="A62" s="276" t="s">
        <v>156</v>
      </c>
      <c r="B62" s="477" t="s">
        <v>156</v>
      </c>
      <c r="C62" s="1372" t="s">
        <v>156</v>
      </c>
      <c r="D62" s="1370">
        <v>280.904</v>
      </c>
      <c r="E62" s="1365">
        <v>180.18799999999999</v>
      </c>
      <c r="F62" s="682">
        <v>55.975842907427598</v>
      </c>
      <c r="G62" s="680">
        <f t="shared" si="0"/>
        <v>280.904</v>
      </c>
      <c r="H62" s="74">
        <f t="shared" si="7"/>
        <v>2.8360940685386034E-2</v>
      </c>
      <c r="I62" s="114">
        <f t="shared" si="8"/>
        <v>-0.97163905931461392</v>
      </c>
      <c r="J62" s="114">
        <f t="shared" si="5"/>
        <v>0.97163905931461392</v>
      </c>
      <c r="K62" s="579">
        <f t="shared" si="10"/>
        <v>-97.461438303260024</v>
      </c>
      <c r="L62" s="124">
        <f t="shared" si="9"/>
        <v>97.461438303260024</v>
      </c>
      <c r="M62" s="116">
        <f>'MASTER CHART'!$I$7</f>
        <v>0.05</v>
      </c>
      <c r="N62" s="111">
        <f t="shared" si="6"/>
        <v>-4.8730719151630018</v>
      </c>
    </row>
    <row r="63" spans="1:56" x14ac:dyDescent="0.3">
      <c r="A63" s="276" t="s">
        <v>157</v>
      </c>
      <c r="B63" s="477" t="s">
        <v>157</v>
      </c>
      <c r="C63" s="1372" t="s">
        <v>157</v>
      </c>
      <c r="D63" s="1370">
        <v>2225.7280000000001</v>
      </c>
      <c r="E63" s="1365">
        <v>1938.1389999999999</v>
      </c>
      <c r="F63" s="682">
        <v>86.920482395193304</v>
      </c>
      <c r="G63" s="680">
        <f t="shared" si="0"/>
        <v>2225.7280000000001</v>
      </c>
      <c r="H63" s="74">
        <f t="shared" si="7"/>
        <v>0.22471641482429189</v>
      </c>
      <c r="I63" s="114">
        <f t="shared" si="8"/>
        <v>-0.77528358517570806</v>
      </c>
      <c r="J63" s="114">
        <f t="shared" si="5"/>
        <v>0.77528358517570806</v>
      </c>
      <c r="K63" s="579">
        <f t="shared" si="10"/>
        <v>-77.765763510404867</v>
      </c>
      <c r="L63" s="124">
        <f t="shared" si="9"/>
        <v>77.765763510404867</v>
      </c>
      <c r="M63" s="116">
        <f>'MASTER CHART'!$I$7</f>
        <v>0.05</v>
      </c>
      <c r="N63" s="111">
        <f t="shared" si="6"/>
        <v>-3.8882881755202434</v>
      </c>
    </row>
    <row r="64" spans="1:56" x14ac:dyDescent="0.3">
      <c r="A64" s="276" t="s">
        <v>158</v>
      </c>
      <c r="B64" s="477" t="s">
        <v>158</v>
      </c>
      <c r="C64" s="1372" t="s">
        <v>158</v>
      </c>
      <c r="D64" s="1370">
        <v>3989.1750000000002</v>
      </c>
      <c r="E64" s="1365">
        <v>2317.7779999999998</v>
      </c>
      <c r="F64" s="682">
        <v>53.468227615073602</v>
      </c>
      <c r="G64" s="680">
        <f t="shared" si="0"/>
        <v>3989.1750000000002</v>
      </c>
      <c r="H64" s="74">
        <f t="shared" si="7"/>
        <v>0.40275950345536138</v>
      </c>
      <c r="I64" s="114">
        <f t="shared" si="8"/>
        <v>-0.59724049654463862</v>
      </c>
      <c r="J64" s="114">
        <f t="shared" si="5"/>
        <v>0.59724049654463862</v>
      </c>
      <c r="K64" s="579">
        <f t="shared" si="10"/>
        <v>-59.906934831595862</v>
      </c>
      <c r="L64" s="124">
        <f t="shared" si="9"/>
        <v>59.906934831595862</v>
      </c>
      <c r="M64" s="116">
        <f>'MASTER CHART'!$I$7</f>
        <v>0.05</v>
      </c>
      <c r="N64" s="111">
        <f t="shared" si="6"/>
        <v>-2.9953467415797932</v>
      </c>
    </row>
    <row r="65" spans="1:16" x14ac:dyDescent="0.3">
      <c r="A65" s="275" t="s">
        <v>58</v>
      </c>
      <c r="B65" s="477" t="s">
        <v>58</v>
      </c>
      <c r="C65" s="1373" t="s">
        <v>58</v>
      </c>
      <c r="D65" s="1370">
        <v>83783.945000000007</v>
      </c>
      <c r="E65" s="1365">
        <v>63930.305</v>
      </c>
      <c r="F65" s="682">
        <v>75.094276918466704</v>
      </c>
      <c r="G65" s="680">
        <f t="shared" si="0"/>
        <v>83783.945000000007</v>
      </c>
      <c r="H65" s="74">
        <f t="shared" si="7"/>
        <v>8.4590874267815543</v>
      </c>
      <c r="I65" s="114">
        <f t="shared" si="8"/>
        <v>7.4590874267815543</v>
      </c>
      <c r="J65" s="114">
        <f t="shared" si="5"/>
        <v>-7.4590874267815543</v>
      </c>
      <c r="K65" s="579">
        <f t="shared" si="10"/>
        <v>5.1684865263657729</v>
      </c>
      <c r="L65" s="124" t="e">
        <f t="shared" si="9"/>
        <v>#VALUE!</v>
      </c>
      <c r="M65" s="116">
        <f>'MASTER CHART'!$I$7</f>
        <v>0.05</v>
      </c>
      <c r="N65" s="111">
        <f t="shared" si="6"/>
        <v>0.25842432631828866</v>
      </c>
    </row>
    <row r="66" spans="1:16" x14ac:dyDescent="0.3">
      <c r="A66" s="276" t="s">
        <v>159</v>
      </c>
      <c r="B66" s="477" t="s">
        <v>159</v>
      </c>
      <c r="C66" s="1372" t="s">
        <v>159</v>
      </c>
      <c r="D66" s="1370">
        <v>31072.945</v>
      </c>
      <c r="E66" s="1365">
        <v>17625.566999999999</v>
      </c>
      <c r="F66" s="682">
        <v>53.392345365801603</v>
      </c>
      <c r="G66" s="680">
        <f t="shared" si="0"/>
        <v>31072.945</v>
      </c>
      <c r="H66" s="74">
        <f t="shared" si="7"/>
        <v>3.1372210793198478</v>
      </c>
      <c r="I66" s="114">
        <f t="shared" si="8"/>
        <v>2.1372210793198478</v>
      </c>
      <c r="J66" s="114">
        <f t="shared" si="5"/>
        <v>-2.1372210793198478</v>
      </c>
      <c r="K66" s="579">
        <f t="shared" si="10"/>
        <v>1.4809047971027416</v>
      </c>
      <c r="L66" s="124" t="e">
        <f t="shared" si="9"/>
        <v>#VALUE!</v>
      </c>
      <c r="M66" s="116">
        <f>'MASTER CHART'!$I$7</f>
        <v>0.05</v>
      </c>
      <c r="N66" s="111">
        <f t="shared" si="6"/>
        <v>7.4045239855137085E-2</v>
      </c>
    </row>
    <row r="67" spans="1:16" x14ac:dyDescent="0.3">
      <c r="A67" s="275" t="s">
        <v>160</v>
      </c>
      <c r="B67" s="477" t="s">
        <v>160</v>
      </c>
      <c r="C67" s="1373" t="s">
        <v>160</v>
      </c>
      <c r="D67" s="1370">
        <v>33.691000000000003</v>
      </c>
      <c r="E67" s="1365">
        <v>35</v>
      </c>
      <c r="F67" s="682">
        <v>100</v>
      </c>
      <c r="G67" s="680">
        <f t="shared" si="0"/>
        <v>33.691000000000003</v>
      </c>
      <c r="H67" s="74">
        <f t="shared" si="7"/>
        <v>3.4015480471311942E-3</v>
      </c>
      <c r="I67" s="114">
        <f t="shared" si="8"/>
        <v>-0.99659845195286878</v>
      </c>
      <c r="J67" s="114">
        <f t="shared" si="5"/>
        <v>0.99659845195286878</v>
      </c>
      <c r="K67" s="579">
        <f t="shared" si="10"/>
        <v>-99.965020556752421</v>
      </c>
      <c r="L67" s="124">
        <f t="shared" si="9"/>
        <v>99.965020556752421</v>
      </c>
      <c r="M67" s="116">
        <f>'MASTER CHART'!$I$7</f>
        <v>0.05</v>
      </c>
      <c r="N67" s="111">
        <f t="shared" si="6"/>
        <v>-4.9982510278376218</v>
      </c>
    </row>
    <row r="68" spans="1:16" x14ac:dyDescent="0.3">
      <c r="A68" s="276" t="s">
        <v>59</v>
      </c>
      <c r="B68" s="477" t="s">
        <v>59</v>
      </c>
      <c r="C68" s="1373" t="s">
        <v>59</v>
      </c>
      <c r="D68" s="1370">
        <v>10423.056</v>
      </c>
      <c r="E68" s="1365">
        <v>8850.4089999999997</v>
      </c>
      <c r="F68" s="682">
        <v>77.678290615617499</v>
      </c>
      <c r="G68" s="680">
        <f t="shared" ref="G68:G131" si="11">D68</f>
        <v>10423.056</v>
      </c>
      <c r="H68" s="74">
        <f t="shared" ref="H68:H99" si="12">IF(G68=0,"use mean",G68/$G$179)</f>
        <v>1.0523441210394193</v>
      </c>
      <c r="I68" s="114">
        <f t="shared" ref="I68:I99" si="13">IF(G68=0,0,H68-1)</f>
        <v>5.2344121039419322E-2</v>
      </c>
      <c r="J68" s="114">
        <f t="shared" si="5"/>
        <v>-5.2344121039419322E-2</v>
      </c>
      <c r="K68" s="579">
        <f t="shared" si="10"/>
        <v>3.6269836891217461E-2</v>
      </c>
      <c r="L68" s="124" t="e">
        <f t="shared" ref="L68:L99" si="14">IF(I68&lt;0,I68/$I$182*-100,I68/$J$181*100)</f>
        <v>#VALUE!</v>
      </c>
      <c r="M68" s="116">
        <f>'MASTER CHART'!$I$7</f>
        <v>0.05</v>
      </c>
      <c r="N68" s="111">
        <f t="shared" si="6"/>
        <v>1.813491844560873E-3</v>
      </c>
    </row>
    <row r="69" spans="1:16" x14ac:dyDescent="0.3">
      <c r="A69" s="276" t="s">
        <v>115</v>
      </c>
      <c r="B69" s="477" t="s">
        <v>115</v>
      </c>
      <c r="C69" s="1372" t="s">
        <v>115</v>
      </c>
      <c r="D69" s="1370">
        <v>112.51900000000001</v>
      </c>
      <c r="E69" s="1365">
        <v>39.938000000000002</v>
      </c>
      <c r="F69" s="682">
        <v>35.579428614432302</v>
      </c>
      <c r="G69" s="680">
        <f t="shared" si="11"/>
        <v>112.51900000000001</v>
      </c>
      <c r="H69" s="74">
        <f t="shared" si="12"/>
        <v>1.1360267867239168E-2</v>
      </c>
      <c r="I69" s="114">
        <f t="shared" si="13"/>
        <v>-0.9886397321327608</v>
      </c>
      <c r="J69" s="114">
        <f t="shared" si="5"/>
        <v>0.9886397321327608</v>
      </c>
      <c r="K69" s="579">
        <f t="shared" si="10"/>
        <v>-99.16671147964766</v>
      </c>
      <c r="L69" s="124">
        <f t="shared" si="14"/>
        <v>99.16671147964766</v>
      </c>
      <c r="M69" s="116">
        <f>'MASTER CHART'!$I$7</f>
        <v>0.05</v>
      </c>
      <c r="N69" s="111">
        <f t="shared" si="6"/>
        <v>-4.9583355739823833</v>
      </c>
    </row>
    <row r="70" spans="1:16" x14ac:dyDescent="0.3">
      <c r="A70" s="275" t="s">
        <v>60</v>
      </c>
      <c r="B70" s="477" t="s">
        <v>60</v>
      </c>
      <c r="C70" s="1372" t="s">
        <v>60</v>
      </c>
      <c r="D70" s="1370">
        <v>17915.566999999999</v>
      </c>
      <c r="E70" s="1365">
        <v>9284.2929999999997</v>
      </c>
      <c r="F70" s="682">
        <v>51.1146417898835</v>
      </c>
      <c r="G70" s="680">
        <f t="shared" si="11"/>
        <v>17915.566999999999</v>
      </c>
      <c r="H70" s="74">
        <f t="shared" si="12"/>
        <v>1.8088113128757846</v>
      </c>
      <c r="I70" s="114">
        <f t="shared" si="13"/>
        <v>0.80881131287578456</v>
      </c>
      <c r="J70" s="114">
        <f t="shared" ref="J70:J133" si="15">(I70*-1)</f>
        <v>-0.80881131287578456</v>
      </c>
      <c r="K70" s="579">
        <f t="shared" si="10"/>
        <v>0.56043455905361761</v>
      </c>
      <c r="L70" s="124" t="e">
        <f t="shared" si="14"/>
        <v>#VALUE!</v>
      </c>
      <c r="M70" s="116">
        <f>'MASTER CHART'!$I$7</f>
        <v>0.05</v>
      </c>
      <c r="N70" s="111">
        <f t="shared" ref="N70:N133" si="16">(K70*M70)</f>
        <v>2.8021727952680882E-2</v>
      </c>
    </row>
    <row r="71" spans="1:16" x14ac:dyDescent="0.3">
      <c r="A71" s="276" t="s">
        <v>161</v>
      </c>
      <c r="B71" s="477" t="s">
        <v>161</v>
      </c>
      <c r="C71" s="1372" t="s">
        <v>161</v>
      </c>
      <c r="D71" s="1370">
        <v>13132.791999999999</v>
      </c>
      <c r="E71" s="1365">
        <v>5070.6559999999999</v>
      </c>
      <c r="F71" s="682">
        <v>36.680217650465003</v>
      </c>
      <c r="G71" s="680">
        <f t="shared" si="11"/>
        <v>13132.791999999999</v>
      </c>
      <c r="H71" s="74">
        <f t="shared" si="12"/>
        <v>1.3259274874886517</v>
      </c>
      <c r="I71" s="114">
        <f t="shared" si="13"/>
        <v>0.32592748748865175</v>
      </c>
      <c r="J71" s="114">
        <f t="shared" si="15"/>
        <v>-0.32592748748865175</v>
      </c>
      <c r="K71" s="579">
        <f t="shared" si="10"/>
        <v>0.22583886355977406</v>
      </c>
      <c r="L71" s="124" t="e">
        <f t="shared" si="14"/>
        <v>#VALUE!</v>
      </c>
      <c r="M71" s="116">
        <f>'MASTER CHART'!$I$7</f>
        <v>0.05</v>
      </c>
      <c r="N71" s="111">
        <f t="shared" si="16"/>
        <v>1.1291943177988704E-2</v>
      </c>
    </row>
    <row r="72" spans="1:16" x14ac:dyDescent="0.3">
      <c r="A72" s="276" t="s">
        <v>162</v>
      </c>
      <c r="B72" s="477" t="s">
        <v>162</v>
      </c>
      <c r="C72" s="1372" t="s">
        <v>162</v>
      </c>
      <c r="D72" s="1370">
        <v>786.55899999999997</v>
      </c>
      <c r="E72" s="1365">
        <v>260.87700000000001</v>
      </c>
      <c r="F72" s="682">
        <v>28.459443283806799</v>
      </c>
      <c r="G72" s="680">
        <f t="shared" si="11"/>
        <v>786.55899999999997</v>
      </c>
      <c r="H72" s="74">
        <f t="shared" si="12"/>
        <v>7.941344069346308E-2</v>
      </c>
      <c r="I72" s="114">
        <f t="shared" si="13"/>
        <v>-0.92058655930653688</v>
      </c>
      <c r="J72" s="114">
        <f t="shared" si="15"/>
        <v>0.92058655930653688</v>
      </c>
      <c r="K72" s="579">
        <f t="shared" si="10"/>
        <v>-92.340555160424898</v>
      </c>
      <c r="L72" s="124">
        <f t="shared" si="14"/>
        <v>92.340555160424898</v>
      </c>
      <c r="M72" s="116">
        <f>'MASTER CHART'!$I$7</f>
        <v>0.05</v>
      </c>
      <c r="N72" s="111">
        <f t="shared" si="16"/>
        <v>-4.6170277580212451</v>
      </c>
    </row>
    <row r="73" spans="1:16" x14ac:dyDescent="0.3">
      <c r="A73" s="275" t="s">
        <v>116</v>
      </c>
      <c r="B73" s="477" t="s">
        <v>116</v>
      </c>
      <c r="C73" s="1372" t="s">
        <v>116</v>
      </c>
      <c r="D73" s="1370">
        <v>11402.532999999999</v>
      </c>
      <c r="E73" s="1365">
        <v>6491.5249999999996</v>
      </c>
      <c r="F73" s="682">
        <v>57.436488717724401</v>
      </c>
      <c r="G73" s="680">
        <f t="shared" si="11"/>
        <v>11402.532999999999</v>
      </c>
      <c r="H73" s="74">
        <f t="shared" si="12"/>
        <v>1.1512351624617552</v>
      </c>
      <c r="I73" s="114">
        <f t="shared" si="13"/>
        <v>0.15123516246175517</v>
      </c>
      <c r="J73" s="114">
        <f t="shared" si="15"/>
        <v>-0.15123516246175517</v>
      </c>
      <c r="K73" s="579">
        <f t="shared" si="10"/>
        <v>0.10479256439464868</v>
      </c>
      <c r="L73" s="124" t="e">
        <f t="shared" si="14"/>
        <v>#VALUE!</v>
      </c>
      <c r="M73" s="116">
        <f>'MASTER CHART'!$I$7</f>
        <v>0.05</v>
      </c>
      <c r="N73" s="111">
        <f t="shared" si="16"/>
        <v>5.2396282197324342E-3</v>
      </c>
    </row>
    <row r="74" spans="1:16" x14ac:dyDescent="0.3">
      <c r="A74" s="276" t="s">
        <v>61</v>
      </c>
      <c r="B74" s="477" t="s">
        <v>61</v>
      </c>
      <c r="C74" s="1372" t="s">
        <v>61</v>
      </c>
      <c r="D74" s="1370">
        <v>9904.6080000000002</v>
      </c>
      <c r="E74" s="1365">
        <v>5672.0540000000001</v>
      </c>
      <c r="F74" s="682">
        <v>54.137233802891203</v>
      </c>
      <c r="G74" s="680">
        <f t="shared" si="11"/>
        <v>9904.6080000000002</v>
      </c>
      <c r="H74" s="74">
        <f t="shared" si="12"/>
        <v>1</v>
      </c>
      <c r="I74" s="114">
        <f t="shared" si="13"/>
        <v>0</v>
      </c>
      <c r="J74" s="114">
        <f t="shared" si="15"/>
        <v>0</v>
      </c>
      <c r="K74" s="579">
        <f t="shared" si="10"/>
        <v>0</v>
      </c>
      <c r="L74" s="124" t="e">
        <f t="shared" si="14"/>
        <v>#VALUE!</v>
      </c>
      <c r="M74" s="116">
        <f>'MASTER CHART'!$I$7</f>
        <v>0.05</v>
      </c>
      <c r="N74" s="111">
        <f t="shared" si="16"/>
        <v>0</v>
      </c>
    </row>
    <row r="75" spans="1:16" ht="27" x14ac:dyDescent="0.3">
      <c r="A75" s="275" t="s">
        <v>163</v>
      </c>
      <c r="B75" s="477" t="s">
        <v>62</v>
      </c>
      <c r="C75" s="1372" t="s">
        <v>239</v>
      </c>
      <c r="D75" s="1370">
        <v>7496.9880000000003</v>
      </c>
      <c r="E75" s="1365">
        <v>7547.652</v>
      </c>
      <c r="F75" s="682">
        <v>100</v>
      </c>
      <c r="G75" s="680">
        <f t="shared" si="11"/>
        <v>7496.9880000000003</v>
      </c>
      <c r="H75" s="74">
        <f t="shared" si="12"/>
        <v>0.75691920366762622</v>
      </c>
      <c r="I75" s="114">
        <f t="shared" si="13"/>
        <v>-0.24308079633237378</v>
      </c>
      <c r="J75" s="114">
        <f t="shared" si="15"/>
        <v>0.24308079633237378</v>
      </c>
      <c r="K75" s="579">
        <f t="shared" si="10"/>
        <v>-24.382515098936427</v>
      </c>
      <c r="L75" s="124">
        <f t="shared" si="14"/>
        <v>24.382515098936427</v>
      </c>
      <c r="M75" s="116">
        <f>'MASTER CHART'!$I$7</f>
        <v>0.05</v>
      </c>
      <c r="N75" s="111">
        <f t="shared" si="16"/>
        <v>-1.2191257549468215</v>
      </c>
    </row>
    <row r="76" spans="1:16" x14ac:dyDescent="0.3">
      <c r="A76" s="276" t="s">
        <v>63</v>
      </c>
      <c r="B76" s="477" t="s">
        <v>63</v>
      </c>
      <c r="C76" s="1373" t="s">
        <v>63</v>
      </c>
      <c r="D76" s="1370">
        <v>9660.35</v>
      </c>
      <c r="E76" s="1365">
        <v>6921.7669999999998</v>
      </c>
      <c r="F76" s="682">
        <v>70.771383927371502</v>
      </c>
      <c r="G76" s="680">
        <f t="shared" si="11"/>
        <v>9660.35</v>
      </c>
      <c r="H76" s="74">
        <f t="shared" si="12"/>
        <v>0.97533895334373655</v>
      </c>
      <c r="I76" s="114">
        <f t="shared" si="13"/>
        <v>-2.4661046656263452E-2</v>
      </c>
      <c r="J76" s="114">
        <f t="shared" si="15"/>
        <v>2.4661046656263452E-2</v>
      </c>
      <c r="K76" s="579">
        <f t="shared" si="10"/>
        <v>-2.4736562966896849</v>
      </c>
      <c r="L76" s="124">
        <f t="shared" si="14"/>
        <v>2.4736562966896849</v>
      </c>
      <c r="M76" s="116">
        <f>'MASTER CHART'!$I$7</f>
        <v>0.05</v>
      </c>
      <c r="N76" s="111">
        <f t="shared" si="16"/>
        <v>-0.12368281483448425</v>
      </c>
    </row>
    <row r="77" spans="1:16" x14ac:dyDescent="0.3">
      <c r="A77" s="275" t="s">
        <v>164</v>
      </c>
      <c r="B77" s="477" t="s">
        <v>164</v>
      </c>
      <c r="C77" s="1373" t="s">
        <v>164</v>
      </c>
      <c r="D77" s="1370">
        <v>341.25</v>
      </c>
      <c r="E77" s="1365">
        <v>322.286</v>
      </c>
      <c r="F77" s="682">
        <v>94.041454665526004</v>
      </c>
      <c r="G77" s="680">
        <f t="shared" si="11"/>
        <v>341.25</v>
      </c>
      <c r="H77" s="74">
        <f t="shared" si="12"/>
        <v>3.4453660356876317E-2</v>
      </c>
      <c r="I77" s="114">
        <f t="shared" si="13"/>
        <v>-0.96554633964312364</v>
      </c>
      <c r="J77" s="114">
        <f t="shared" si="15"/>
        <v>0.96554633964312364</v>
      </c>
      <c r="K77" s="579">
        <f t="shared" si="10"/>
        <v>-96.850300641934567</v>
      </c>
      <c r="L77" s="124">
        <f t="shared" si="14"/>
        <v>96.850300641934567</v>
      </c>
      <c r="M77" s="116">
        <f>'MASTER CHART'!$I$7</f>
        <v>0.05</v>
      </c>
      <c r="N77" s="111">
        <f t="shared" si="16"/>
        <v>-4.8425150320967285</v>
      </c>
    </row>
    <row r="78" spans="1:16" x14ac:dyDescent="0.3">
      <c r="A78" s="276" t="s">
        <v>64</v>
      </c>
      <c r="B78" s="477" t="s">
        <v>64</v>
      </c>
      <c r="C78" s="1372" t="s">
        <v>64</v>
      </c>
      <c r="D78" s="1370">
        <v>1380004.385</v>
      </c>
      <c r="E78" s="1365">
        <v>483098.64</v>
      </c>
      <c r="F78" s="682">
        <v>32.365716471351</v>
      </c>
      <c r="G78" s="680">
        <f t="shared" si="11"/>
        <v>1380004.385</v>
      </c>
      <c r="H78" s="74">
        <f t="shared" si="12"/>
        <v>139.32953075982411</v>
      </c>
      <c r="I78" s="114">
        <f t="shared" si="13"/>
        <v>138.32953075982411</v>
      </c>
      <c r="J78" s="114">
        <f t="shared" si="15"/>
        <v>-138.32953075982411</v>
      </c>
      <c r="K78" s="579">
        <f t="shared" si="10"/>
        <v>95.850105384693023</v>
      </c>
      <c r="L78" s="124" t="e">
        <f t="shared" si="14"/>
        <v>#VALUE!</v>
      </c>
      <c r="M78" s="116">
        <f>'MASTER CHART'!$I$7</f>
        <v>0.05</v>
      </c>
      <c r="N78" s="111">
        <f t="shared" si="16"/>
        <v>4.7925052692346517</v>
      </c>
      <c r="P78" s="241" t="s">
        <v>247</v>
      </c>
    </row>
    <row r="79" spans="1:16" x14ac:dyDescent="0.3">
      <c r="A79" s="275" t="s">
        <v>65</v>
      </c>
      <c r="B79" s="477" t="s">
        <v>65</v>
      </c>
      <c r="C79" s="1372" t="s">
        <v>65</v>
      </c>
      <c r="D79" s="1370">
        <v>273523.62099999998</v>
      </c>
      <c r="E79" s="1365">
        <v>154188.546</v>
      </c>
      <c r="F79" s="682">
        <v>53.003323078753603</v>
      </c>
      <c r="G79" s="680">
        <f t="shared" si="11"/>
        <v>273523.62099999998</v>
      </c>
      <c r="H79" s="74">
        <f t="shared" si="12"/>
        <v>27.615794688694393</v>
      </c>
      <c r="I79" s="114">
        <f t="shared" si="13"/>
        <v>26.615794688694393</v>
      </c>
      <c r="J79" s="114">
        <f t="shared" si="15"/>
        <v>-26.615794688694393</v>
      </c>
      <c r="K79" s="579">
        <f t="shared" si="10"/>
        <v>18.442386898847555</v>
      </c>
      <c r="L79" s="124" t="e">
        <f t="shared" si="14"/>
        <v>#VALUE!</v>
      </c>
      <c r="M79" s="116">
        <f>'MASTER CHART'!$I$7</f>
        <v>0.05</v>
      </c>
      <c r="N79" s="111">
        <f t="shared" si="16"/>
        <v>0.92211934494237779</v>
      </c>
    </row>
    <row r="80" spans="1:16" ht="27" x14ac:dyDescent="0.3">
      <c r="A80" s="276" t="s">
        <v>232</v>
      </c>
      <c r="B80" s="477" t="s">
        <v>220</v>
      </c>
      <c r="C80" s="1372" t="s">
        <v>243</v>
      </c>
      <c r="D80" s="1370">
        <v>83992.952999999994</v>
      </c>
      <c r="E80" s="1365">
        <v>63420.504000000001</v>
      </c>
      <c r="F80" s="682">
        <v>72.855174285093796</v>
      </c>
      <c r="G80" s="680">
        <f t="shared" si="11"/>
        <v>83992.952999999994</v>
      </c>
      <c r="H80" s="74">
        <f t="shared" si="12"/>
        <v>8.4801895239064482</v>
      </c>
      <c r="I80" s="114">
        <f t="shared" si="13"/>
        <v>7.4801895239064482</v>
      </c>
      <c r="J80" s="114">
        <f t="shared" si="15"/>
        <v>-7.4801895239064482</v>
      </c>
      <c r="K80" s="579">
        <f t="shared" si="10"/>
        <v>5.1831084095034443</v>
      </c>
      <c r="L80" s="124" t="e">
        <f t="shared" si="14"/>
        <v>#VALUE!</v>
      </c>
      <c r="M80" s="116">
        <f>'MASTER CHART'!$I$7</f>
        <v>0.05</v>
      </c>
      <c r="N80" s="111">
        <f t="shared" si="16"/>
        <v>0.2591554204751722</v>
      </c>
    </row>
    <row r="81" spans="1:56" s="201" customFormat="1" x14ac:dyDescent="0.3">
      <c r="A81" s="275" t="s">
        <v>165</v>
      </c>
      <c r="B81" s="477" t="s">
        <v>165</v>
      </c>
      <c r="C81" s="1372" t="s">
        <v>165</v>
      </c>
      <c r="D81" s="1370">
        <v>40222.502999999997</v>
      </c>
      <c r="E81" s="1365">
        <v>29422.695</v>
      </c>
      <c r="F81" s="682">
        <v>69.360892670290994</v>
      </c>
      <c r="G81" s="680">
        <f t="shared" si="11"/>
        <v>40222.502999999997</v>
      </c>
      <c r="H81" s="74">
        <f t="shared" si="12"/>
        <v>4.0609888851734466</v>
      </c>
      <c r="I81" s="114">
        <f t="shared" si="13"/>
        <v>3.0609888851734466</v>
      </c>
      <c r="J81" s="114">
        <f t="shared" si="15"/>
        <v>-3.0609888851734466</v>
      </c>
      <c r="K81" s="579">
        <f t="shared" si="10"/>
        <v>2.1209940177897404</v>
      </c>
      <c r="L81" s="124" t="e">
        <f t="shared" si="14"/>
        <v>#VALUE!</v>
      </c>
      <c r="M81" s="116">
        <f>'MASTER CHART'!$I$7</f>
        <v>0.05</v>
      </c>
      <c r="N81" s="111">
        <f t="shared" si="16"/>
        <v>0.10604970088948702</v>
      </c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  <c r="AM81" s="257"/>
      <c r="AN81" s="257"/>
      <c r="AO81" s="257"/>
      <c r="AP81" s="257"/>
      <c r="AQ81" s="257"/>
      <c r="AR81" s="257"/>
      <c r="AS81" s="257"/>
      <c r="AT81" s="257"/>
      <c r="AU81" s="257"/>
      <c r="AV81" s="257"/>
      <c r="AW81" s="257"/>
      <c r="AX81" s="257"/>
      <c r="AY81" s="257"/>
      <c r="AZ81" s="257"/>
      <c r="BA81" s="257"/>
      <c r="BB81" s="257"/>
      <c r="BC81" s="257"/>
      <c r="BD81" s="257"/>
    </row>
    <row r="82" spans="1:56" x14ac:dyDescent="0.3">
      <c r="A82" s="276" t="s">
        <v>66</v>
      </c>
      <c r="B82" s="477" t="s">
        <v>66</v>
      </c>
      <c r="C82" s="1373" t="s">
        <v>66</v>
      </c>
      <c r="D82" s="1370">
        <v>4937.7960000000003</v>
      </c>
      <c r="E82" s="1365">
        <v>3111.3359999999998</v>
      </c>
      <c r="F82" s="682">
        <v>62.951656283272101</v>
      </c>
      <c r="G82" s="680">
        <f t="shared" si="11"/>
        <v>4937.7960000000003</v>
      </c>
      <c r="H82" s="74">
        <f t="shared" si="12"/>
        <v>0.4985352272396848</v>
      </c>
      <c r="I82" s="114">
        <f t="shared" si="13"/>
        <v>-0.5014647727603152</v>
      </c>
      <c r="J82" s="114">
        <f t="shared" si="15"/>
        <v>0.5014647727603152</v>
      </c>
      <c r="K82" s="579">
        <f t="shared" si="10"/>
        <v>-50.300034300919016</v>
      </c>
      <c r="L82" s="124">
        <f t="shared" si="14"/>
        <v>50.300034300919016</v>
      </c>
      <c r="M82" s="116">
        <f>'MASTER CHART'!$I$7</f>
        <v>0.05</v>
      </c>
      <c r="N82" s="111">
        <f t="shared" si="16"/>
        <v>-2.5150017150459512</v>
      </c>
    </row>
    <row r="83" spans="1:56" x14ac:dyDescent="0.3">
      <c r="A83" s="275" t="s">
        <v>67</v>
      </c>
      <c r="B83" s="477" t="s">
        <v>67</v>
      </c>
      <c r="C83" s="1372" t="s">
        <v>67</v>
      </c>
      <c r="D83" s="1370">
        <v>8655.5409999999993</v>
      </c>
      <c r="E83" s="1365">
        <v>8067.6030000000001</v>
      </c>
      <c r="F83" s="682">
        <v>92.075523896566494</v>
      </c>
      <c r="G83" s="680">
        <f t="shared" si="11"/>
        <v>8655.5409999999993</v>
      </c>
      <c r="H83" s="74">
        <f t="shared" si="12"/>
        <v>0.8738903144879635</v>
      </c>
      <c r="I83" s="114">
        <f t="shared" si="13"/>
        <v>-0.1261096855120365</v>
      </c>
      <c r="J83" s="114">
        <f t="shared" si="15"/>
        <v>0.1261096855120365</v>
      </c>
      <c r="K83" s="579">
        <f t="shared" si="10"/>
        <v>-12.649585477393959</v>
      </c>
      <c r="L83" s="124">
        <f t="shared" si="14"/>
        <v>12.649585477393959</v>
      </c>
      <c r="M83" s="116">
        <f>'MASTER CHART'!$I$7</f>
        <v>0.05</v>
      </c>
      <c r="N83" s="111">
        <f t="shared" si="16"/>
        <v>-0.63247927386969804</v>
      </c>
    </row>
    <row r="84" spans="1:56" x14ac:dyDescent="0.3">
      <c r="A84" s="276" t="s">
        <v>68</v>
      </c>
      <c r="B84" s="477" t="s">
        <v>68</v>
      </c>
      <c r="C84" s="1373" t="s">
        <v>68</v>
      </c>
      <c r="D84" s="1370">
        <v>60461.828000000001</v>
      </c>
      <c r="E84" s="1365">
        <v>42006.701000000001</v>
      </c>
      <c r="F84" s="682">
        <v>68.820541742240906</v>
      </c>
      <c r="G84" s="680">
        <f t="shared" si="11"/>
        <v>60461.828000000001</v>
      </c>
      <c r="H84" s="74">
        <f t="shared" si="12"/>
        <v>6.1044140262794855</v>
      </c>
      <c r="I84" s="114">
        <f t="shared" si="13"/>
        <v>5.1044140262794855</v>
      </c>
      <c r="J84" s="114">
        <f t="shared" si="15"/>
        <v>-5.1044140262794855</v>
      </c>
      <c r="K84" s="579">
        <f t="shared" si="10"/>
        <v>3.536906542359878</v>
      </c>
      <c r="L84" s="124" t="e">
        <f t="shared" si="14"/>
        <v>#VALUE!</v>
      </c>
      <c r="M84" s="116">
        <f>'MASTER CHART'!$I$7</f>
        <v>0.05</v>
      </c>
      <c r="N84" s="111">
        <f t="shared" si="16"/>
        <v>0.17684532711799392</v>
      </c>
    </row>
    <row r="85" spans="1:56" x14ac:dyDescent="0.3">
      <c r="A85" s="275" t="s">
        <v>69</v>
      </c>
      <c r="B85" s="477" t="s">
        <v>69</v>
      </c>
      <c r="C85" s="1372" t="s">
        <v>69</v>
      </c>
      <c r="D85" s="1370">
        <v>2961.1610000000001</v>
      </c>
      <c r="E85" s="1365">
        <v>1640.4349999999999</v>
      </c>
      <c r="F85" s="682">
        <v>54.556410394746102</v>
      </c>
      <c r="G85" s="680">
        <f t="shared" si="11"/>
        <v>2961.1610000000001</v>
      </c>
      <c r="H85" s="74">
        <f t="shared" si="12"/>
        <v>0.29896801569532083</v>
      </c>
      <c r="I85" s="114">
        <f t="shared" si="13"/>
        <v>-0.70103198430467917</v>
      </c>
      <c r="J85" s="114">
        <f t="shared" si="15"/>
        <v>0.70103198430467917</v>
      </c>
      <c r="K85" s="579">
        <f t="shared" si="10"/>
        <v>-70.317866322827044</v>
      </c>
      <c r="L85" s="124">
        <f t="shared" si="14"/>
        <v>70.317866322827044</v>
      </c>
      <c r="M85" s="116">
        <f>'MASTER CHART'!$I$7</f>
        <v>0.05</v>
      </c>
      <c r="N85" s="111">
        <f t="shared" si="16"/>
        <v>-3.5158933161413524</v>
      </c>
    </row>
    <row r="86" spans="1:56" x14ac:dyDescent="0.3">
      <c r="A86" s="276" t="s">
        <v>70</v>
      </c>
      <c r="B86" s="477" t="s">
        <v>70</v>
      </c>
      <c r="C86" s="1372" t="s">
        <v>70</v>
      </c>
      <c r="D86" s="1370">
        <v>126476.458</v>
      </c>
      <c r="E86" s="1365">
        <v>116099.67200000001</v>
      </c>
      <c r="F86" s="682">
        <v>93.020751653419794</v>
      </c>
      <c r="G86" s="680">
        <f t="shared" si="11"/>
        <v>126476.458</v>
      </c>
      <c r="H86" s="74">
        <f t="shared" si="12"/>
        <v>12.769456196550131</v>
      </c>
      <c r="I86" s="114">
        <f t="shared" si="13"/>
        <v>11.769456196550131</v>
      </c>
      <c r="J86" s="114">
        <f t="shared" si="15"/>
        <v>-11.769456196550131</v>
      </c>
      <c r="K86" s="579">
        <f t="shared" si="10"/>
        <v>8.1551900780935807</v>
      </c>
      <c r="L86" s="124" t="e">
        <f t="shared" si="14"/>
        <v>#VALUE!</v>
      </c>
      <c r="M86" s="116">
        <f>'MASTER CHART'!$I$7</f>
        <v>0.05</v>
      </c>
      <c r="N86" s="111">
        <f t="shared" si="16"/>
        <v>0.40775950390467908</v>
      </c>
    </row>
    <row r="87" spans="1:56" x14ac:dyDescent="0.3">
      <c r="A87" s="275" t="s">
        <v>71</v>
      </c>
      <c r="B87" s="477" t="s">
        <v>71</v>
      </c>
      <c r="C87" s="1372" t="s">
        <v>71</v>
      </c>
      <c r="D87" s="1370">
        <v>10203.14</v>
      </c>
      <c r="E87" s="1365">
        <v>9332.6029999999992</v>
      </c>
      <c r="F87" s="682">
        <v>83.447300212183904</v>
      </c>
      <c r="G87" s="680">
        <f t="shared" si="11"/>
        <v>10203.14</v>
      </c>
      <c r="H87" s="74">
        <f t="shared" si="12"/>
        <v>1.0301407183403926</v>
      </c>
      <c r="I87" s="114">
        <f t="shared" si="13"/>
        <v>3.0140718340392558E-2</v>
      </c>
      <c r="J87" s="114">
        <f t="shared" si="15"/>
        <v>-3.0140718340392558E-2</v>
      </c>
      <c r="K87" s="579">
        <f t="shared" si="10"/>
        <v>2.0884846593696708E-2</v>
      </c>
      <c r="L87" s="124" t="e">
        <f t="shared" si="14"/>
        <v>#VALUE!</v>
      </c>
      <c r="M87" s="116">
        <f>'MASTER CHART'!$I$7</f>
        <v>0.05</v>
      </c>
      <c r="N87" s="111">
        <f t="shared" si="16"/>
        <v>1.0442423296848356E-3</v>
      </c>
    </row>
    <row r="88" spans="1:56" x14ac:dyDescent="0.3">
      <c r="A88" s="276" t="s">
        <v>166</v>
      </c>
      <c r="B88" s="477" t="s">
        <v>166</v>
      </c>
      <c r="C88" s="1372" t="s">
        <v>166</v>
      </c>
      <c r="D88" s="1370">
        <v>18776.706999999999</v>
      </c>
      <c r="E88" s="1365">
        <v>10828.880999999999</v>
      </c>
      <c r="F88" s="682">
        <v>53.290335486296698</v>
      </c>
      <c r="G88" s="680">
        <f t="shared" si="11"/>
        <v>18776.706999999999</v>
      </c>
      <c r="H88" s="74">
        <f t="shared" si="12"/>
        <v>1.8957546830727676</v>
      </c>
      <c r="I88" s="114">
        <f t="shared" si="13"/>
        <v>0.89575468307276762</v>
      </c>
      <c r="J88" s="114">
        <f t="shared" si="15"/>
        <v>-0.89575468307276762</v>
      </c>
      <c r="K88" s="579">
        <f t="shared" si="10"/>
        <v>0.62067860925827256</v>
      </c>
      <c r="L88" s="124" t="e">
        <f t="shared" si="14"/>
        <v>#VALUE!</v>
      </c>
      <c r="M88" s="116">
        <f>'MASTER CHART'!$I$7</f>
        <v>0.05</v>
      </c>
      <c r="N88" s="111">
        <f t="shared" si="16"/>
        <v>3.1033930462913629E-2</v>
      </c>
    </row>
    <row r="89" spans="1:56" x14ac:dyDescent="0.3">
      <c r="A89" s="275" t="s">
        <v>167</v>
      </c>
      <c r="B89" s="477" t="s">
        <v>167</v>
      </c>
      <c r="C89" s="1372" t="s">
        <v>167</v>
      </c>
      <c r="D89" s="1370">
        <v>53771.3</v>
      </c>
      <c r="E89" s="1365">
        <v>14975.058999999999</v>
      </c>
      <c r="F89" s="682">
        <v>25.1974049081829</v>
      </c>
      <c r="G89" s="680">
        <f t="shared" si="11"/>
        <v>53771.3</v>
      </c>
      <c r="H89" s="74">
        <f t="shared" si="12"/>
        <v>5.4289175301031607</v>
      </c>
      <c r="I89" s="114">
        <f t="shared" si="13"/>
        <v>4.4289175301031607</v>
      </c>
      <c r="J89" s="114">
        <f t="shared" si="15"/>
        <v>-4.4289175301031607</v>
      </c>
      <c r="K89" s="579">
        <f t="shared" si="10"/>
        <v>3.0688473362753279</v>
      </c>
      <c r="L89" s="124" t="e">
        <f t="shared" si="14"/>
        <v>#VALUE!</v>
      </c>
      <c r="M89" s="116">
        <f>'MASTER CHART'!$I$7</f>
        <v>0.05</v>
      </c>
      <c r="N89" s="111">
        <f t="shared" si="16"/>
        <v>0.15344236681376641</v>
      </c>
    </row>
    <row r="90" spans="1:56" x14ac:dyDescent="0.3">
      <c r="A90" s="275" t="s">
        <v>72</v>
      </c>
      <c r="B90" s="477" t="s">
        <v>72</v>
      </c>
      <c r="C90" s="1372" t="s">
        <v>72</v>
      </c>
      <c r="D90" s="1370">
        <v>4270.5630000000001</v>
      </c>
      <c r="E90" s="1365">
        <v>4302.875</v>
      </c>
      <c r="F90" s="682">
        <v>98.325904308566095</v>
      </c>
      <c r="G90" s="680">
        <f t="shared" si="11"/>
        <v>4270.5630000000001</v>
      </c>
      <c r="H90" s="74">
        <f t="shared" si="12"/>
        <v>0.43116931028466748</v>
      </c>
      <c r="I90" s="114">
        <f t="shared" si="13"/>
        <v>-0.56883068971533257</v>
      </c>
      <c r="J90" s="114">
        <f t="shared" si="15"/>
        <v>0.56883068971533257</v>
      </c>
      <c r="K90" s="579">
        <f t="shared" si="10"/>
        <v>-57.057254583608419</v>
      </c>
      <c r="L90" s="124">
        <f t="shared" si="14"/>
        <v>57.057254583608419</v>
      </c>
      <c r="M90" s="116">
        <f>'MASTER CHART'!$I$7</f>
        <v>0.05</v>
      </c>
      <c r="N90" s="111">
        <f t="shared" si="16"/>
        <v>-2.8528627291804209</v>
      </c>
    </row>
    <row r="91" spans="1:56" x14ac:dyDescent="0.3">
      <c r="A91" s="276" t="s">
        <v>168</v>
      </c>
      <c r="B91" s="477" t="s">
        <v>168</v>
      </c>
      <c r="C91" s="1372" t="s">
        <v>168</v>
      </c>
      <c r="D91" s="1370">
        <v>6524.1909999999998</v>
      </c>
      <c r="E91" s="1365">
        <v>2322.5569999999998</v>
      </c>
      <c r="F91" s="682">
        <v>35.584953995678198</v>
      </c>
      <c r="G91" s="680">
        <f t="shared" si="11"/>
        <v>6524.1909999999998</v>
      </c>
      <c r="H91" s="74">
        <f t="shared" si="12"/>
        <v>0.65870259580187318</v>
      </c>
      <c r="I91" s="114">
        <f t="shared" si="13"/>
        <v>-0.34129740419812682</v>
      </c>
      <c r="J91" s="114">
        <f t="shared" si="15"/>
        <v>0.34129740419812682</v>
      </c>
      <c r="K91" s="579">
        <f t="shared" si="10"/>
        <v>-34.234251477891611</v>
      </c>
      <c r="L91" s="124">
        <f t="shared" si="14"/>
        <v>34.234251477891611</v>
      </c>
      <c r="M91" s="116">
        <f>'MASTER CHART'!$I$7</f>
        <v>0.05</v>
      </c>
      <c r="N91" s="111">
        <f t="shared" si="16"/>
        <v>-1.7117125738945806</v>
      </c>
    </row>
    <row r="92" spans="1:56" ht="40.200000000000003" x14ac:dyDescent="0.3">
      <c r="A92" s="276" t="s">
        <v>223</v>
      </c>
      <c r="B92" s="477" t="s">
        <v>223</v>
      </c>
      <c r="C92" s="1372" t="s">
        <v>235</v>
      </c>
      <c r="D92" s="1370">
        <v>7275.5559999999996</v>
      </c>
      <c r="E92" s="1365">
        <v>2600.1309999999999</v>
      </c>
      <c r="F92" s="682">
        <v>37.551482441937999</v>
      </c>
      <c r="G92" s="680">
        <f t="shared" si="11"/>
        <v>7275.5559999999996</v>
      </c>
      <c r="H92" s="74">
        <f t="shared" si="12"/>
        <v>0.73456274089797391</v>
      </c>
      <c r="I92" s="114">
        <f t="shared" si="13"/>
        <v>-0.26543725910202609</v>
      </c>
      <c r="J92" s="114">
        <f t="shared" si="15"/>
        <v>0.26543725910202609</v>
      </c>
      <c r="K92" s="579">
        <f t="shared" si="10"/>
        <v>-26.625007304262727</v>
      </c>
      <c r="L92" s="124">
        <f t="shared" si="14"/>
        <v>26.625007304262727</v>
      </c>
      <c r="M92" s="116">
        <f>'MASTER CHART'!$I$7</f>
        <v>0.05</v>
      </c>
      <c r="N92" s="111">
        <f t="shared" si="16"/>
        <v>-1.3312503652131364</v>
      </c>
    </row>
    <row r="93" spans="1:56" x14ac:dyDescent="0.3">
      <c r="A93" s="275" t="s">
        <v>169</v>
      </c>
      <c r="B93" s="477" t="s">
        <v>169</v>
      </c>
      <c r="C93" s="1373" t="s">
        <v>169</v>
      </c>
      <c r="D93" s="1370">
        <v>1886.202</v>
      </c>
      <c r="E93" s="1365">
        <v>1293.1969999999999</v>
      </c>
      <c r="F93" s="682">
        <v>67.420880099122499</v>
      </c>
      <c r="G93" s="680">
        <f t="shared" si="11"/>
        <v>1886.202</v>
      </c>
      <c r="H93" s="74">
        <f t="shared" si="12"/>
        <v>0.19043681486435404</v>
      </c>
      <c r="I93" s="114">
        <f t="shared" si="13"/>
        <v>-0.80956318513564596</v>
      </c>
      <c r="J93" s="114">
        <f t="shared" si="15"/>
        <v>0.80956318513564596</v>
      </c>
      <c r="K93" s="579">
        <f t="shared" si="10"/>
        <v>-81.204220501741332</v>
      </c>
      <c r="L93" s="124">
        <f t="shared" si="14"/>
        <v>81.204220501741332</v>
      </c>
      <c r="M93" s="116">
        <f>'MASTER CHART'!$I$7</f>
        <v>0.05</v>
      </c>
      <c r="N93" s="111">
        <f t="shared" si="16"/>
        <v>-4.0602110250870664</v>
      </c>
    </row>
    <row r="94" spans="1:56" x14ac:dyDescent="0.3">
      <c r="A94" s="276" t="s">
        <v>73</v>
      </c>
      <c r="B94" s="477" t="s">
        <v>73</v>
      </c>
      <c r="C94" s="1372" t="s">
        <v>73</v>
      </c>
      <c r="D94" s="1370">
        <v>6825.442</v>
      </c>
      <c r="E94" s="1365">
        <v>5353.116</v>
      </c>
      <c r="F94" s="682">
        <v>87.669621342616907</v>
      </c>
      <c r="G94" s="680">
        <f t="shared" si="11"/>
        <v>6825.442</v>
      </c>
      <c r="H94" s="74">
        <f t="shared" si="12"/>
        <v>0.68911783283094086</v>
      </c>
      <c r="I94" s="114">
        <f t="shared" si="13"/>
        <v>-0.31088216716905914</v>
      </c>
      <c r="J94" s="114">
        <f t="shared" si="15"/>
        <v>0.31088216716905914</v>
      </c>
      <c r="K94" s="579">
        <f t="shared" si="10"/>
        <v>-31.18341411316225</v>
      </c>
      <c r="L94" s="124">
        <f t="shared" si="14"/>
        <v>31.18341411316225</v>
      </c>
      <c r="M94" s="116">
        <f>'MASTER CHART'!$I$7</f>
        <v>0.05</v>
      </c>
      <c r="N94" s="111">
        <f t="shared" si="16"/>
        <v>-1.5591707056581126</v>
      </c>
    </row>
    <row r="95" spans="1:56" x14ac:dyDescent="0.3">
      <c r="A95" s="276" t="s">
        <v>170</v>
      </c>
      <c r="B95" s="477" t="s">
        <v>170</v>
      </c>
      <c r="C95" s="1372" t="s">
        <v>170</v>
      </c>
      <c r="D95" s="1370">
        <v>5057.6769999999997</v>
      </c>
      <c r="E95" s="1365">
        <v>2658.5610000000001</v>
      </c>
      <c r="F95" s="682">
        <v>49.307860381684897</v>
      </c>
      <c r="G95" s="680">
        <f t="shared" si="11"/>
        <v>5057.6769999999997</v>
      </c>
      <c r="H95" s="74">
        <f t="shared" si="12"/>
        <v>0.51063878550266695</v>
      </c>
      <c r="I95" s="114">
        <f t="shared" si="13"/>
        <v>-0.48936121449733305</v>
      </c>
      <c r="J95" s="114">
        <f t="shared" si="15"/>
        <v>0.48936121449733305</v>
      </c>
      <c r="K95" s="579">
        <f t="shared" si="10"/>
        <v>-49.085972159644406</v>
      </c>
      <c r="L95" s="124">
        <f t="shared" si="14"/>
        <v>49.085972159644406</v>
      </c>
      <c r="M95" s="116">
        <f>'MASTER CHART'!$I$7</f>
        <v>0.05</v>
      </c>
      <c r="N95" s="111">
        <f t="shared" si="16"/>
        <v>-2.4542986079822207</v>
      </c>
    </row>
    <row r="96" spans="1:56" x14ac:dyDescent="0.3">
      <c r="A96" s="275" t="s">
        <v>74</v>
      </c>
      <c r="B96" s="477" t="s">
        <v>74</v>
      </c>
      <c r="C96" s="1372" t="s">
        <v>74</v>
      </c>
      <c r="D96" s="1370">
        <v>6871.2870000000003</v>
      </c>
      <c r="E96" s="1365">
        <v>5375.7709999999997</v>
      </c>
      <c r="F96" s="682">
        <v>78.359056725789202</v>
      </c>
      <c r="G96" s="680">
        <f t="shared" si="11"/>
        <v>6871.2870000000003</v>
      </c>
      <c r="H96" s="74">
        <f t="shared" si="12"/>
        <v>0.69374648648386694</v>
      </c>
      <c r="I96" s="114">
        <f t="shared" si="13"/>
        <v>-0.30625351351613306</v>
      </c>
      <c r="J96" s="114">
        <f t="shared" si="15"/>
        <v>0.30625351351613306</v>
      </c>
      <c r="K96" s="579">
        <f t="shared" si="10"/>
        <v>-30.719131375557996</v>
      </c>
      <c r="L96" s="124">
        <f t="shared" si="14"/>
        <v>30.719131375557996</v>
      </c>
      <c r="M96" s="116">
        <f>'MASTER CHART'!$I$7</f>
        <v>0.05</v>
      </c>
      <c r="N96" s="111">
        <f t="shared" si="16"/>
        <v>-1.5359565687779</v>
      </c>
    </row>
    <row r="97" spans="1:14" x14ac:dyDescent="0.3">
      <c r="A97" s="276" t="s">
        <v>171</v>
      </c>
      <c r="B97" s="477" t="s">
        <v>171</v>
      </c>
      <c r="C97" s="1373" t="s">
        <v>171</v>
      </c>
      <c r="D97" s="1370">
        <v>2722.2910000000002</v>
      </c>
      <c r="E97" s="1365">
        <v>1940.9860000000001</v>
      </c>
      <c r="F97" s="682">
        <v>66.522176906658203</v>
      </c>
      <c r="G97" s="680">
        <f t="shared" si="11"/>
        <v>2722.2910000000002</v>
      </c>
      <c r="H97" s="74">
        <f t="shared" si="12"/>
        <v>0.27485095826104378</v>
      </c>
      <c r="I97" s="114">
        <f t="shared" si="13"/>
        <v>-0.72514904173895622</v>
      </c>
      <c r="J97" s="114">
        <f t="shared" si="15"/>
        <v>0.72514904173895622</v>
      </c>
      <c r="K97" s="579">
        <f t="shared" si="10"/>
        <v>-72.736957118585067</v>
      </c>
      <c r="L97" s="124">
        <f t="shared" si="14"/>
        <v>72.736957118585067</v>
      </c>
      <c r="M97" s="116">
        <f>'MASTER CHART'!$I$7</f>
        <v>0.05</v>
      </c>
      <c r="N97" s="111">
        <f t="shared" si="16"/>
        <v>-3.6368478559292536</v>
      </c>
    </row>
    <row r="98" spans="1:14" x14ac:dyDescent="0.3">
      <c r="A98" s="275" t="s">
        <v>172</v>
      </c>
      <c r="B98" s="477" t="s">
        <v>172</v>
      </c>
      <c r="C98" s="1373" t="s">
        <v>172</v>
      </c>
      <c r="D98" s="1370">
        <v>625.976</v>
      </c>
      <c r="E98" s="1365">
        <v>552.32799999999997</v>
      </c>
      <c r="F98" s="682">
        <v>89.872215008169405</v>
      </c>
      <c r="G98" s="680">
        <f t="shared" si="11"/>
        <v>625.976</v>
      </c>
      <c r="H98" s="74">
        <f t="shared" si="12"/>
        <v>6.3200482038259356E-2</v>
      </c>
      <c r="I98" s="114">
        <f t="shared" si="13"/>
        <v>-0.93679951796174066</v>
      </c>
      <c r="J98" s="114">
        <f t="shared" si="15"/>
        <v>0.93679951796174066</v>
      </c>
      <c r="K98" s="579">
        <f t="shared" si="10"/>
        <v>-93.966815709071497</v>
      </c>
      <c r="L98" s="124">
        <f t="shared" si="14"/>
        <v>93.966815709071497</v>
      </c>
      <c r="M98" s="116">
        <f>'MASTER CHART'!$I$7</f>
        <v>0.05</v>
      </c>
      <c r="N98" s="111">
        <f t="shared" si="16"/>
        <v>-4.698340785453575</v>
      </c>
    </row>
    <row r="99" spans="1:14" ht="27" x14ac:dyDescent="0.3">
      <c r="A99" s="276" t="s">
        <v>173</v>
      </c>
      <c r="B99" s="477" t="s">
        <v>224</v>
      </c>
      <c r="C99" s="1372" t="s">
        <v>240</v>
      </c>
      <c r="D99" s="1370">
        <v>649.34199999999998</v>
      </c>
      <c r="E99" s="1365">
        <v>651.875</v>
      </c>
      <c r="F99" s="682">
        <v>100</v>
      </c>
      <c r="G99" s="680">
        <f t="shared" si="11"/>
        <v>649.34199999999998</v>
      </c>
      <c r="H99" s="74">
        <f t="shared" si="12"/>
        <v>6.555958600279789E-2</v>
      </c>
      <c r="I99" s="114">
        <f t="shared" si="13"/>
        <v>-0.93444041399720212</v>
      </c>
      <c r="J99" s="114">
        <f t="shared" si="15"/>
        <v>0.93444041399720212</v>
      </c>
      <c r="K99" s="579">
        <f t="shared" si="10"/>
        <v>-93.730182914942134</v>
      </c>
      <c r="L99" s="124">
        <f t="shared" si="14"/>
        <v>93.730182914942134</v>
      </c>
      <c r="M99" s="116">
        <f>'MASTER CHART'!$I$7</f>
        <v>0.05</v>
      </c>
      <c r="N99" s="111">
        <f t="shared" si="16"/>
        <v>-4.6865091457471069</v>
      </c>
    </row>
    <row r="100" spans="1:14" x14ac:dyDescent="0.3">
      <c r="A100" s="275" t="s">
        <v>174</v>
      </c>
      <c r="B100" s="477" t="s">
        <v>174</v>
      </c>
      <c r="C100" s="1372" t="s">
        <v>174</v>
      </c>
      <c r="D100" s="1370">
        <v>27691.019</v>
      </c>
      <c r="E100" s="1365">
        <v>10670.252</v>
      </c>
      <c r="F100" s="682">
        <v>34.4681193699532</v>
      </c>
      <c r="G100" s="680">
        <f t="shared" si="11"/>
        <v>27691.019</v>
      </c>
      <c r="H100" s="74">
        <f t="shared" ref="H100:H131" si="17">IF(G100=0,"use mean",G100/$G$179)</f>
        <v>2.7957713217928464</v>
      </c>
      <c r="I100" s="114">
        <f t="shared" ref="I100:I131" si="18">IF(G100=0,0,H100-1)</f>
        <v>1.7957713217928464</v>
      </c>
      <c r="J100" s="114">
        <f t="shared" si="15"/>
        <v>-1.7957713217928464</v>
      </c>
      <c r="K100" s="579">
        <f t="shared" si="10"/>
        <v>1.2443103760650152</v>
      </c>
      <c r="L100" s="124" t="e">
        <f t="shared" ref="L100:L131" si="19">IF(I100&lt;0,I100/$I$182*-100,I100/$J$181*100)</f>
        <v>#VALUE!</v>
      </c>
      <c r="M100" s="116">
        <f>'MASTER CHART'!$I$7</f>
        <v>0.05</v>
      </c>
      <c r="N100" s="111">
        <f t="shared" si="16"/>
        <v>6.2215518803250762E-2</v>
      </c>
    </row>
    <row r="101" spans="1:14" x14ac:dyDescent="0.3">
      <c r="A101" s="276" t="s">
        <v>175</v>
      </c>
      <c r="B101" s="477" t="s">
        <v>175</v>
      </c>
      <c r="C101" s="1372" t="s">
        <v>175</v>
      </c>
      <c r="D101" s="1370">
        <v>19129.955000000002</v>
      </c>
      <c r="E101" s="1365">
        <v>3534.8359999999998</v>
      </c>
      <c r="F101" s="682">
        <v>16.1021618211835</v>
      </c>
      <c r="G101" s="680">
        <f t="shared" si="11"/>
        <v>19129.955000000002</v>
      </c>
      <c r="H101" s="74">
        <f t="shared" si="17"/>
        <v>1.9314196987907044</v>
      </c>
      <c r="I101" s="114">
        <f t="shared" si="18"/>
        <v>0.93141969879070441</v>
      </c>
      <c r="J101" s="114">
        <f t="shared" si="15"/>
        <v>-0.93141969879070441</v>
      </c>
      <c r="K101" s="579">
        <f t="shared" si="10"/>
        <v>0.64539130434466285</v>
      </c>
      <c r="L101" s="124" t="e">
        <f t="shared" si="19"/>
        <v>#VALUE!</v>
      </c>
      <c r="M101" s="116">
        <f>'MASTER CHART'!$I$7</f>
        <v>0.05</v>
      </c>
      <c r="N101" s="111">
        <f t="shared" si="16"/>
        <v>3.2269565217233141E-2</v>
      </c>
    </row>
    <row r="102" spans="1:14" x14ac:dyDescent="0.3">
      <c r="A102" s="275" t="s">
        <v>75</v>
      </c>
      <c r="B102" s="477" t="s">
        <v>75</v>
      </c>
      <c r="C102" s="1372" t="s">
        <v>75</v>
      </c>
      <c r="D102" s="1370">
        <v>32365.998</v>
      </c>
      <c r="E102" s="1365">
        <v>25361.963</v>
      </c>
      <c r="F102" s="682">
        <v>74.010311947543499</v>
      </c>
      <c r="G102" s="680">
        <f t="shared" si="11"/>
        <v>32365.998</v>
      </c>
      <c r="H102" s="74">
        <f t="shared" si="17"/>
        <v>3.2677717280683898</v>
      </c>
      <c r="I102" s="114">
        <f t="shared" si="18"/>
        <v>2.2677717280683898</v>
      </c>
      <c r="J102" s="114">
        <f t="shared" si="15"/>
        <v>-2.2677717280683898</v>
      </c>
      <c r="K102" s="579">
        <f t="shared" si="10"/>
        <v>1.5713648266557523</v>
      </c>
      <c r="L102" s="124" t="e">
        <f t="shared" si="19"/>
        <v>#VALUE!</v>
      </c>
      <c r="M102" s="116">
        <f>'MASTER CHART'!$I$7</f>
        <v>0.05</v>
      </c>
      <c r="N102" s="111">
        <f t="shared" si="16"/>
        <v>7.8568241332787614E-2</v>
      </c>
    </row>
    <row r="103" spans="1:14" x14ac:dyDescent="0.3">
      <c r="A103" s="275" t="s">
        <v>176</v>
      </c>
      <c r="B103" s="477" t="s">
        <v>176</v>
      </c>
      <c r="C103" s="1372" t="s">
        <v>176</v>
      </c>
      <c r="D103" s="1370">
        <v>20250.833999999999</v>
      </c>
      <c r="E103" s="1365">
        <v>8906.6360000000004</v>
      </c>
      <c r="F103" s="682">
        <v>39.143005741863099</v>
      </c>
      <c r="G103" s="680">
        <f t="shared" si="11"/>
        <v>20250.833999999999</v>
      </c>
      <c r="H103" s="74">
        <f t="shared" si="17"/>
        <v>2.0445871255076424</v>
      </c>
      <c r="I103" s="114">
        <f t="shared" si="18"/>
        <v>1.0445871255076424</v>
      </c>
      <c r="J103" s="114">
        <f t="shared" si="15"/>
        <v>-1.0445871255076424</v>
      </c>
      <c r="K103" s="579">
        <f t="shared" ref="K103:K166" si="20">(IF(I103&lt;0,I103/$I$182*100,I103/$I$181*100))</f>
        <v>0.72380630161495962</v>
      </c>
      <c r="L103" s="124" t="e">
        <f t="shared" si="19"/>
        <v>#VALUE!</v>
      </c>
      <c r="M103" s="116">
        <f>'MASTER CHART'!$I$7</f>
        <v>0.05</v>
      </c>
      <c r="N103" s="111">
        <f t="shared" si="16"/>
        <v>3.6190315080747985E-2</v>
      </c>
    </row>
    <row r="104" spans="1:14" x14ac:dyDescent="0.3">
      <c r="A104" s="276" t="s">
        <v>177</v>
      </c>
      <c r="B104" s="477" t="s">
        <v>177</v>
      </c>
      <c r="C104" s="1373" t="s">
        <v>177</v>
      </c>
      <c r="D104" s="1370">
        <v>441.53899999999999</v>
      </c>
      <c r="E104" s="1365">
        <v>411.53300000000002</v>
      </c>
      <c r="F104" s="682">
        <v>95.277417435010406</v>
      </c>
      <c r="G104" s="680">
        <f t="shared" si="11"/>
        <v>441.53899999999999</v>
      </c>
      <c r="H104" s="74">
        <f t="shared" si="17"/>
        <v>4.4579149422167945E-2</v>
      </c>
      <c r="I104" s="114">
        <f t="shared" si="18"/>
        <v>-0.9554208505778321</v>
      </c>
      <c r="J104" s="114">
        <f t="shared" si="15"/>
        <v>0.9554208505778321</v>
      </c>
      <c r="K104" s="579">
        <f t="shared" si="20"/>
        <v>-95.834651138791529</v>
      </c>
      <c r="L104" s="124">
        <f t="shared" si="19"/>
        <v>95.834651138791529</v>
      </c>
      <c r="M104" s="116">
        <f>'MASTER CHART'!$I$7</f>
        <v>0.05</v>
      </c>
      <c r="N104" s="111">
        <f t="shared" si="16"/>
        <v>-4.7917325569395768</v>
      </c>
    </row>
    <row r="105" spans="1:14" x14ac:dyDescent="0.3">
      <c r="A105" s="275" t="s">
        <v>178</v>
      </c>
      <c r="B105" s="477" t="s">
        <v>178</v>
      </c>
      <c r="C105" s="1372" t="s">
        <v>178</v>
      </c>
      <c r="D105" s="1370">
        <v>59.194000000000003</v>
      </c>
      <c r="E105" s="1365">
        <v>41.426000000000002</v>
      </c>
      <c r="F105" s="682">
        <v>72.422875767452396</v>
      </c>
      <c r="G105" s="680">
        <f t="shared" si="11"/>
        <v>59.194000000000003</v>
      </c>
      <c r="H105" s="74">
        <f t="shared" si="17"/>
        <v>5.976410171911902E-3</v>
      </c>
      <c r="I105" s="114">
        <f t="shared" si="18"/>
        <v>-0.99402358982808814</v>
      </c>
      <c r="J105" s="114">
        <f t="shared" si="15"/>
        <v>0.99402358982808814</v>
      </c>
      <c r="K105" s="579">
        <f t="shared" si="20"/>
        <v>-99.706745877788066</v>
      </c>
      <c r="L105" s="124">
        <f t="shared" si="19"/>
        <v>99.706745877788066</v>
      </c>
      <c r="M105" s="116">
        <f>'MASTER CHART'!$I$7</f>
        <v>0.05</v>
      </c>
      <c r="N105" s="111">
        <f t="shared" si="16"/>
        <v>-4.9853372938894038</v>
      </c>
    </row>
    <row r="106" spans="1:14" x14ac:dyDescent="0.3">
      <c r="A106" s="276" t="s">
        <v>179</v>
      </c>
      <c r="B106" s="477" t="s">
        <v>179</v>
      </c>
      <c r="C106" s="1372" t="s">
        <v>179</v>
      </c>
      <c r="D106" s="1370">
        <v>4649.66</v>
      </c>
      <c r="E106" s="1365">
        <v>2646.7139999999999</v>
      </c>
      <c r="F106" s="682">
        <v>59.255426774589402</v>
      </c>
      <c r="G106" s="680">
        <f t="shared" si="11"/>
        <v>4649.66</v>
      </c>
      <c r="H106" s="74">
        <f t="shared" si="17"/>
        <v>0.46944412136250113</v>
      </c>
      <c r="I106" s="114">
        <f t="shared" si="18"/>
        <v>-0.53055587863749887</v>
      </c>
      <c r="J106" s="114">
        <f t="shared" si="15"/>
        <v>0.53055587863749887</v>
      </c>
      <c r="K106" s="579">
        <f t="shared" si="20"/>
        <v>-53.218053079026504</v>
      </c>
      <c r="L106" s="124">
        <f t="shared" si="19"/>
        <v>53.218053079026504</v>
      </c>
      <c r="M106" s="116">
        <f>'MASTER CHART'!$I$7</f>
        <v>0.05</v>
      </c>
      <c r="N106" s="111">
        <f t="shared" si="16"/>
        <v>-2.6609026539513252</v>
      </c>
    </row>
    <row r="107" spans="1:14" x14ac:dyDescent="0.3">
      <c r="A107" s="275" t="s">
        <v>119</v>
      </c>
      <c r="B107" s="477" t="s">
        <v>119</v>
      </c>
      <c r="C107" s="1372" t="s">
        <v>119</v>
      </c>
      <c r="D107" s="1370">
        <v>1271.7670000000001</v>
      </c>
      <c r="E107" s="1365">
        <v>519.33000000000004</v>
      </c>
      <c r="F107" s="682">
        <v>39.814241833053003</v>
      </c>
      <c r="G107" s="680">
        <f t="shared" si="11"/>
        <v>1271.7670000000001</v>
      </c>
      <c r="H107" s="74">
        <f t="shared" si="17"/>
        <v>0.12840154804713119</v>
      </c>
      <c r="I107" s="114">
        <f t="shared" si="18"/>
        <v>-0.87159845195286878</v>
      </c>
      <c r="J107" s="114">
        <f t="shared" si="15"/>
        <v>0.87159845195286878</v>
      </c>
      <c r="K107" s="579">
        <f t="shared" si="20"/>
        <v>-87.426743435100832</v>
      </c>
      <c r="L107" s="124">
        <f t="shared" si="19"/>
        <v>87.426743435100832</v>
      </c>
      <c r="M107" s="116">
        <f>'MASTER CHART'!$I$7</f>
        <v>0.05</v>
      </c>
      <c r="N107" s="111">
        <f t="shared" si="16"/>
        <v>-4.3713371717550418</v>
      </c>
    </row>
    <row r="108" spans="1:14" x14ac:dyDescent="0.3">
      <c r="A108" s="275" t="s">
        <v>76</v>
      </c>
      <c r="B108" s="477" t="s">
        <v>76</v>
      </c>
      <c r="C108" s="1372" t="s">
        <v>76</v>
      </c>
      <c r="D108" s="1370">
        <v>128932.753</v>
      </c>
      <c r="E108" s="1365">
        <v>108074.41</v>
      </c>
      <c r="F108" s="682">
        <v>78.971142102960798</v>
      </c>
      <c r="G108" s="680">
        <f t="shared" si="11"/>
        <v>128932.753</v>
      </c>
      <c r="H108" s="74">
        <f t="shared" si="17"/>
        <v>13.017451372129013</v>
      </c>
      <c r="I108" s="114">
        <f t="shared" si="18"/>
        <v>12.017451372129013</v>
      </c>
      <c r="J108" s="114">
        <f t="shared" si="15"/>
        <v>-12.017451372129013</v>
      </c>
      <c r="K108" s="579">
        <f t="shared" si="20"/>
        <v>8.3270287562381835</v>
      </c>
      <c r="L108" s="124" t="e">
        <f t="shared" si="19"/>
        <v>#VALUE!</v>
      </c>
      <c r="M108" s="116">
        <f>'MASTER CHART'!$I$7</f>
        <v>0.05</v>
      </c>
      <c r="N108" s="111">
        <f t="shared" si="16"/>
        <v>0.4163514378119092</v>
      </c>
    </row>
    <row r="109" spans="1:14" x14ac:dyDescent="0.3">
      <c r="A109" s="275" t="s">
        <v>180</v>
      </c>
      <c r="B109" s="477" t="s">
        <v>180</v>
      </c>
      <c r="C109" s="1372" t="s">
        <v>180</v>
      </c>
      <c r="D109" s="1370">
        <v>3278.2919999999999</v>
      </c>
      <c r="E109" s="1365">
        <v>2203.4690000000001</v>
      </c>
      <c r="F109" s="682">
        <v>71.221569957815902</v>
      </c>
      <c r="G109" s="680">
        <f t="shared" si="11"/>
        <v>3278.2919999999999</v>
      </c>
      <c r="H109" s="74">
        <f t="shared" si="17"/>
        <v>0.33098654686788209</v>
      </c>
      <c r="I109" s="114">
        <f t="shared" si="18"/>
        <v>-0.66901345313211791</v>
      </c>
      <c r="J109" s="114">
        <f t="shared" si="15"/>
        <v>0.66901345313211791</v>
      </c>
      <c r="K109" s="579">
        <f t="shared" si="20"/>
        <v>-67.106208587868537</v>
      </c>
      <c r="L109" s="124">
        <f t="shared" si="19"/>
        <v>67.106208587868537</v>
      </c>
      <c r="M109" s="116">
        <f>'MASTER CHART'!$I$7</f>
        <v>0.05</v>
      </c>
      <c r="N109" s="111">
        <f t="shared" si="16"/>
        <v>-3.3553104293934268</v>
      </c>
    </row>
    <row r="110" spans="1:14" x14ac:dyDescent="0.3">
      <c r="A110" s="276" t="s">
        <v>181</v>
      </c>
      <c r="B110" s="477" t="s">
        <v>181</v>
      </c>
      <c r="C110" s="1373" t="s">
        <v>181</v>
      </c>
      <c r="D110" s="1370">
        <v>628.06200000000001</v>
      </c>
      <c r="E110" s="1365">
        <v>424.767</v>
      </c>
      <c r="F110" s="682">
        <v>63.832371746398501</v>
      </c>
      <c r="G110" s="680">
        <f t="shared" si="11"/>
        <v>628.06200000000001</v>
      </c>
      <c r="H110" s="74">
        <f t="shared" si="17"/>
        <v>6.3411091080030624E-2</v>
      </c>
      <c r="I110" s="114">
        <f t="shared" si="18"/>
        <v>-0.93658890891996938</v>
      </c>
      <c r="J110" s="114">
        <f t="shared" si="15"/>
        <v>0.93658890891996938</v>
      </c>
      <c r="K110" s="579">
        <f t="shared" si="20"/>
        <v>-93.945690312831061</v>
      </c>
      <c r="L110" s="124">
        <f t="shared" si="19"/>
        <v>93.945690312831061</v>
      </c>
      <c r="M110" s="116">
        <f>'MASTER CHART'!$I$7</f>
        <v>0.05</v>
      </c>
      <c r="N110" s="111">
        <f t="shared" si="16"/>
        <v>-4.6972845156415532</v>
      </c>
    </row>
    <row r="111" spans="1:14" x14ac:dyDescent="0.3">
      <c r="A111" s="276" t="s">
        <v>77</v>
      </c>
      <c r="B111" s="477" t="s">
        <v>77</v>
      </c>
      <c r="C111" s="1372" t="s">
        <v>77</v>
      </c>
      <c r="D111" s="1370">
        <v>36910.557999999997</v>
      </c>
      <c r="E111" s="1365">
        <v>23551.598999999998</v>
      </c>
      <c r="F111" s="682">
        <v>59.699481463374802</v>
      </c>
      <c r="G111" s="680">
        <f t="shared" si="11"/>
        <v>36910.557999999997</v>
      </c>
      <c r="H111" s="74">
        <f t="shared" si="17"/>
        <v>3.7266046268565094</v>
      </c>
      <c r="I111" s="114">
        <f t="shared" si="18"/>
        <v>2.7266046268565094</v>
      </c>
      <c r="J111" s="114">
        <f t="shared" si="15"/>
        <v>-2.7266046268565094</v>
      </c>
      <c r="K111" s="579">
        <f t="shared" si="20"/>
        <v>1.8892953615258854</v>
      </c>
      <c r="L111" s="124" t="e">
        <f t="shared" si="19"/>
        <v>#VALUE!</v>
      </c>
      <c r="M111" s="116">
        <f>'MASTER CHART'!$I$7</f>
        <v>0.05</v>
      </c>
      <c r="N111" s="111">
        <f t="shared" si="16"/>
        <v>9.4464768076294281E-2</v>
      </c>
    </row>
    <row r="112" spans="1:14" x14ac:dyDescent="0.3">
      <c r="A112" s="275" t="s">
        <v>182</v>
      </c>
      <c r="B112" s="477" t="s">
        <v>182</v>
      </c>
      <c r="C112" s="1372" t="s">
        <v>182</v>
      </c>
      <c r="D112" s="1370">
        <v>31255.435000000001</v>
      </c>
      <c r="E112" s="1365">
        <v>11978.439</v>
      </c>
      <c r="F112" s="682">
        <v>31.9342966225521</v>
      </c>
      <c r="G112" s="680">
        <f t="shared" si="11"/>
        <v>31255.435000000001</v>
      </c>
      <c r="H112" s="74">
        <f t="shared" si="17"/>
        <v>3.1556458367660789</v>
      </c>
      <c r="I112" s="114">
        <f t="shared" si="18"/>
        <v>2.1556458367660789</v>
      </c>
      <c r="J112" s="114">
        <f t="shared" si="15"/>
        <v>-2.1556458367660789</v>
      </c>
      <c r="K112" s="579">
        <f t="shared" si="20"/>
        <v>1.4936715211218876</v>
      </c>
      <c r="L112" s="124" t="e">
        <f t="shared" si="19"/>
        <v>#VALUE!</v>
      </c>
      <c r="M112" s="116">
        <f>'MASTER CHART'!$I$7</f>
        <v>0.05</v>
      </c>
      <c r="N112" s="111">
        <f t="shared" si="16"/>
        <v>7.4683576056094381E-2</v>
      </c>
    </row>
    <row r="113" spans="1:14" x14ac:dyDescent="0.3">
      <c r="A113" s="276" t="s">
        <v>183</v>
      </c>
      <c r="B113" s="477" t="s">
        <v>183</v>
      </c>
      <c r="C113" s="1372" t="s">
        <v>183</v>
      </c>
      <c r="D113" s="1370">
        <v>54409.794000000002</v>
      </c>
      <c r="E113" s="1365">
        <v>17068.065999999999</v>
      </c>
      <c r="F113" s="682">
        <v>33.550581900713702</v>
      </c>
      <c r="G113" s="680">
        <f t="shared" si="11"/>
        <v>54409.794000000002</v>
      </c>
      <c r="H113" s="74">
        <f t="shared" si="17"/>
        <v>5.493381868318262</v>
      </c>
      <c r="I113" s="114">
        <f t="shared" si="18"/>
        <v>4.493381868318262</v>
      </c>
      <c r="J113" s="114">
        <f t="shared" si="15"/>
        <v>-4.493381868318262</v>
      </c>
      <c r="K113" s="579">
        <f t="shared" si="20"/>
        <v>3.1135154095170434</v>
      </c>
      <c r="L113" s="124" t="e">
        <f t="shared" si="19"/>
        <v>#VALUE!</v>
      </c>
      <c r="M113" s="116">
        <f>'MASTER CHART'!$I$7</f>
        <v>0.05</v>
      </c>
      <c r="N113" s="111">
        <f t="shared" si="16"/>
        <v>0.15567577047585218</v>
      </c>
    </row>
    <row r="114" spans="1:14" x14ac:dyDescent="0.3">
      <c r="A114" s="275" t="s">
        <v>184</v>
      </c>
      <c r="B114" s="477" t="s">
        <v>184</v>
      </c>
      <c r="C114" s="1372" t="s">
        <v>184</v>
      </c>
      <c r="D114" s="1370">
        <v>2540.9160000000002</v>
      </c>
      <c r="E114" s="1365">
        <v>1403.0989999999999</v>
      </c>
      <c r="F114" s="682">
        <v>45.677533275297797</v>
      </c>
      <c r="G114" s="680">
        <f t="shared" si="11"/>
        <v>2540.9160000000002</v>
      </c>
      <c r="H114" s="74">
        <f t="shared" si="17"/>
        <v>0.25653877467942193</v>
      </c>
      <c r="I114" s="114">
        <f t="shared" si="18"/>
        <v>-0.74346122532057812</v>
      </c>
      <c r="J114" s="114">
        <f t="shared" si="15"/>
        <v>0.74346122532057812</v>
      </c>
      <c r="K114" s="579">
        <f t="shared" si="20"/>
        <v>-74.573782978176538</v>
      </c>
      <c r="L114" s="124">
        <f t="shared" si="19"/>
        <v>74.573782978176538</v>
      </c>
      <c r="M114" s="116">
        <f>'MASTER CHART'!$I$7</f>
        <v>0.05</v>
      </c>
      <c r="N114" s="111">
        <f t="shared" si="16"/>
        <v>-3.7286891489088272</v>
      </c>
    </row>
    <row r="115" spans="1:14" x14ac:dyDescent="0.3">
      <c r="A115" s="275" t="s">
        <v>185</v>
      </c>
      <c r="B115" s="477" t="s">
        <v>185</v>
      </c>
      <c r="C115" s="1372" t="s">
        <v>185</v>
      </c>
      <c r="D115" s="1370">
        <v>29136.808000000001</v>
      </c>
      <c r="E115" s="1365">
        <v>6226.2330000000002</v>
      </c>
      <c r="F115" s="682">
        <v>18.2425498048771</v>
      </c>
      <c r="G115" s="680">
        <f t="shared" si="11"/>
        <v>29136.808000000001</v>
      </c>
      <c r="H115" s="74">
        <f t="shared" si="17"/>
        <v>2.9417426716938215</v>
      </c>
      <c r="I115" s="114">
        <f t="shared" si="18"/>
        <v>1.9417426716938215</v>
      </c>
      <c r="J115" s="114">
        <f t="shared" si="15"/>
        <v>-1.9417426716938215</v>
      </c>
      <c r="K115" s="579">
        <f t="shared" si="20"/>
        <v>1.3454555848595637</v>
      </c>
      <c r="L115" s="124" t="e">
        <f t="shared" si="19"/>
        <v>#VALUE!</v>
      </c>
      <c r="M115" s="116">
        <f>'MASTER CHART'!$I$7</f>
        <v>0.05</v>
      </c>
      <c r="N115" s="111">
        <f t="shared" si="16"/>
        <v>6.7272779242978184E-2</v>
      </c>
    </row>
    <row r="116" spans="1:14" ht="17.399999999999999" customHeight="1" x14ac:dyDescent="0.3">
      <c r="A116" s="277" t="s">
        <v>186</v>
      </c>
      <c r="B116" s="478" t="s">
        <v>237</v>
      </c>
      <c r="C116" s="1372" t="s">
        <v>797</v>
      </c>
      <c r="D116" s="1370">
        <v>164.1</v>
      </c>
      <c r="E116" s="1365">
        <v>145.61199999999999</v>
      </c>
      <c r="F116" s="682">
        <v>74.734955185659402</v>
      </c>
      <c r="G116" s="680">
        <f t="shared" si="11"/>
        <v>164.1</v>
      </c>
      <c r="H116" s="74">
        <f t="shared" si="17"/>
        <v>1.6568045903482501E-2</v>
      </c>
      <c r="I116" s="114">
        <f t="shared" si="18"/>
        <v>-0.98343195409651751</v>
      </c>
      <c r="J116" s="114">
        <f t="shared" si="15"/>
        <v>0.98343195409651751</v>
      </c>
      <c r="K116" s="579">
        <f t="shared" si="20"/>
        <v>-98.644338965995914</v>
      </c>
      <c r="L116" s="124">
        <f t="shared" si="19"/>
        <v>98.644338965995914</v>
      </c>
      <c r="M116" s="116">
        <f>'MASTER CHART'!$I$7</f>
        <v>0.05</v>
      </c>
      <c r="N116" s="111">
        <f t="shared" si="16"/>
        <v>-4.9322169482997964</v>
      </c>
    </row>
    <row r="117" spans="1:14" x14ac:dyDescent="0.3">
      <c r="A117" s="275" t="s">
        <v>78</v>
      </c>
      <c r="B117" s="477" t="s">
        <v>78</v>
      </c>
      <c r="C117" s="1373" t="s">
        <v>78</v>
      </c>
      <c r="D117" s="1370">
        <v>17134.873</v>
      </c>
      <c r="E117" s="1365">
        <v>15847.281000000001</v>
      </c>
      <c r="F117" s="682">
        <v>89.9100149781612</v>
      </c>
      <c r="G117" s="680">
        <f t="shared" si="11"/>
        <v>17134.873</v>
      </c>
      <c r="H117" s="74">
        <f t="shared" si="17"/>
        <v>1.7299900208064771</v>
      </c>
      <c r="I117" s="114">
        <f t="shared" si="18"/>
        <v>0.72999002080647712</v>
      </c>
      <c r="J117" s="114">
        <f t="shared" si="15"/>
        <v>-0.72999002080647712</v>
      </c>
      <c r="K117" s="579">
        <f t="shared" si="20"/>
        <v>0.50581838917360655</v>
      </c>
      <c r="L117" s="124" t="e">
        <f t="shared" si="19"/>
        <v>#VALUE!</v>
      </c>
      <c r="M117" s="116">
        <f>'MASTER CHART'!$I$7</f>
        <v>0.05</v>
      </c>
      <c r="N117" s="111">
        <f t="shared" si="16"/>
        <v>2.5290919458680328E-2</v>
      </c>
    </row>
    <row r="118" spans="1:14" x14ac:dyDescent="0.3">
      <c r="A118" s="275" t="s">
        <v>187</v>
      </c>
      <c r="B118" s="477" t="s">
        <v>187</v>
      </c>
      <c r="C118" s="1372" t="s">
        <v>187</v>
      </c>
      <c r="D118" s="1370">
        <v>285.49099999999999</v>
      </c>
      <c r="E118" s="1365">
        <v>205.19499999999999</v>
      </c>
      <c r="F118" s="682">
        <v>69.663310548679107</v>
      </c>
      <c r="G118" s="680">
        <f t="shared" si="11"/>
        <v>285.49099999999999</v>
      </c>
      <c r="H118" s="74">
        <f t="shared" si="17"/>
        <v>2.8824058458446815E-2</v>
      </c>
      <c r="I118" s="114">
        <f t="shared" si="18"/>
        <v>-0.97117594154155318</v>
      </c>
      <c r="J118" s="114">
        <f t="shared" si="15"/>
        <v>0.97117594154155318</v>
      </c>
      <c r="K118" s="579">
        <f t="shared" si="20"/>
        <v>-97.414984711431245</v>
      </c>
      <c r="L118" s="124">
        <f t="shared" si="19"/>
        <v>97.414984711431245</v>
      </c>
      <c r="M118" s="116">
        <f>'MASTER CHART'!$I$7</f>
        <v>0.05</v>
      </c>
      <c r="N118" s="111">
        <f t="shared" si="16"/>
        <v>-4.8707492355715623</v>
      </c>
    </row>
    <row r="119" spans="1:14" x14ac:dyDescent="0.3">
      <c r="A119" s="276" t="s">
        <v>79</v>
      </c>
      <c r="B119" s="477" t="s">
        <v>79</v>
      </c>
      <c r="C119" s="1374" t="s">
        <v>79</v>
      </c>
      <c r="D119" s="1370">
        <v>4822.2330000000002</v>
      </c>
      <c r="E119" s="1365">
        <v>4191.4049999999997</v>
      </c>
      <c r="F119" s="682">
        <v>86.250538027296997</v>
      </c>
      <c r="G119" s="680">
        <f t="shared" si="11"/>
        <v>4822.2330000000002</v>
      </c>
      <c r="H119" s="74">
        <f t="shared" si="17"/>
        <v>0.48686762767390696</v>
      </c>
      <c r="I119" s="114">
        <f t="shared" si="18"/>
        <v>-0.51313237232609299</v>
      </c>
      <c r="J119" s="114">
        <f t="shared" si="15"/>
        <v>0.51313237232609299</v>
      </c>
      <c r="K119" s="579">
        <f t="shared" si="20"/>
        <v>-51.470367074520482</v>
      </c>
      <c r="L119" s="124">
        <f t="shared" si="19"/>
        <v>51.470367074520482</v>
      </c>
      <c r="M119" s="116">
        <f>'MASTER CHART'!$I$7</f>
        <v>0.05</v>
      </c>
      <c r="N119" s="111">
        <f t="shared" si="16"/>
        <v>-2.5735183537260244</v>
      </c>
    </row>
    <row r="120" spans="1:14" x14ac:dyDescent="0.3">
      <c r="A120" s="275" t="s">
        <v>35</v>
      </c>
      <c r="B120" s="477" t="s">
        <v>35</v>
      </c>
      <c r="C120" s="1372" t="s">
        <v>35</v>
      </c>
      <c r="D120" s="1370">
        <v>6624.5540000000001</v>
      </c>
      <c r="E120" s="1365">
        <v>3786.5129999999999</v>
      </c>
      <c r="F120" s="682">
        <v>58.459146456411602</v>
      </c>
      <c r="G120" s="680">
        <f t="shared" si="11"/>
        <v>6624.5540000000001</v>
      </c>
      <c r="H120" s="74">
        <f t="shared" si="17"/>
        <v>0.6688355561371031</v>
      </c>
      <c r="I120" s="114">
        <f t="shared" si="18"/>
        <v>-0.3311644438628969</v>
      </c>
      <c r="J120" s="114">
        <f t="shared" si="15"/>
        <v>0.3311644438628969</v>
      </c>
      <c r="K120" s="579">
        <f t="shared" si="20"/>
        <v>-33.217852559925078</v>
      </c>
      <c r="L120" s="124">
        <f t="shared" si="19"/>
        <v>33.217852559925078</v>
      </c>
      <c r="M120" s="116">
        <f>'MASTER CHART'!$I$7</f>
        <v>0.05</v>
      </c>
      <c r="N120" s="111">
        <f t="shared" si="16"/>
        <v>-1.6608926279962539</v>
      </c>
    </row>
    <row r="121" spans="1:14" x14ac:dyDescent="0.3">
      <c r="A121" s="276" t="s">
        <v>188</v>
      </c>
      <c r="B121" s="477" t="s">
        <v>188</v>
      </c>
      <c r="C121" s="1372" t="s">
        <v>188</v>
      </c>
      <c r="D121" s="1370">
        <v>24206.635999999999</v>
      </c>
      <c r="E121" s="1365">
        <v>4002.6379999999999</v>
      </c>
      <c r="F121" s="682">
        <v>18.468748681534301</v>
      </c>
      <c r="G121" s="680">
        <f t="shared" si="11"/>
        <v>24206.635999999999</v>
      </c>
      <c r="H121" s="74">
        <f t="shared" si="17"/>
        <v>2.4439771871839855</v>
      </c>
      <c r="I121" s="114">
        <f t="shared" si="18"/>
        <v>1.4439771871839855</v>
      </c>
      <c r="J121" s="114">
        <f t="shared" si="15"/>
        <v>-1.4439771871839855</v>
      </c>
      <c r="K121" s="579">
        <f t="shared" si="20"/>
        <v>1.0005482184782739</v>
      </c>
      <c r="L121" s="124" t="e">
        <f t="shared" si="19"/>
        <v>#VALUE!</v>
      </c>
      <c r="M121" s="116">
        <f>'MASTER CHART'!$I$7</f>
        <v>0.05</v>
      </c>
      <c r="N121" s="111">
        <f t="shared" si="16"/>
        <v>5.0027410923913697E-2</v>
      </c>
    </row>
    <row r="122" spans="1:14" x14ac:dyDescent="0.3">
      <c r="A122" s="275" t="s">
        <v>189</v>
      </c>
      <c r="B122" s="477" t="s">
        <v>189</v>
      </c>
      <c r="C122" s="1372" t="s">
        <v>189</v>
      </c>
      <c r="D122" s="1370">
        <v>206139.587</v>
      </c>
      <c r="E122" s="1365">
        <v>107112.526</v>
      </c>
      <c r="F122" s="682">
        <v>46.941547899575902</v>
      </c>
      <c r="G122" s="680">
        <f t="shared" si="11"/>
        <v>206139.587</v>
      </c>
      <c r="H122" s="74">
        <f t="shared" si="17"/>
        <v>20.812493235471813</v>
      </c>
      <c r="I122" s="114">
        <f t="shared" si="18"/>
        <v>19.812493235471813</v>
      </c>
      <c r="J122" s="114">
        <f t="shared" si="15"/>
        <v>-19.812493235471813</v>
      </c>
      <c r="K122" s="579">
        <f t="shared" si="20"/>
        <v>13.728301933234327</v>
      </c>
      <c r="L122" s="124" t="e">
        <f t="shared" si="19"/>
        <v>#VALUE!</v>
      </c>
      <c r="M122" s="116">
        <f>'MASTER CHART'!$I$7</f>
        <v>0.05</v>
      </c>
      <c r="N122" s="111">
        <f t="shared" si="16"/>
        <v>0.68641509666171641</v>
      </c>
    </row>
    <row r="123" spans="1:14" x14ac:dyDescent="0.3">
      <c r="A123" s="275" t="s">
        <v>190</v>
      </c>
      <c r="B123" s="477" t="s">
        <v>190</v>
      </c>
      <c r="C123" s="1373" t="s">
        <v>190</v>
      </c>
      <c r="D123" s="1370">
        <v>5421.2420000000002</v>
      </c>
      <c r="E123" s="1365">
        <v>4521.8379999999997</v>
      </c>
      <c r="F123" s="682">
        <v>80.208443802382007</v>
      </c>
      <c r="G123" s="680">
        <f t="shared" si="11"/>
        <v>5421.2420000000002</v>
      </c>
      <c r="H123" s="74">
        <f t="shared" si="17"/>
        <v>0.54734543759833809</v>
      </c>
      <c r="I123" s="114">
        <f t="shared" si="18"/>
        <v>-0.45265456240166191</v>
      </c>
      <c r="J123" s="114">
        <f t="shared" si="15"/>
        <v>0.45265456240166191</v>
      </c>
      <c r="K123" s="579">
        <f t="shared" si="20"/>
        <v>-45.40406675017578</v>
      </c>
      <c r="L123" s="124">
        <f t="shared" si="19"/>
        <v>45.40406675017578</v>
      </c>
      <c r="M123" s="116">
        <f>'MASTER CHART'!$I$7</f>
        <v>0.05</v>
      </c>
      <c r="N123" s="111">
        <f t="shared" si="16"/>
        <v>-2.2702033375087889</v>
      </c>
    </row>
    <row r="124" spans="1:14" x14ac:dyDescent="0.3">
      <c r="A124" s="275" t="s">
        <v>36</v>
      </c>
      <c r="B124" s="477" t="s">
        <v>36</v>
      </c>
      <c r="C124" s="1372" t="s">
        <v>36</v>
      </c>
      <c r="D124" s="1370">
        <v>5106.6220000000003</v>
      </c>
      <c r="E124" s="1365">
        <v>4442.97</v>
      </c>
      <c r="F124" s="682">
        <v>77.178076512062205</v>
      </c>
      <c r="G124" s="680">
        <f t="shared" si="11"/>
        <v>5106.6220000000003</v>
      </c>
      <c r="H124" s="74">
        <f t="shared" si="17"/>
        <v>0.51558042478813904</v>
      </c>
      <c r="I124" s="114">
        <f t="shared" si="18"/>
        <v>-0.48441957521186096</v>
      </c>
      <c r="J124" s="114">
        <f t="shared" si="15"/>
        <v>0.48441957521186096</v>
      </c>
      <c r="K124" s="579">
        <f t="shared" si="20"/>
        <v>-48.590295017272489</v>
      </c>
      <c r="L124" s="124">
        <f t="shared" si="19"/>
        <v>48.590295017272489</v>
      </c>
      <c r="M124" s="116">
        <f>'MASTER CHART'!$I$7</f>
        <v>0.05</v>
      </c>
      <c r="N124" s="111">
        <f t="shared" si="16"/>
        <v>-2.4295147508636248</v>
      </c>
    </row>
    <row r="125" spans="1:14" x14ac:dyDescent="0.3">
      <c r="A125" s="276" t="s">
        <v>80</v>
      </c>
      <c r="B125" s="477" t="s">
        <v>80</v>
      </c>
      <c r="C125" s="1372" t="s">
        <v>80</v>
      </c>
      <c r="D125" s="1370">
        <v>220892.33100000001</v>
      </c>
      <c r="E125" s="1365">
        <v>77437.729000000007</v>
      </c>
      <c r="F125" s="682">
        <v>38.303141171117197</v>
      </c>
      <c r="G125" s="680">
        <f t="shared" si="11"/>
        <v>220892.33100000001</v>
      </c>
      <c r="H125" s="74">
        <f t="shared" si="17"/>
        <v>22.301976110513408</v>
      </c>
      <c r="I125" s="114">
        <f t="shared" si="18"/>
        <v>21.301976110513408</v>
      </c>
      <c r="J125" s="114">
        <f t="shared" si="15"/>
        <v>-21.301976110513408</v>
      </c>
      <c r="K125" s="579">
        <f t="shared" si="20"/>
        <v>14.76038156046384</v>
      </c>
      <c r="L125" s="124" t="e">
        <f t="shared" si="19"/>
        <v>#VALUE!</v>
      </c>
      <c r="M125" s="116">
        <f>'MASTER CHART'!$I$7</f>
        <v>0.05</v>
      </c>
      <c r="N125" s="111">
        <f t="shared" si="16"/>
        <v>0.738019078023192</v>
      </c>
    </row>
    <row r="126" spans="1:14" x14ac:dyDescent="0.3">
      <c r="A126" s="275" t="s">
        <v>81</v>
      </c>
      <c r="B126" s="477" t="s">
        <v>81</v>
      </c>
      <c r="C126" s="1372" t="s">
        <v>81</v>
      </c>
      <c r="D126" s="1370">
        <v>4314.768</v>
      </c>
      <c r="E126" s="1365">
        <v>2934.5120000000002</v>
      </c>
      <c r="F126" s="682">
        <v>66.291918756337495</v>
      </c>
      <c r="G126" s="680">
        <f t="shared" si="11"/>
        <v>4314.768</v>
      </c>
      <c r="H126" s="74">
        <f t="shared" si="17"/>
        <v>0.43563238444166591</v>
      </c>
      <c r="I126" s="114">
        <f t="shared" si="18"/>
        <v>-0.56436761555833415</v>
      </c>
      <c r="J126" s="114">
        <f t="shared" si="15"/>
        <v>0.56436761555833415</v>
      </c>
      <c r="K126" s="579">
        <f t="shared" si="20"/>
        <v>-56.609580498848999</v>
      </c>
      <c r="L126" s="124">
        <f t="shared" si="19"/>
        <v>56.609580498848999</v>
      </c>
      <c r="M126" s="116">
        <f>'MASTER CHART'!$I$7</f>
        <v>0.05</v>
      </c>
      <c r="N126" s="111">
        <f t="shared" si="16"/>
        <v>-2.8304790249424503</v>
      </c>
    </row>
    <row r="127" spans="1:14" ht="27" x14ac:dyDescent="0.3">
      <c r="A127" s="276" t="s">
        <v>191</v>
      </c>
      <c r="B127" s="478" t="s">
        <v>191</v>
      </c>
      <c r="C127" s="1372" t="s">
        <v>191</v>
      </c>
      <c r="D127" s="1370">
        <v>8947.027</v>
      </c>
      <c r="E127" s="1365">
        <v>1168.4690000000001</v>
      </c>
      <c r="F127" s="682">
        <v>12.984791016930201</v>
      </c>
      <c r="G127" s="680">
        <f t="shared" si="11"/>
        <v>8947.027</v>
      </c>
      <c r="H127" s="74">
        <f t="shared" si="17"/>
        <v>0.90331964677451138</v>
      </c>
      <c r="I127" s="114">
        <f t="shared" si="18"/>
        <v>-9.6680353225488624E-2</v>
      </c>
      <c r="J127" s="114">
        <f t="shared" si="15"/>
        <v>9.6680353225488624E-2</v>
      </c>
      <c r="K127" s="579">
        <f t="shared" si="20"/>
        <v>-9.6976404876827136</v>
      </c>
      <c r="L127" s="124">
        <f t="shared" si="19"/>
        <v>9.6976404876827136</v>
      </c>
      <c r="M127" s="116">
        <f>'MASTER CHART'!$I$7</f>
        <v>0.05</v>
      </c>
      <c r="N127" s="111">
        <f t="shared" si="16"/>
        <v>-0.48488202438413569</v>
      </c>
    </row>
    <row r="128" spans="1:14" x14ac:dyDescent="0.3">
      <c r="A128" s="275" t="s">
        <v>82</v>
      </c>
      <c r="B128" s="477" t="s">
        <v>82</v>
      </c>
      <c r="C128" s="1372" t="s">
        <v>82</v>
      </c>
      <c r="D128" s="1370">
        <v>7132.53</v>
      </c>
      <c r="E128" s="1365">
        <v>4394.0320000000002</v>
      </c>
      <c r="F128" s="682">
        <v>59.416133881521297</v>
      </c>
      <c r="G128" s="680">
        <f t="shared" si="11"/>
        <v>7132.53</v>
      </c>
      <c r="H128" s="74">
        <f t="shared" si="17"/>
        <v>0.72012239151716051</v>
      </c>
      <c r="I128" s="114">
        <f t="shared" si="18"/>
        <v>-0.27987760848283949</v>
      </c>
      <c r="J128" s="114">
        <f t="shared" si="15"/>
        <v>0.27987760848283949</v>
      </c>
      <c r="K128" s="579">
        <f t="shared" si="20"/>
        <v>-28.073464122423598</v>
      </c>
      <c r="L128" s="124">
        <f t="shared" si="19"/>
        <v>28.073464122423598</v>
      </c>
      <c r="M128" s="116">
        <f>'MASTER CHART'!$I$7</f>
        <v>0.05</v>
      </c>
      <c r="N128" s="111">
        <f t="shared" si="16"/>
        <v>-1.4036732061211801</v>
      </c>
    </row>
    <row r="129" spans="1:14" x14ac:dyDescent="0.3">
      <c r="A129" s="276" t="s">
        <v>83</v>
      </c>
      <c r="B129" s="477" t="s">
        <v>83</v>
      </c>
      <c r="C129" s="1372" t="s">
        <v>83</v>
      </c>
      <c r="D129" s="1370">
        <v>32971.845999999998</v>
      </c>
      <c r="E129" s="1365">
        <v>26082.478999999999</v>
      </c>
      <c r="F129" s="682">
        <v>78.285357731075294</v>
      </c>
      <c r="G129" s="680">
        <f t="shared" si="11"/>
        <v>32971.845999999998</v>
      </c>
      <c r="H129" s="74">
        <f t="shared" si="17"/>
        <v>3.3289400246834604</v>
      </c>
      <c r="I129" s="114">
        <f t="shared" si="18"/>
        <v>2.3289400246834604</v>
      </c>
      <c r="J129" s="114">
        <f t="shared" si="15"/>
        <v>-2.3289400246834604</v>
      </c>
      <c r="K129" s="579">
        <f t="shared" si="20"/>
        <v>1.6137490351797901</v>
      </c>
      <c r="L129" s="124" t="e">
        <f t="shared" si="19"/>
        <v>#VALUE!</v>
      </c>
      <c r="M129" s="116">
        <f>'MASTER CHART'!$I$7</f>
        <v>0.05</v>
      </c>
      <c r="N129" s="111">
        <f t="shared" si="16"/>
        <v>8.0687451758989504E-2</v>
      </c>
    </row>
    <row r="130" spans="1:14" x14ac:dyDescent="0.3">
      <c r="A130" s="275" t="s">
        <v>84</v>
      </c>
      <c r="B130" s="477" t="s">
        <v>84</v>
      </c>
      <c r="C130" s="1372" t="s">
        <v>84</v>
      </c>
      <c r="D130" s="1370">
        <v>109581.08500000001</v>
      </c>
      <c r="E130" s="1365">
        <v>52008.603000000003</v>
      </c>
      <c r="F130" s="682">
        <v>44.4875982471954</v>
      </c>
      <c r="G130" s="680">
        <f t="shared" si="11"/>
        <v>109581.08500000001</v>
      </c>
      <c r="H130" s="74">
        <f t="shared" si="17"/>
        <v>11.063646839935513</v>
      </c>
      <c r="I130" s="114">
        <f t="shared" si="18"/>
        <v>10.063646839935513</v>
      </c>
      <c r="J130" s="114">
        <f t="shared" si="15"/>
        <v>-10.063646839935513</v>
      </c>
      <c r="K130" s="579">
        <f t="shared" si="20"/>
        <v>6.9732153710327411</v>
      </c>
      <c r="L130" s="124" t="e">
        <f t="shared" si="19"/>
        <v>#VALUE!</v>
      </c>
      <c r="M130" s="116">
        <f>'MASTER CHART'!$I$7</f>
        <v>0.05</v>
      </c>
      <c r="N130" s="111">
        <f t="shared" si="16"/>
        <v>0.34866076855163708</v>
      </c>
    </row>
    <row r="131" spans="1:14" x14ac:dyDescent="0.3">
      <c r="A131" s="275" t="s">
        <v>85</v>
      </c>
      <c r="B131" s="477" t="s">
        <v>85</v>
      </c>
      <c r="C131" s="1373" t="s">
        <v>85</v>
      </c>
      <c r="D131" s="1370">
        <v>37846.605000000003</v>
      </c>
      <c r="E131" s="1365">
        <v>22781.638999999999</v>
      </c>
      <c r="F131" s="682">
        <v>60.567640287057102</v>
      </c>
      <c r="G131" s="680">
        <f t="shared" si="11"/>
        <v>37846.605000000003</v>
      </c>
      <c r="H131" s="74">
        <f t="shared" si="17"/>
        <v>3.8211108405299838</v>
      </c>
      <c r="I131" s="114">
        <f t="shared" si="18"/>
        <v>2.8211108405299838</v>
      </c>
      <c r="J131" s="114">
        <f t="shared" si="15"/>
        <v>-2.8211108405299838</v>
      </c>
      <c r="K131" s="579">
        <f t="shared" si="20"/>
        <v>1.9547797920039924</v>
      </c>
      <c r="L131" s="124" t="e">
        <f t="shared" si="19"/>
        <v>#VALUE!</v>
      </c>
      <c r="M131" s="116">
        <f>'MASTER CHART'!$I$7</f>
        <v>0.05</v>
      </c>
      <c r="N131" s="111">
        <f t="shared" si="16"/>
        <v>9.7738989600199624E-2</v>
      </c>
    </row>
    <row r="132" spans="1:14" x14ac:dyDescent="0.3">
      <c r="A132" s="276" t="s">
        <v>86</v>
      </c>
      <c r="B132" s="477" t="s">
        <v>86</v>
      </c>
      <c r="C132" s="1373" t="s">
        <v>86</v>
      </c>
      <c r="D132" s="1370">
        <v>10196.707</v>
      </c>
      <c r="E132" s="1365">
        <v>6775.8069999999998</v>
      </c>
      <c r="F132" s="682">
        <v>62.908489709625698</v>
      </c>
      <c r="G132" s="680">
        <f t="shared" ref="G132:G151" si="21">D132</f>
        <v>10196.707</v>
      </c>
      <c r="H132" s="74">
        <f t="shared" ref="H132:H162" si="22">IF(G132=0,"use mean",G132/$G$179)</f>
        <v>1.0294912226713062</v>
      </c>
      <c r="I132" s="114">
        <f t="shared" ref="I132:I162" si="23">IF(G132=0,0,H132-1)</f>
        <v>2.9491222671306216E-2</v>
      </c>
      <c r="J132" s="114">
        <f t="shared" si="15"/>
        <v>-2.9491222671306216E-2</v>
      </c>
      <c r="K132" s="579">
        <f t="shared" si="20"/>
        <v>2.0434803656466497E-2</v>
      </c>
      <c r="L132" s="124" t="e">
        <f t="shared" ref="L132:L163" si="24">IF(I132&lt;0,I132/$I$182*-100,I132/$J$181*100)</f>
        <v>#VALUE!</v>
      </c>
      <c r="M132" s="116">
        <f>'MASTER CHART'!$I$7</f>
        <v>0.05</v>
      </c>
      <c r="N132" s="111">
        <f t="shared" si="16"/>
        <v>1.021740182823325E-3</v>
      </c>
    </row>
    <row r="133" spans="1:14" x14ac:dyDescent="0.3">
      <c r="A133" s="275" t="s">
        <v>226</v>
      </c>
      <c r="B133" s="477" t="s">
        <v>226</v>
      </c>
      <c r="C133" s="1372" t="s">
        <v>226</v>
      </c>
      <c r="D133" s="1370">
        <v>2860.84</v>
      </c>
      <c r="E133" s="1365">
        <v>3416.2719999999999</v>
      </c>
      <c r="F133" s="682">
        <v>93.635901391057303</v>
      </c>
      <c r="G133" s="680">
        <f t="shared" si="21"/>
        <v>2860.84</v>
      </c>
      <c r="H133" s="74">
        <f t="shared" si="22"/>
        <v>0.28883929581059647</v>
      </c>
      <c r="I133" s="114">
        <f t="shared" si="23"/>
        <v>-0.71116070418940347</v>
      </c>
      <c r="J133" s="114">
        <f t="shared" si="15"/>
        <v>0.71116070418940347</v>
      </c>
      <c r="K133" s="579">
        <f t="shared" si="20"/>
        <v>-71.333839897245085</v>
      </c>
      <c r="L133" s="124">
        <f t="shared" si="24"/>
        <v>71.333839897245085</v>
      </c>
      <c r="M133" s="116">
        <f>'MASTER CHART'!$I$7</f>
        <v>0.05</v>
      </c>
      <c r="N133" s="111">
        <f t="shared" si="16"/>
        <v>-3.5666919948622544</v>
      </c>
    </row>
    <row r="134" spans="1:14" x14ac:dyDescent="0.3">
      <c r="A134" s="275" t="s">
        <v>87</v>
      </c>
      <c r="B134" s="477" t="s">
        <v>87</v>
      </c>
      <c r="C134" s="1372" t="s">
        <v>87</v>
      </c>
      <c r="D134" s="1370">
        <v>2881.06</v>
      </c>
      <c r="E134" s="1365">
        <v>2770.4520000000002</v>
      </c>
      <c r="F134" s="682">
        <v>99.159360399591506</v>
      </c>
      <c r="G134" s="680">
        <f t="shared" si="21"/>
        <v>2881.06</v>
      </c>
      <c r="H134" s="74">
        <f t="shared" si="22"/>
        <v>0.29088076983965444</v>
      </c>
      <c r="I134" s="114">
        <f t="shared" si="23"/>
        <v>-0.7091192301603455</v>
      </c>
      <c r="J134" s="114">
        <f t="shared" ref="J134:J177" si="25">(I134*-1)</f>
        <v>0.7091192301603455</v>
      </c>
      <c r="K134" s="579">
        <f t="shared" si="20"/>
        <v>-71.129067360341224</v>
      </c>
      <c r="L134" s="124">
        <f t="shared" si="24"/>
        <v>71.129067360341224</v>
      </c>
      <c r="M134" s="116">
        <f>'MASTER CHART'!$I$7</f>
        <v>0.05</v>
      </c>
      <c r="N134" s="111">
        <f t="shared" ref="N134:N177" si="26">(K134*M134)</f>
        <v>-3.5564533680170616</v>
      </c>
    </row>
    <row r="135" spans="1:14" ht="27" x14ac:dyDescent="0.3">
      <c r="A135" s="276" t="s">
        <v>192</v>
      </c>
      <c r="B135" s="478" t="s">
        <v>222</v>
      </c>
      <c r="C135" s="1372" t="s">
        <v>192</v>
      </c>
      <c r="D135" s="1370">
        <v>51269.182999999997</v>
      </c>
      <c r="E135" s="1365">
        <v>41934.11</v>
      </c>
      <c r="F135" s="682">
        <v>82.359992701571102</v>
      </c>
      <c r="G135" s="680">
        <f t="shared" si="21"/>
        <v>51269.182999999997</v>
      </c>
      <c r="H135" s="74">
        <f t="shared" si="22"/>
        <v>5.176296023022819</v>
      </c>
      <c r="I135" s="114">
        <f t="shared" si="23"/>
        <v>4.176296023022819</v>
      </c>
      <c r="J135" s="114">
        <f t="shared" si="25"/>
        <v>-4.176296023022819</v>
      </c>
      <c r="K135" s="579">
        <f t="shared" si="20"/>
        <v>2.8938030204080807</v>
      </c>
      <c r="L135" s="124" t="e">
        <f t="shared" si="24"/>
        <v>#VALUE!</v>
      </c>
      <c r="M135" s="116">
        <f>'MASTER CHART'!$I$7</f>
        <v>0.05</v>
      </c>
      <c r="N135" s="111">
        <f t="shared" si="26"/>
        <v>0.14469015102040403</v>
      </c>
    </row>
    <row r="136" spans="1:14" ht="18" customHeight="1" x14ac:dyDescent="0.3">
      <c r="A136" s="277" t="s">
        <v>193</v>
      </c>
      <c r="B136" s="478" t="s">
        <v>225</v>
      </c>
      <c r="C136" s="1373" t="s">
        <v>193</v>
      </c>
      <c r="D136" s="1370">
        <v>4033.9630000000002</v>
      </c>
      <c r="E136" s="1365">
        <v>1721.54</v>
      </c>
      <c r="F136" s="682">
        <v>44.924885450311699</v>
      </c>
      <c r="G136" s="680">
        <f t="shared" si="21"/>
        <v>4033.9630000000002</v>
      </c>
      <c r="H136" s="74">
        <f t="shared" si="22"/>
        <v>0.40728143910389991</v>
      </c>
      <c r="I136" s="114">
        <f t="shared" si="23"/>
        <v>-0.59271856089610009</v>
      </c>
      <c r="J136" s="114">
        <f t="shared" si="25"/>
        <v>0.59271856089610009</v>
      </c>
      <c r="K136" s="579">
        <f t="shared" si="20"/>
        <v>-59.453356573294649</v>
      </c>
      <c r="L136" s="124">
        <f t="shared" si="24"/>
        <v>59.453356573294649</v>
      </c>
      <c r="M136" s="116">
        <f>'MASTER CHART'!$I$7</f>
        <v>0.05</v>
      </c>
      <c r="N136" s="111">
        <f t="shared" si="26"/>
        <v>-2.9726678286647328</v>
      </c>
    </row>
    <row r="137" spans="1:14" x14ac:dyDescent="0.3">
      <c r="A137" s="276" t="s">
        <v>88</v>
      </c>
      <c r="B137" s="477" t="s">
        <v>88</v>
      </c>
      <c r="C137" s="1373" t="s">
        <v>88</v>
      </c>
      <c r="D137" s="1370">
        <v>19237.682000000001</v>
      </c>
      <c r="E137" s="1365">
        <v>10507.365</v>
      </c>
      <c r="F137" s="682">
        <v>54.392830961386302</v>
      </c>
      <c r="G137" s="680">
        <f t="shared" si="21"/>
        <v>19237.682000000001</v>
      </c>
      <c r="H137" s="74">
        <f t="shared" si="22"/>
        <v>1.9422961514478918</v>
      </c>
      <c r="I137" s="114">
        <f t="shared" si="23"/>
        <v>0.94229615144789181</v>
      </c>
      <c r="J137" s="114">
        <f t="shared" si="25"/>
        <v>-0.94229615144789181</v>
      </c>
      <c r="K137" s="579">
        <f t="shared" si="20"/>
        <v>0.65292772211226957</v>
      </c>
      <c r="L137" s="124" t="e">
        <f t="shared" si="24"/>
        <v>#VALUE!</v>
      </c>
      <c r="M137" s="116">
        <f>'MASTER CHART'!$I$7</f>
        <v>0.05</v>
      </c>
      <c r="N137" s="111">
        <f t="shared" si="26"/>
        <v>3.2646386105613483E-2</v>
      </c>
    </row>
    <row r="138" spans="1:14" ht="27" x14ac:dyDescent="0.3">
      <c r="A138" s="275" t="s">
        <v>194</v>
      </c>
      <c r="B138" s="477" t="s">
        <v>89</v>
      </c>
      <c r="C138" s="1373" t="s">
        <v>194</v>
      </c>
      <c r="D138" s="1370">
        <v>145934.46</v>
      </c>
      <c r="E138" s="1365">
        <v>107486.269</v>
      </c>
      <c r="F138" s="682">
        <v>73.924312825232207</v>
      </c>
      <c r="G138" s="680">
        <f t="shared" si="21"/>
        <v>145934.46</v>
      </c>
      <c r="H138" s="74">
        <f t="shared" si="22"/>
        <v>14.733996539792386</v>
      </c>
      <c r="I138" s="114">
        <f t="shared" si="23"/>
        <v>13.733996539792386</v>
      </c>
      <c r="J138" s="114">
        <f t="shared" si="25"/>
        <v>-13.733996539792386</v>
      </c>
      <c r="K138" s="579">
        <f t="shared" si="20"/>
        <v>9.5164424288963261</v>
      </c>
      <c r="L138" s="124" t="e">
        <f t="shared" si="24"/>
        <v>#VALUE!</v>
      </c>
      <c r="M138" s="116">
        <f>'MASTER CHART'!$I$7</f>
        <v>0.05</v>
      </c>
      <c r="N138" s="111">
        <f t="shared" si="26"/>
        <v>0.47582212144481634</v>
      </c>
    </row>
    <row r="139" spans="1:14" x14ac:dyDescent="0.3">
      <c r="A139" s="276" t="s">
        <v>195</v>
      </c>
      <c r="B139" s="477" t="s">
        <v>195</v>
      </c>
      <c r="C139" s="1372" t="s">
        <v>195</v>
      </c>
      <c r="D139" s="1370">
        <v>12952.209000000001</v>
      </c>
      <c r="E139" s="1365">
        <v>2281.33</v>
      </c>
      <c r="F139" s="682">
        <v>27.841383121671701</v>
      </c>
      <c r="G139" s="680">
        <f t="shared" si="21"/>
        <v>12952.209000000001</v>
      </c>
      <c r="H139" s="74">
        <f t="shared" si="22"/>
        <v>1.3076952666879902</v>
      </c>
      <c r="I139" s="114">
        <f t="shared" si="23"/>
        <v>0.30769526668799019</v>
      </c>
      <c r="J139" s="114">
        <f t="shared" si="25"/>
        <v>-0.30769526668799019</v>
      </c>
      <c r="K139" s="579">
        <f t="shared" si="20"/>
        <v>0.21320555037247912</v>
      </c>
      <c r="L139" s="124" t="e">
        <f t="shared" si="24"/>
        <v>#VALUE!</v>
      </c>
      <c r="M139" s="116">
        <f>'MASTER CHART'!$I$7</f>
        <v>0.05</v>
      </c>
      <c r="N139" s="111">
        <f t="shared" si="26"/>
        <v>1.0660277518623957E-2</v>
      </c>
    </row>
    <row r="140" spans="1:14" ht="16.5" customHeight="1" x14ac:dyDescent="0.3">
      <c r="A140" s="276" t="s">
        <v>196</v>
      </c>
      <c r="B140" s="477" t="s">
        <v>196</v>
      </c>
      <c r="C140" s="1372" t="s">
        <v>196</v>
      </c>
      <c r="D140" s="1370">
        <v>53.192</v>
      </c>
      <c r="E140" s="1365">
        <v>17.523</v>
      </c>
      <c r="F140" s="682">
        <v>31.9607950501013</v>
      </c>
      <c r="G140" s="680">
        <f t="shared" si="21"/>
        <v>53.192</v>
      </c>
      <c r="H140" s="74">
        <f t="shared" si="22"/>
        <v>5.3704296020599708E-3</v>
      </c>
      <c r="I140" s="114">
        <f t="shared" si="23"/>
        <v>-0.99462957039793998</v>
      </c>
      <c r="J140" s="114">
        <f t="shared" si="25"/>
        <v>0.99462957039793998</v>
      </c>
      <c r="K140" s="579">
        <f t="shared" si="20"/>
        <v>-99.76752949630918</v>
      </c>
      <c r="L140" s="124">
        <f t="shared" si="24"/>
        <v>99.76752949630918</v>
      </c>
      <c r="M140" s="116">
        <f>'MASTER CHART'!$I$7</f>
        <v>0.05</v>
      </c>
      <c r="N140" s="111">
        <f t="shared" si="26"/>
        <v>-4.9883764748154595</v>
      </c>
    </row>
    <row r="141" spans="1:14" x14ac:dyDescent="0.3">
      <c r="A141" s="275" t="s">
        <v>197</v>
      </c>
      <c r="B141" s="477" t="s">
        <v>197</v>
      </c>
      <c r="C141" s="1372" t="s">
        <v>197</v>
      </c>
      <c r="D141" s="1370">
        <v>183.62899999999999</v>
      </c>
      <c r="E141" s="1365">
        <v>34.140999999999998</v>
      </c>
      <c r="F141" s="682">
        <v>18.477325461061699</v>
      </c>
      <c r="G141" s="680">
        <f t="shared" si="21"/>
        <v>183.62899999999999</v>
      </c>
      <c r="H141" s="74">
        <f t="shared" si="22"/>
        <v>1.8539754425414917E-2</v>
      </c>
      <c r="I141" s="114">
        <f t="shared" si="23"/>
        <v>-0.98146024557458511</v>
      </c>
      <c r="J141" s="114">
        <f t="shared" si="25"/>
        <v>0.98146024557458511</v>
      </c>
      <c r="K141" s="579">
        <f t="shared" si="20"/>
        <v>-98.446564343187021</v>
      </c>
      <c r="L141" s="124">
        <f t="shared" si="24"/>
        <v>98.446564343187021</v>
      </c>
      <c r="M141" s="116">
        <f>'MASTER CHART'!$I$7</f>
        <v>0.05</v>
      </c>
      <c r="N141" s="111">
        <f t="shared" si="26"/>
        <v>-4.9223282171593512</v>
      </c>
    </row>
    <row r="142" spans="1:14" s="601" customFormat="1" ht="31.65" customHeight="1" x14ac:dyDescent="0.3">
      <c r="A142" s="613" t="s">
        <v>233</v>
      </c>
      <c r="B142" s="478" t="s">
        <v>198</v>
      </c>
      <c r="C142" s="1372" t="s">
        <v>198</v>
      </c>
      <c r="D142" s="1370">
        <v>110.947</v>
      </c>
      <c r="E142" s="1366">
        <v>58.737000000000002</v>
      </c>
      <c r="F142" s="683">
        <v>50.199778734765196</v>
      </c>
      <c r="G142" s="680">
        <f t="shared" si="21"/>
        <v>110.947</v>
      </c>
      <c r="H142" s="614">
        <f t="shared" si="22"/>
        <v>1.1201553862606174E-2</v>
      </c>
      <c r="I142" s="230">
        <f t="shared" si="23"/>
        <v>-0.98879844613739387</v>
      </c>
      <c r="J142" s="230">
        <f t="shared" si="25"/>
        <v>0.98879844613739387</v>
      </c>
      <c r="K142" s="615">
        <f t="shared" si="20"/>
        <v>-99.182631481033084</v>
      </c>
      <c r="L142" s="471">
        <f t="shared" si="24"/>
        <v>99.182631481033084</v>
      </c>
      <c r="M142" s="116">
        <f>'MASTER CHART'!$I$7</f>
        <v>0.05</v>
      </c>
      <c r="N142" s="111">
        <f t="shared" si="26"/>
        <v>-4.9591315740516544</v>
      </c>
    </row>
    <row r="143" spans="1:14" x14ac:dyDescent="0.3">
      <c r="A143" s="275" t="s">
        <v>90</v>
      </c>
      <c r="B143" s="477" t="s">
        <v>90</v>
      </c>
      <c r="C143" s="1372" t="s">
        <v>90</v>
      </c>
      <c r="D143" s="1370">
        <v>34813.866999999998</v>
      </c>
      <c r="E143" s="1365">
        <v>29255.576000000001</v>
      </c>
      <c r="F143" s="682">
        <v>82.925840435162698</v>
      </c>
      <c r="G143" s="680">
        <f t="shared" si="21"/>
        <v>34813.866999999998</v>
      </c>
      <c r="H143" s="74">
        <f t="shared" si="22"/>
        <v>3.5149161885053903</v>
      </c>
      <c r="I143" s="114">
        <f t="shared" si="23"/>
        <v>2.5149161885053903</v>
      </c>
      <c r="J143" s="114">
        <f t="shared" si="25"/>
        <v>-2.5149161885053903</v>
      </c>
      <c r="K143" s="579">
        <f t="shared" si="20"/>
        <v>1.74261403460152</v>
      </c>
      <c r="L143" s="124" t="e">
        <f t="shared" si="24"/>
        <v>#VALUE!</v>
      </c>
      <c r="M143" s="116">
        <f>'MASTER CHART'!$I$7</f>
        <v>0.05</v>
      </c>
      <c r="N143" s="111">
        <f t="shared" si="26"/>
        <v>8.7130701730076004E-2</v>
      </c>
    </row>
    <row r="144" spans="1:14" x14ac:dyDescent="0.3">
      <c r="A144" s="276" t="s">
        <v>199</v>
      </c>
      <c r="B144" s="477" t="s">
        <v>199</v>
      </c>
      <c r="C144" s="1372" t="s">
        <v>199</v>
      </c>
      <c r="D144" s="1370">
        <v>16743.93</v>
      </c>
      <c r="E144" s="1365">
        <v>8277.1229999999996</v>
      </c>
      <c r="F144" s="682">
        <v>43.3925061782681</v>
      </c>
      <c r="G144" s="680">
        <f t="shared" si="21"/>
        <v>16743.93</v>
      </c>
      <c r="H144" s="74">
        <f t="shared" si="22"/>
        <v>1.6905192007598888</v>
      </c>
      <c r="I144" s="114">
        <f t="shared" si="23"/>
        <v>0.69051920075988882</v>
      </c>
      <c r="J144" s="114">
        <f t="shared" si="25"/>
        <v>-0.69051920075988882</v>
      </c>
      <c r="K144" s="579">
        <f t="shared" si="20"/>
        <v>0.4784686089762421</v>
      </c>
      <c r="L144" s="124" t="e">
        <f t="shared" si="24"/>
        <v>#VALUE!</v>
      </c>
      <c r="M144" s="116">
        <f>'MASTER CHART'!$I$7</f>
        <v>0.05</v>
      </c>
      <c r="N144" s="111">
        <f t="shared" si="26"/>
        <v>2.3923430448812108E-2</v>
      </c>
    </row>
    <row r="145" spans="1:14" x14ac:dyDescent="0.3">
      <c r="A145" s="275" t="s">
        <v>200</v>
      </c>
      <c r="B145" s="477" t="s">
        <v>200</v>
      </c>
      <c r="C145" s="1373" t="s">
        <v>200</v>
      </c>
      <c r="D145" s="1370">
        <v>8737.3700000000008</v>
      </c>
      <c r="E145" s="1365">
        <v>4913.067</v>
      </c>
      <c r="F145" s="682">
        <v>55.4549892283557</v>
      </c>
      <c r="G145" s="680">
        <f t="shared" si="21"/>
        <v>8737.3700000000008</v>
      </c>
      <c r="H145" s="74">
        <f t="shared" si="22"/>
        <v>0.88215202459299757</v>
      </c>
      <c r="I145" s="114">
        <f t="shared" si="23"/>
        <v>-0.11784797540700243</v>
      </c>
      <c r="J145" s="114">
        <f t="shared" si="25"/>
        <v>0.11784797540700243</v>
      </c>
      <c r="K145" s="579">
        <f t="shared" si="20"/>
        <v>-11.820884591028628</v>
      </c>
      <c r="L145" s="124">
        <f t="shared" si="24"/>
        <v>11.820884591028628</v>
      </c>
      <c r="M145" s="116">
        <f>'MASTER CHART'!$I$7</f>
        <v>0.05</v>
      </c>
      <c r="N145" s="111">
        <f t="shared" si="26"/>
        <v>-0.59104422955143143</v>
      </c>
    </row>
    <row r="146" spans="1:14" x14ac:dyDescent="0.3">
      <c r="A146" s="276" t="s">
        <v>91</v>
      </c>
      <c r="B146" s="477" t="s">
        <v>91</v>
      </c>
      <c r="C146" s="1372" t="s">
        <v>91</v>
      </c>
      <c r="D146" s="1370">
        <v>5850.3429999999998</v>
      </c>
      <c r="E146" s="1365">
        <v>5935.0529999999999</v>
      </c>
      <c r="F146" s="682">
        <v>100</v>
      </c>
      <c r="G146" s="680">
        <f t="shared" si="21"/>
        <v>5850.3429999999998</v>
      </c>
      <c r="H146" s="74">
        <f t="shared" si="22"/>
        <v>0.59066880789224574</v>
      </c>
      <c r="I146" s="114">
        <f t="shared" si="23"/>
        <v>-0.40933119210775426</v>
      </c>
      <c r="J146" s="114">
        <f t="shared" si="25"/>
        <v>0.40933119210775426</v>
      </c>
      <c r="K146" s="579">
        <f t="shared" si="20"/>
        <v>-41.058463369464235</v>
      </c>
      <c r="L146" s="124">
        <f t="shared" si="24"/>
        <v>41.058463369464235</v>
      </c>
      <c r="M146" s="116">
        <f>'MASTER CHART'!$I$7</f>
        <v>0.05</v>
      </c>
      <c r="N146" s="111">
        <f t="shared" si="26"/>
        <v>-2.0529231684732117</v>
      </c>
    </row>
    <row r="147" spans="1:14" x14ac:dyDescent="0.3">
      <c r="A147" s="275" t="s">
        <v>92</v>
      </c>
      <c r="B147" s="477" t="s">
        <v>92</v>
      </c>
      <c r="C147" s="1373" t="s">
        <v>92</v>
      </c>
      <c r="D147" s="1370">
        <v>5459.643</v>
      </c>
      <c r="E147" s="1365">
        <v>2930.6880000000001</v>
      </c>
      <c r="F147" s="682">
        <v>53.757117969166202</v>
      </c>
      <c r="G147" s="680">
        <f t="shared" si="21"/>
        <v>5459.643</v>
      </c>
      <c r="H147" s="74">
        <f t="shared" si="22"/>
        <v>0.55122252188072463</v>
      </c>
      <c r="I147" s="114">
        <f t="shared" si="23"/>
        <v>-0.44877747811927537</v>
      </c>
      <c r="J147" s="114">
        <f t="shared" si="25"/>
        <v>0.44877747811927537</v>
      </c>
      <c r="K147" s="579">
        <f t="shared" si="20"/>
        <v>-45.015171092923282</v>
      </c>
      <c r="L147" s="124">
        <f t="shared" si="24"/>
        <v>45.015171092923282</v>
      </c>
      <c r="M147" s="116">
        <f>'MASTER CHART'!$I$7</f>
        <v>0.05</v>
      </c>
      <c r="N147" s="111">
        <f t="shared" si="26"/>
        <v>-2.2507585546461644</v>
      </c>
    </row>
    <row r="148" spans="1:14" x14ac:dyDescent="0.3">
      <c r="A148" s="276" t="s">
        <v>93</v>
      </c>
      <c r="B148" s="477" t="s">
        <v>93</v>
      </c>
      <c r="C148" s="1373" t="s">
        <v>93</v>
      </c>
      <c r="D148" s="1370">
        <v>2078.9319999999998</v>
      </c>
      <c r="E148" s="1365">
        <v>1147.5830000000001</v>
      </c>
      <c r="F148" s="682">
        <v>49.695460379496502</v>
      </c>
      <c r="G148" s="680">
        <f t="shared" si="21"/>
        <v>2078.9319999999998</v>
      </c>
      <c r="H148" s="74">
        <f t="shared" si="22"/>
        <v>0.20989543452905959</v>
      </c>
      <c r="I148" s="114">
        <f t="shared" si="23"/>
        <v>-0.79010456547094043</v>
      </c>
      <c r="J148" s="114">
        <f t="shared" si="25"/>
        <v>0.79010456547094043</v>
      </c>
      <c r="K148" s="579">
        <f t="shared" si="20"/>
        <v>-79.252399975654157</v>
      </c>
      <c r="L148" s="124">
        <f t="shared" si="24"/>
        <v>79.252399975654157</v>
      </c>
      <c r="M148" s="116">
        <f>'MASTER CHART'!$I$7</f>
        <v>0.05</v>
      </c>
      <c r="N148" s="111">
        <f t="shared" si="26"/>
        <v>-3.9626199987827082</v>
      </c>
    </row>
    <row r="149" spans="1:14" x14ac:dyDescent="0.3">
      <c r="A149" s="275" t="s">
        <v>94</v>
      </c>
      <c r="B149" s="477" t="s">
        <v>94</v>
      </c>
      <c r="C149" s="1372" t="s">
        <v>94</v>
      </c>
      <c r="D149" s="1370">
        <v>59308.69</v>
      </c>
      <c r="E149" s="1365">
        <v>39550.889000000003</v>
      </c>
      <c r="F149" s="682">
        <v>64.298455944132598</v>
      </c>
      <c r="G149" s="680">
        <f t="shared" si="21"/>
        <v>59308.69</v>
      </c>
      <c r="H149" s="74">
        <f t="shared" si="22"/>
        <v>5.9879896306850311</v>
      </c>
      <c r="I149" s="114">
        <f t="shared" si="23"/>
        <v>4.9879896306850311</v>
      </c>
      <c r="J149" s="114">
        <f t="shared" si="25"/>
        <v>-4.9879896306850311</v>
      </c>
      <c r="K149" s="579">
        <f t="shared" si="20"/>
        <v>3.4562347543057923</v>
      </c>
      <c r="L149" s="124" t="e">
        <f t="shared" si="24"/>
        <v>#VALUE!</v>
      </c>
      <c r="M149" s="116">
        <f>'MASTER CHART'!$I$7</f>
        <v>0.05</v>
      </c>
      <c r="N149" s="111">
        <f t="shared" si="26"/>
        <v>0.17281173771528963</v>
      </c>
    </row>
    <row r="150" spans="1:14" x14ac:dyDescent="0.3">
      <c r="A150" s="276" t="s">
        <v>95</v>
      </c>
      <c r="B150" s="477" t="s">
        <v>95</v>
      </c>
      <c r="C150" s="1373" t="s">
        <v>95</v>
      </c>
      <c r="D150" s="1370">
        <v>46754.783000000003</v>
      </c>
      <c r="E150" s="1365">
        <v>37543.536999999997</v>
      </c>
      <c r="F150" s="682">
        <v>79.354795380364905</v>
      </c>
      <c r="G150" s="680">
        <f t="shared" si="21"/>
        <v>46754.783000000003</v>
      </c>
      <c r="H150" s="74">
        <f t="shared" si="22"/>
        <v>4.7205081715500503</v>
      </c>
      <c r="I150" s="114">
        <f t="shared" si="23"/>
        <v>3.7205081715500503</v>
      </c>
      <c r="J150" s="114">
        <f t="shared" si="25"/>
        <v>-3.7205081715500503</v>
      </c>
      <c r="K150" s="579">
        <f t="shared" si="20"/>
        <v>2.5779824334606691</v>
      </c>
      <c r="L150" s="124" t="e">
        <f t="shared" si="24"/>
        <v>#VALUE!</v>
      </c>
      <c r="M150" s="116">
        <f>'MASTER CHART'!$I$7</f>
        <v>0.05</v>
      </c>
      <c r="N150" s="111">
        <f t="shared" si="26"/>
        <v>0.12889912167303347</v>
      </c>
    </row>
    <row r="151" spans="1:14" x14ac:dyDescent="0.3">
      <c r="A151" s="275" t="s">
        <v>201</v>
      </c>
      <c r="B151" s="477" t="s">
        <v>201</v>
      </c>
      <c r="C151" s="1372" t="s">
        <v>201</v>
      </c>
      <c r="D151" s="1370">
        <v>21413.25</v>
      </c>
      <c r="E151" s="1365">
        <v>3945.4879999999998</v>
      </c>
      <c r="F151" s="682">
        <v>18.3199488011042</v>
      </c>
      <c r="G151" s="680">
        <f t="shared" si="21"/>
        <v>21413.25</v>
      </c>
      <c r="H151" s="74">
        <f t="shared" si="22"/>
        <v>2.161948256811375</v>
      </c>
      <c r="I151" s="114">
        <f t="shared" si="23"/>
        <v>1.161948256811375</v>
      </c>
      <c r="J151" s="114">
        <f t="shared" si="25"/>
        <v>-1.161948256811375</v>
      </c>
      <c r="K151" s="579">
        <f t="shared" si="20"/>
        <v>0.80512716449752719</v>
      </c>
      <c r="L151" s="124" t="e">
        <f t="shared" si="24"/>
        <v>#VALUE!</v>
      </c>
      <c r="M151" s="116">
        <f>'MASTER CHART'!$I$7</f>
        <v>0.05</v>
      </c>
      <c r="N151" s="111">
        <f t="shared" si="26"/>
        <v>4.025635822487636E-2</v>
      </c>
    </row>
    <row r="152" spans="1:14" x14ac:dyDescent="0.3">
      <c r="A152" s="275" t="s">
        <v>202</v>
      </c>
      <c r="B152" s="477" t="s">
        <v>202</v>
      </c>
      <c r="C152" s="1372" t="s">
        <v>202</v>
      </c>
      <c r="D152" s="1370">
        <v>43849.269</v>
      </c>
      <c r="E152" s="1365">
        <v>15349.424000000001</v>
      </c>
      <c r="F152" s="682">
        <v>33.623206426360099</v>
      </c>
      <c r="G152" s="680">
        <f>D152</f>
        <v>43849.269</v>
      </c>
      <c r="H152" s="74">
        <f t="shared" si="22"/>
        <v>4.4271584498851446</v>
      </c>
      <c r="I152" s="114">
        <f t="shared" si="23"/>
        <v>3.4271584498851446</v>
      </c>
      <c r="J152" s="114">
        <f t="shared" si="25"/>
        <v>-3.4271584498851446</v>
      </c>
      <c r="K152" s="579">
        <f t="shared" si="20"/>
        <v>2.3747170744176245</v>
      </c>
      <c r="L152" s="124" t="e">
        <f t="shared" si="24"/>
        <v>#VALUE!</v>
      </c>
      <c r="M152" s="116">
        <f>'MASTER CHART'!$I$7</f>
        <v>0.05</v>
      </c>
      <c r="N152" s="111">
        <f t="shared" si="26"/>
        <v>0.11873585372088123</v>
      </c>
    </row>
    <row r="153" spans="1:14" x14ac:dyDescent="0.3">
      <c r="A153" s="276" t="s">
        <v>203</v>
      </c>
      <c r="B153" s="477" t="s">
        <v>203</v>
      </c>
      <c r="C153" s="1372" t="s">
        <v>203</v>
      </c>
      <c r="D153" s="1370">
        <v>586.63400000000001</v>
      </c>
      <c r="E153" s="1365">
        <v>382.17500000000001</v>
      </c>
      <c r="F153" s="682">
        <v>66.085213954129699</v>
      </c>
      <c r="G153" s="680">
        <f t="shared" ref="G153:G177" si="27">D153</f>
        <v>586.63400000000001</v>
      </c>
      <c r="H153" s="74">
        <f t="shared" si="22"/>
        <v>5.9228391471929029E-2</v>
      </c>
      <c r="I153" s="114">
        <f t="shared" si="23"/>
        <v>-0.94077160852807096</v>
      </c>
      <c r="J153" s="114">
        <f t="shared" si="25"/>
        <v>0.94077160852807096</v>
      </c>
      <c r="K153" s="579">
        <f t="shared" si="20"/>
        <v>-94.365241087255086</v>
      </c>
      <c r="L153" s="124">
        <f t="shared" si="24"/>
        <v>94.365241087255086</v>
      </c>
      <c r="M153" s="116">
        <f>'MASTER CHART'!$I$7</f>
        <v>0.05</v>
      </c>
      <c r="N153" s="111">
        <f t="shared" si="26"/>
        <v>-4.7182620543627545</v>
      </c>
    </row>
    <row r="154" spans="1:14" x14ac:dyDescent="0.3">
      <c r="A154" s="276" t="s">
        <v>204</v>
      </c>
      <c r="B154" s="477" t="s">
        <v>204</v>
      </c>
      <c r="C154" s="1373" t="s">
        <v>204</v>
      </c>
      <c r="D154" s="1370">
        <v>10099.27</v>
      </c>
      <c r="E154" s="1365">
        <v>8904.7620000000006</v>
      </c>
      <c r="F154" s="682">
        <v>85.665106573272197</v>
      </c>
      <c r="G154" s="680">
        <f t="shared" si="27"/>
        <v>10099.27</v>
      </c>
      <c r="H154" s="74">
        <f t="shared" si="22"/>
        <v>1.0196536803879568</v>
      </c>
      <c r="I154" s="114">
        <f t="shared" si="23"/>
        <v>1.9653680387956785E-2</v>
      </c>
      <c r="J154" s="114">
        <f t="shared" si="25"/>
        <v>-1.9653680387956785E-2</v>
      </c>
      <c r="K154" s="579">
        <f t="shared" si="20"/>
        <v>1.3618258704668852E-2</v>
      </c>
      <c r="L154" s="124" t="e">
        <f t="shared" si="24"/>
        <v>#VALUE!</v>
      </c>
      <c r="M154" s="116">
        <f>'MASTER CHART'!$I$7</f>
        <v>0.05</v>
      </c>
      <c r="N154" s="111">
        <f t="shared" si="26"/>
        <v>6.8091293523344265E-4</v>
      </c>
    </row>
    <row r="155" spans="1:14" x14ac:dyDescent="0.3">
      <c r="A155" s="275" t="s">
        <v>96</v>
      </c>
      <c r="B155" s="477" t="s">
        <v>96</v>
      </c>
      <c r="C155" s="1373" t="s">
        <v>96</v>
      </c>
      <c r="D155" s="1370">
        <v>8654.6180000000004</v>
      </c>
      <c r="E155" s="1365">
        <v>6408.84</v>
      </c>
      <c r="F155" s="682">
        <v>73.844334372490195</v>
      </c>
      <c r="G155" s="680">
        <f t="shared" si="27"/>
        <v>8654.6180000000004</v>
      </c>
      <c r="H155" s="74">
        <f t="shared" si="22"/>
        <v>0.8737971255399507</v>
      </c>
      <c r="I155" s="114">
        <f t="shared" si="23"/>
        <v>-0.1262028744600493</v>
      </c>
      <c r="J155" s="114">
        <f t="shared" si="25"/>
        <v>0.1262028744600493</v>
      </c>
      <c r="K155" s="579">
        <f t="shared" si="20"/>
        <v>-12.658932908232837</v>
      </c>
      <c r="L155" s="124">
        <f t="shared" si="24"/>
        <v>12.658932908232837</v>
      </c>
      <c r="M155" s="116">
        <f>'MASTER CHART'!$I$7</f>
        <v>0.05</v>
      </c>
      <c r="N155" s="111">
        <f t="shared" si="26"/>
        <v>-0.63294664541164192</v>
      </c>
    </row>
    <row r="156" spans="1:14" ht="27.6" customHeight="1" x14ac:dyDescent="0.3">
      <c r="A156" s="276" t="s">
        <v>121</v>
      </c>
      <c r="B156" s="477" t="s">
        <v>97</v>
      </c>
      <c r="C156" s="1372" t="s">
        <v>121</v>
      </c>
      <c r="D156" s="1370">
        <v>17500.656999999999</v>
      </c>
      <c r="E156" s="1365">
        <v>10498.282999999999</v>
      </c>
      <c r="F156" s="682">
        <v>57.254543275533798</v>
      </c>
      <c r="G156" s="680">
        <f t="shared" si="27"/>
        <v>17500.656999999999</v>
      </c>
      <c r="H156" s="74">
        <f t="shared" si="22"/>
        <v>1.7669207100371866</v>
      </c>
      <c r="I156" s="114">
        <f t="shared" si="23"/>
        <v>0.76692071003718665</v>
      </c>
      <c r="J156" s="114">
        <f t="shared" si="25"/>
        <v>-0.76692071003718665</v>
      </c>
      <c r="K156" s="579">
        <f t="shared" si="20"/>
        <v>0.53140808383424176</v>
      </c>
      <c r="L156" s="124" t="e">
        <f t="shared" si="24"/>
        <v>#VALUE!</v>
      </c>
      <c r="M156" s="116">
        <f>'MASTER CHART'!$I$7</f>
        <v>0.05</v>
      </c>
      <c r="N156" s="111">
        <f t="shared" si="26"/>
        <v>2.657040419171209E-2</v>
      </c>
    </row>
    <row r="157" spans="1:14" x14ac:dyDescent="0.3">
      <c r="A157" s="275" t="s">
        <v>205</v>
      </c>
      <c r="B157" s="477" t="s">
        <v>205</v>
      </c>
      <c r="C157" s="1372" t="s">
        <v>205</v>
      </c>
      <c r="D157" s="1370">
        <v>9537.6419999999998</v>
      </c>
      <c r="E157" s="1365">
        <v>2606.2730000000001</v>
      </c>
      <c r="F157" s="682">
        <v>26.692402746741099</v>
      </c>
      <c r="G157" s="680">
        <f t="shared" si="27"/>
        <v>9537.6419999999998</v>
      </c>
      <c r="H157" s="74">
        <f t="shared" si="22"/>
        <v>0.96294997237649382</v>
      </c>
      <c r="I157" s="114">
        <f t="shared" si="23"/>
        <v>-3.7050027623506177E-2</v>
      </c>
      <c r="J157" s="114">
        <f t="shared" si="25"/>
        <v>3.7050027623506177E-2</v>
      </c>
      <c r="K157" s="579">
        <f t="shared" si="20"/>
        <v>-3.7163481096669373</v>
      </c>
      <c r="L157" s="124">
        <f t="shared" si="24"/>
        <v>3.7163481096669373</v>
      </c>
      <c r="M157" s="116">
        <f>'MASTER CHART'!$I$7</f>
        <v>0.05</v>
      </c>
      <c r="N157" s="111">
        <f t="shared" si="26"/>
        <v>-0.18581740548334688</v>
      </c>
    </row>
    <row r="158" spans="1:14" x14ac:dyDescent="0.3">
      <c r="A158" s="276" t="s">
        <v>98</v>
      </c>
      <c r="B158" s="477" t="s">
        <v>98</v>
      </c>
      <c r="C158" s="1372" t="s">
        <v>98</v>
      </c>
      <c r="D158" s="1370">
        <v>69799.978000000003</v>
      </c>
      <c r="E158" s="1365">
        <v>35698.324999999997</v>
      </c>
      <c r="F158" s="682">
        <v>49.174291193195103</v>
      </c>
      <c r="G158" s="680">
        <f t="shared" si="27"/>
        <v>69799.978000000003</v>
      </c>
      <c r="H158" s="74">
        <f t="shared" si="22"/>
        <v>7.047222666459894</v>
      </c>
      <c r="I158" s="114">
        <f t="shared" si="23"/>
        <v>6.047222666459894</v>
      </c>
      <c r="J158" s="114">
        <f t="shared" si="25"/>
        <v>-6.047222666459894</v>
      </c>
      <c r="K158" s="579">
        <f t="shared" si="20"/>
        <v>4.1901893737445528</v>
      </c>
      <c r="L158" s="124" t="e">
        <f t="shared" si="24"/>
        <v>#VALUE!</v>
      </c>
      <c r="M158" s="116">
        <f>'MASTER CHART'!$I$7</f>
        <v>0.05</v>
      </c>
      <c r="N158" s="111">
        <f t="shared" si="26"/>
        <v>0.20950946868722764</v>
      </c>
    </row>
    <row r="159" spans="1:14" x14ac:dyDescent="0.3">
      <c r="A159" s="275" t="s">
        <v>206</v>
      </c>
      <c r="B159" s="477" t="s">
        <v>206</v>
      </c>
      <c r="C159" s="1372" t="s">
        <v>206</v>
      </c>
      <c r="D159" s="1370">
        <v>8278.7369999999992</v>
      </c>
      <c r="E159" s="1365">
        <v>3588.4639999999999</v>
      </c>
      <c r="F159" s="682">
        <v>39.469264907673697</v>
      </c>
      <c r="G159" s="680">
        <f t="shared" si="27"/>
        <v>8278.7369999999992</v>
      </c>
      <c r="H159" s="74">
        <f t="shared" si="22"/>
        <v>0.83584701181510657</v>
      </c>
      <c r="I159" s="114">
        <f t="shared" si="23"/>
        <v>-0.16415298818489343</v>
      </c>
      <c r="J159" s="114">
        <f t="shared" si="25"/>
        <v>0.16415298818489343</v>
      </c>
      <c r="K159" s="579">
        <f t="shared" si="20"/>
        <v>-16.465565249675155</v>
      </c>
      <c r="L159" s="124">
        <f t="shared" si="24"/>
        <v>16.465565249675155</v>
      </c>
      <c r="M159" s="116">
        <f>'MASTER CHART'!$I$7</f>
        <v>0.05</v>
      </c>
      <c r="N159" s="111">
        <f t="shared" si="26"/>
        <v>-0.82327826248375779</v>
      </c>
    </row>
    <row r="160" spans="1:14" ht="19.5" customHeight="1" x14ac:dyDescent="0.3">
      <c r="A160" s="276" t="s">
        <v>122</v>
      </c>
      <c r="B160" s="477" t="s">
        <v>122</v>
      </c>
      <c r="C160" s="1372" t="s">
        <v>122</v>
      </c>
      <c r="D160" s="1370">
        <v>1399.491</v>
      </c>
      <c r="E160" s="1365">
        <v>733.14599999999996</v>
      </c>
      <c r="F160" s="682">
        <v>8.5496955517450406</v>
      </c>
      <c r="G160" s="680">
        <f t="shared" si="27"/>
        <v>1399.491</v>
      </c>
      <c r="H160" s="74">
        <f t="shared" si="22"/>
        <v>0.14129695996045477</v>
      </c>
      <c r="I160" s="114">
        <f t="shared" si="23"/>
        <v>-0.85870304003954523</v>
      </c>
      <c r="J160" s="114">
        <f t="shared" si="25"/>
        <v>0.85870304003954523</v>
      </c>
      <c r="K160" s="579">
        <f t="shared" si="20"/>
        <v>-86.133253449764041</v>
      </c>
      <c r="L160" s="124">
        <f t="shared" si="24"/>
        <v>86.133253449764041</v>
      </c>
      <c r="M160" s="116">
        <f>'MASTER CHART'!$I$7</f>
        <v>0.05</v>
      </c>
      <c r="N160" s="111">
        <f t="shared" si="26"/>
        <v>-4.3066626724882022</v>
      </c>
    </row>
    <row r="161" spans="1:16" x14ac:dyDescent="0.3">
      <c r="A161" s="275" t="s">
        <v>99</v>
      </c>
      <c r="B161" s="477" t="s">
        <v>99</v>
      </c>
      <c r="C161" s="1372" t="s">
        <v>99</v>
      </c>
      <c r="D161" s="1370">
        <v>11818.618</v>
      </c>
      <c r="E161" s="1365">
        <v>8280.7990000000009</v>
      </c>
      <c r="F161" s="682">
        <v>66.645392748463394</v>
      </c>
      <c r="G161" s="680">
        <f t="shared" si="27"/>
        <v>11818.618</v>
      </c>
      <c r="H161" s="74">
        <f t="shared" si="22"/>
        <v>1.1932443969513988</v>
      </c>
      <c r="I161" s="114">
        <f t="shared" si="23"/>
        <v>0.19324439695139883</v>
      </c>
      <c r="J161" s="114">
        <f t="shared" si="25"/>
        <v>-0.19324439695139883</v>
      </c>
      <c r="K161" s="579">
        <f t="shared" si="20"/>
        <v>0.13390124083448876</v>
      </c>
      <c r="L161" s="124" t="e">
        <f t="shared" si="24"/>
        <v>#VALUE!</v>
      </c>
      <c r="M161" s="116">
        <f>'MASTER CHART'!$I$7</f>
        <v>0.05</v>
      </c>
      <c r="N161" s="111">
        <f t="shared" si="26"/>
        <v>6.695062041724438E-3</v>
      </c>
    </row>
    <row r="162" spans="1:16" x14ac:dyDescent="0.3">
      <c r="A162" s="276" t="s">
        <v>100</v>
      </c>
      <c r="B162" s="477" t="s">
        <v>100</v>
      </c>
      <c r="C162" s="1372" t="s">
        <v>100</v>
      </c>
      <c r="D162" s="1370">
        <v>84339.066999999995</v>
      </c>
      <c r="E162" s="1365">
        <v>63803.445</v>
      </c>
      <c r="F162" s="682">
        <v>72.891182960511898</v>
      </c>
      <c r="G162" s="680">
        <f t="shared" si="27"/>
        <v>84339.066999999995</v>
      </c>
      <c r="H162" s="74">
        <f t="shared" si="22"/>
        <v>8.5151342688170999</v>
      </c>
      <c r="I162" s="114">
        <f t="shared" si="23"/>
        <v>7.5151342688170999</v>
      </c>
      <c r="J162" s="114">
        <f t="shared" si="25"/>
        <v>-7.5151342688170999</v>
      </c>
      <c r="K162" s="579">
        <f t="shared" si="20"/>
        <v>5.2073220207542681</v>
      </c>
      <c r="L162" s="124" t="e">
        <f t="shared" si="24"/>
        <v>#VALUE!</v>
      </c>
      <c r="M162" s="116">
        <f>'MASTER CHART'!$I$7</f>
        <v>0.05</v>
      </c>
      <c r="N162" s="111">
        <f t="shared" si="26"/>
        <v>0.2603661010377134</v>
      </c>
    </row>
    <row r="163" spans="1:16" x14ac:dyDescent="0.3">
      <c r="A163" s="275" t="s">
        <v>207</v>
      </c>
      <c r="B163" s="477" t="s">
        <v>207</v>
      </c>
      <c r="C163" s="1372" t="s">
        <v>207</v>
      </c>
      <c r="D163" s="1370">
        <v>6031.1869999999999</v>
      </c>
      <c r="E163" s="1365">
        <v>3167.3539999999998</v>
      </c>
      <c r="F163" s="682">
        <v>49.687846877366503</v>
      </c>
      <c r="G163" s="680">
        <f t="shared" si="27"/>
        <v>6031.1869999999999</v>
      </c>
      <c r="H163" s="74">
        <f t="shared" ref="H163:H177" si="28">IF(G163=0,"use mean",G163/$G$179)</f>
        <v>0.60892738006390557</v>
      </c>
      <c r="I163" s="114">
        <f t="shared" ref="I163:I177" si="29">IF(G163=0,0,H163-1)</f>
        <v>-0.39107261993609443</v>
      </c>
      <c r="J163" s="114">
        <f t="shared" si="25"/>
        <v>0.39107261993609443</v>
      </c>
      <c r="K163" s="579">
        <f t="shared" si="20"/>
        <v>-39.22701506759266</v>
      </c>
      <c r="L163" s="124">
        <f t="shared" si="24"/>
        <v>39.22701506759266</v>
      </c>
      <c r="M163" s="116">
        <f>'MASTER CHART'!$I$7</f>
        <v>0.05</v>
      </c>
      <c r="N163" s="111">
        <f t="shared" si="26"/>
        <v>-1.961350753379633</v>
      </c>
    </row>
    <row r="164" spans="1:16" ht="18.75" customHeight="1" x14ac:dyDescent="0.3">
      <c r="A164" s="276" t="s">
        <v>208</v>
      </c>
      <c r="B164" s="477" t="s">
        <v>208</v>
      </c>
      <c r="C164" s="1372" t="s">
        <v>208</v>
      </c>
      <c r="D164" s="1370">
        <v>38.718000000000004</v>
      </c>
      <c r="E164" s="1365">
        <v>34.590000000000003</v>
      </c>
      <c r="F164" s="682">
        <v>91.845506284088202</v>
      </c>
      <c r="G164" s="680">
        <f t="shared" si="27"/>
        <v>38.718000000000004</v>
      </c>
      <c r="H164" s="74">
        <f t="shared" si="28"/>
        <v>3.9090895873920509E-3</v>
      </c>
      <c r="I164" s="114">
        <f t="shared" si="29"/>
        <v>-0.996090910412608</v>
      </c>
      <c r="J164" s="114">
        <f t="shared" si="25"/>
        <v>0.996090910412608</v>
      </c>
      <c r="K164" s="579">
        <f t="shared" si="20"/>
        <v>-99.914110984892105</v>
      </c>
      <c r="L164" s="124">
        <f t="shared" ref="L164:L177" si="30">IF(I164&lt;0,I164/$I$182*-100,I164/$J$181*100)</f>
        <v>99.914110984892105</v>
      </c>
      <c r="M164" s="116">
        <f>'MASTER CHART'!$I$7</f>
        <v>0.05</v>
      </c>
      <c r="N164" s="111">
        <f t="shared" si="26"/>
        <v>-4.9957055492446054</v>
      </c>
    </row>
    <row r="165" spans="1:16" x14ac:dyDescent="0.3">
      <c r="A165" s="276" t="s">
        <v>209</v>
      </c>
      <c r="B165" s="477" t="s">
        <v>209</v>
      </c>
      <c r="C165" s="1372" t="s">
        <v>209</v>
      </c>
      <c r="D165" s="1370">
        <v>45741</v>
      </c>
      <c r="E165" s="1365">
        <v>11775.012000000001</v>
      </c>
      <c r="F165" s="682">
        <v>15.7656565294595</v>
      </c>
      <c r="G165" s="680">
        <f t="shared" si="27"/>
        <v>45741</v>
      </c>
      <c r="H165" s="74">
        <f t="shared" si="28"/>
        <v>4.6181534897696102</v>
      </c>
      <c r="I165" s="114">
        <f t="shared" si="29"/>
        <v>3.6181534897696102</v>
      </c>
      <c r="J165" s="114">
        <f t="shared" si="25"/>
        <v>-3.6181534897696102</v>
      </c>
      <c r="K165" s="579">
        <f t="shared" si="20"/>
        <v>2.5070597101536274</v>
      </c>
      <c r="L165" s="124" t="e">
        <f t="shared" si="30"/>
        <v>#VALUE!</v>
      </c>
      <c r="M165" s="116">
        <f>'MASTER CHART'!$I$7</f>
        <v>0.05</v>
      </c>
      <c r="N165" s="111">
        <f t="shared" si="26"/>
        <v>0.12535298550768137</v>
      </c>
    </row>
    <row r="166" spans="1:16" x14ac:dyDescent="0.3">
      <c r="A166" s="275" t="s">
        <v>101</v>
      </c>
      <c r="B166" s="477" t="s">
        <v>101</v>
      </c>
      <c r="C166" s="1373" t="s">
        <v>101</v>
      </c>
      <c r="D166" s="1370">
        <v>43733.758999999998</v>
      </c>
      <c r="E166" s="1365">
        <v>30334.632000000001</v>
      </c>
      <c r="F166" s="682">
        <v>69.481668121638606</v>
      </c>
      <c r="G166" s="680">
        <f t="shared" si="27"/>
        <v>43733.758999999998</v>
      </c>
      <c r="H166" s="74">
        <f t="shared" si="28"/>
        <v>4.4154962013640517</v>
      </c>
      <c r="I166" s="114">
        <f t="shared" si="29"/>
        <v>3.4154962013640517</v>
      </c>
      <c r="J166" s="114">
        <f t="shared" si="25"/>
        <v>-3.4154962013640517</v>
      </c>
      <c r="K166" s="579">
        <f t="shared" si="20"/>
        <v>2.3666361697573599</v>
      </c>
      <c r="L166" s="124" t="e">
        <f t="shared" si="30"/>
        <v>#VALUE!</v>
      </c>
      <c r="M166" s="116">
        <f>'MASTER CHART'!$I$7</f>
        <v>0.05</v>
      </c>
      <c r="N166" s="111">
        <f t="shared" si="26"/>
        <v>0.11833180848786801</v>
      </c>
    </row>
    <row r="167" spans="1:16" ht="19.5" customHeight="1" x14ac:dyDescent="0.3">
      <c r="A167" s="276" t="s">
        <v>123</v>
      </c>
      <c r="B167" s="477" t="s">
        <v>123</v>
      </c>
      <c r="C167" s="1372" t="s">
        <v>123</v>
      </c>
      <c r="D167" s="1370">
        <v>9890.4</v>
      </c>
      <c r="E167" s="1365">
        <v>8542.1440000000002</v>
      </c>
      <c r="F167" s="682">
        <v>85.266118998596596</v>
      </c>
      <c r="G167" s="680">
        <f t="shared" si="27"/>
        <v>9890.4</v>
      </c>
      <c r="H167" s="74">
        <f t="shared" si="28"/>
        <v>0.99856551617186662</v>
      </c>
      <c r="I167" s="114">
        <f t="shared" si="29"/>
        <v>-1.4344838281333816E-3</v>
      </c>
      <c r="J167" s="114">
        <f t="shared" si="25"/>
        <v>1.4344838281333816E-3</v>
      </c>
      <c r="K167" s="579">
        <f t="shared" ref="K167:K177" si="31">(IF(I167&lt;0,I167/$I$182*100,I167/$I$181*100))</f>
        <v>-0.14388764610931182</v>
      </c>
      <c r="L167" s="124">
        <f t="shared" si="30"/>
        <v>0.14388764610931182</v>
      </c>
      <c r="M167" s="116">
        <f>'MASTER CHART'!$I$7</f>
        <v>0.05</v>
      </c>
      <c r="N167" s="111">
        <f t="shared" si="26"/>
        <v>-7.1943823054655912E-3</v>
      </c>
    </row>
    <row r="168" spans="1:16" ht="27" x14ac:dyDescent="0.3">
      <c r="A168" s="275" t="s">
        <v>102</v>
      </c>
      <c r="B168" s="477" t="s">
        <v>102</v>
      </c>
      <c r="C168" s="1373" t="s">
        <v>102</v>
      </c>
      <c r="D168" s="1370">
        <v>67886.004000000001</v>
      </c>
      <c r="E168" s="1365">
        <v>56495.18</v>
      </c>
      <c r="F168" s="682">
        <v>82.344570419608502</v>
      </c>
      <c r="G168" s="680">
        <f t="shared" si="27"/>
        <v>67886.004000000001</v>
      </c>
      <c r="H168" s="74">
        <f t="shared" si="28"/>
        <v>6.8539819041803574</v>
      </c>
      <c r="I168" s="114">
        <f t="shared" si="29"/>
        <v>5.8539819041803574</v>
      </c>
      <c r="J168" s="114">
        <f t="shared" si="25"/>
        <v>-5.8539819041803574</v>
      </c>
      <c r="K168" s="579">
        <f t="shared" si="31"/>
        <v>4.0562906514155417</v>
      </c>
      <c r="L168" s="124" t="e">
        <f t="shared" si="30"/>
        <v>#VALUE!</v>
      </c>
      <c r="M168" s="116">
        <f>'MASTER CHART'!$I$7</f>
        <v>0.05</v>
      </c>
      <c r="N168" s="111">
        <f t="shared" si="26"/>
        <v>0.20281453257077708</v>
      </c>
    </row>
    <row r="169" spans="1:16" ht="20.25" customHeight="1" x14ac:dyDescent="0.3">
      <c r="A169" s="276" t="s">
        <v>234</v>
      </c>
      <c r="B169" s="478" t="s">
        <v>321</v>
      </c>
      <c r="C169" s="1372" t="s">
        <v>244</v>
      </c>
      <c r="D169" s="1370">
        <v>59734.213000000003</v>
      </c>
      <c r="E169" s="1365">
        <v>22113.352999999999</v>
      </c>
      <c r="F169" s="682">
        <v>30.901320335992398</v>
      </c>
      <c r="G169" s="680">
        <f t="shared" si="27"/>
        <v>59734.213000000003</v>
      </c>
      <c r="H169" s="74">
        <f t="shared" si="28"/>
        <v>6.0309517549811158</v>
      </c>
      <c r="I169" s="114">
        <f t="shared" si="29"/>
        <v>5.0309517549811158</v>
      </c>
      <c r="J169" s="114">
        <f t="shared" si="25"/>
        <v>-5.0309517549811158</v>
      </c>
      <c r="K169" s="579">
        <f t="shared" si="31"/>
        <v>3.4860036989317944</v>
      </c>
      <c r="L169" s="124" t="e">
        <f t="shared" si="30"/>
        <v>#VALUE!</v>
      </c>
      <c r="M169" s="116">
        <f>'MASTER CHART'!$I$7</f>
        <v>0.05</v>
      </c>
      <c r="N169" s="111">
        <f t="shared" si="26"/>
        <v>0.17430018494658972</v>
      </c>
    </row>
    <row r="170" spans="1:16" ht="27" x14ac:dyDescent="0.3">
      <c r="A170" s="276" t="s">
        <v>104</v>
      </c>
      <c r="B170" s="477" t="s">
        <v>124</v>
      </c>
      <c r="C170" s="1372" t="s">
        <v>245</v>
      </c>
      <c r="D170" s="1370">
        <v>331002.647</v>
      </c>
      <c r="E170" s="1365">
        <v>273975.13900000002</v>
      </c>
      <c r="F170" s="682">
        <v>81.447060171545402</v>
      </c>
      <c r="G170" s="680">
        <f t="shared" si="27"/>
        <v>331002.647</v>
      </c>
      <c r="H170" s="74">
        <f t="shared" si="28"/>
        <v>33.419055756674062</v>
      </c>
      <c r="I170" s="114">
        <f t="shared" si="29"/>
        <v>32.419055756674062</v>
      </c>
      <c r="J170" s="114">
        <f t="shared" si="25"/>
        <v>-32.419055756674062</v>
      </c>
      <c r="K170" s="579">
        <f t="shared" si="31"/>
        <v>22.463532505901771</v>
      </c>
      <c r="L170" s="124" t="e">
        <f t="shared" si="30"/>
        <v>#VALUE!</v>
      </c>
      <c r="M170" s="116">
        <f>'MASTER CHART'!$I$7</f>
        <v>0.05</v>
      </c>
      <c r="N170" s="111">
        <f t="shared" si="26"/>
        <v>1.1231766252950885</v>
      </c>
      <c r="P170" s="241" t="s">
        <v>247</v>
      </c>
    </row>
    <row r="171" spans="1:16" x14ac:dyDescent="0.3">
      <c r="A171" s="275" t="s">
        <v>103</v>
      </c>
      <c r="B171" s="477" t="s">
        <v>103</v>
      </c>
      <c r="C171" s="1372" t="s">
        <v>103</v>
      </c>
      <c r="D171" s="1370">
        <v>3473.7269999999999</v>
      </c>
      <c r="E171" s="1365">
        <v>3337.6709999999998</v>
      </c>
      <c r="F171" s="682">
        <v>95.151686579729002</v>
      </c>
      <c r="G171" s="680">
        <f t="shared" si="27"/>
        <v>3473.7269999999999</v>
      </c>
      <c r="H171" s="74">
        <f t="shared" si="28"/>
        <v>0.35071827173776082</v>
      </c>
      <c r="I171" s="114">
        <f t="shared" si="29"/>
        <v>-0.64928172826223918</v>
      </c>
      <c r="J171" s="114">
        <f t="shared" si="25"/>
        <v>0.64928172826223918</v>
      </c>
      <c r="K171" s="579">
        <f t="shared" si="31"/>
        <v>-65.126993911814751</v>
      </c>
      <c r="L171" s="124">
        <f t="shared" si="30"/>
        <v>65.126993911814751</v>
      </c>
      <c r="M171" s="116">
        <f>'MASTER CHART'!$I$7</f>
        <v>0.05</v>
      </c>
      <c r="N171" s="111">
        <f t="shared" si="26"/>
        <v>-3.2563496955907376</v>
      </c>
    </row>
    <row r="172" spans="1:16" x14ac:dyDescent="0.3">
      <c r="A172" s="276" t="s">
        <v>210</v>
      </c>
      <c r="B172" s="477" t="s">
        <v>210</v>
      </c>
      <c r="C172" s="1372" t="s">
        <v>210</v>
      </c>
      <c r="D172" s="1370">
        <v>33469.199000000001</v>
      </c>
      <c r="E172" s="1365">
        <v>16756.329000000002</v>
      </c>
      <c r="F172" s="682">
        <v>36.277752846384601</v>
      </c>
      <c r="G172" s="680">
        <f t="shared" si="27"/>
        <v>33469.199000000001</v>
      </c>
      <c r="H172" s="74">
        <f>IF(G172=0,"use mean",G172/$G$179)</f>
        <v>3.3791543289749577</v>
      </c>
      <c r="I172" s="114">
        <f t="shared" si="29"/>
        <v>2.3791543289749577</v>
      </c>
      <c r="J172" s="114">
        <f t="shared" si="25"/>
        <v>-2.3791543289749577</v>
      </c>
      <c r="K172" s="579">
        <f t="shared" si="31"/>
        <v>1.6485430978193556</v>
      </c>
      <c r="L172" s="124" t="e">
        <f t="shared" si="30"/>
        <v>#VALUE!</v>
      </c>
      <c r="M172" s="116">
        <f>'MASTER CHART'!$I$7</f>
        <v>0.05</v>
      </c>
      <c r="N172" s="111">
        <f t="shared" si="26"/>
        <v>8.2427154890967788E-2</v>
      </c>
    </row>
    <row r="173" spans="1:16" ht="40.200000000000003" x14ac:dyDescent="0.3">
      <c r="A173" s="276" t="s">
        <v>105</v>
      </c>
      <c r="B173" s="251" t="s">
        <v>105</v>
      </c>
      <c r="C173" s="1372" t="s">
        <v>246</v>
      </c>
      <c r="D173" s="1370">
        <v>28435.942999999999</v>
      </c>
      <c r="E173" s="1365">
        <v>29284.219000000001</v>
      </c>
      <c r="F173" s="682">
        <v>88.9408606944599</v>
      </c>
      <c r="G173" s="680">
        <f t="shared" si="27"/>
        <v>28435.942999999999</v>
      </c>
      <c r="H173" s="74">
        <f t="shared" si="28"/>
        <v>2.870981163515002</v>
      </c>
      <c r="I173" s="114">
        <f t="shared" si="29"/>
        <v>1.870981163515002</v>
      </c>
      <c r="J173" s="114">
        <f t="shared" si="25"/>
        <v>-1.870981163515002</v>
      </c>
      <c r="K173" s="579">
        <f t="shared" si="31"/>
        <v>1.2964241309186417</v>
      </c>
      <c r="L173" s="124" t="e">
        <f t="shared" si="30"/>
        <v>#VALUE!</v>
      </c>
      <c r="M173" s="116">
        <f>'MASTER CHART'!$I$7</f>
        <v>0.05</v>
      </c>
      <c r="N173" s="111">
        <f t="shared" si="26"/>
        <v>6.4821206545932084E-2</v>
      </c>
    </row>
    <row r="174" spans="1:16" x14ac:dyDescent="0.3">
      <c r="A174" s="275" t="s">
        <v>211</v>
      </c>
      <c r="B174" s="477" t="s">
        <v>106</v>
      </c>
      <c r="C174" s="1372" t="s">
        <v>211</v>
      </c>
      <c r="D174" s="1370">
        <v>97338.582999999999</v>
      </c>
      <c r="E174" s="1365">
        <v>36727.248</v>
      </c>
      <c r="F174" s="682">
        <v>32.950750432000298</v>
      </c>
      <c r="G174" s="680">
        <f t="shared" si="27"/>
        <v>97338.582999999999</v>
      </c>
      <c r="H174" s="74">
        <f t="shared" si="28"/>
        <v>9.8276057972208495</v>
      </c>
      <c r="I174" s="114">
        <f t="shared" si="29"/>
        <v>8.8276057972208495</v>
      </c>
      <c r="J174" s="114">
        <f t="shared" si="25"/>
        <v>-8.8276057972208495</v>
      </c>
      <c r="K174" s="579">
        <f t="shared" si="31"/>
        <v>6.1167484723651739</v>
      </c>
      <c r="L174" s="124" t="e">
        <f t="shared" si="30"/>
        <v>#VALUE!</v>
      </c>
      <c r="M174" s="116">
        <f>'MASTER CHART'!$I$7</f>
        <v>0.05</v>
      </c>
      <c r="N174" s="111">
        <f t="shared" si="26"/>
        <v>0.30583742361825872</v>
      </c>
    </row>
    <row r="175" spans="1:16" x14ac:dyDescent="0.3">
      <c r="A175" s="276" t="s">
        <v>107</v>
      </c>
      <c r="B175" s="477" t="s">
        <v>107</v>
      </c>
      <c r="C175" s="1372" t="s">
        <v>107</v>
      </c>
      <c r="D175" s="1370">
        <v>29825.968000000001</v>
      </c>
      <c r="E175" s="1365">
        <v>11465.414000000001</v>
      </c>
      <c r="F175" s="682">
        <v>34.027135301797003</v>
      </c>
      <c r="G175" s="680">
        <f t="shared" si="27"/>
        <v>29825.968000000001</v>
      </c>
      <c r="H175" s="74">
        <f t="shared" si="28"/>
        <v>3.0113224067020119</v>
      </c>
      <c r="I175" s="114">
        <f t="shared" si="29"/>
        <v>2.0113224067020119</v>
      </c>
      <c r="J175" s="114">
        <f t="shared" si="25"/>
        <v>-2.0113224067020119</v>
      </c>
      <c r="K175" s="579">
        <f t="shared" si="31"/>
        <v>1.3936681747276922</v>
      </c>
      <c r="L175" s="124" t="e">
        <f t="shared" si="30"/>
        <v>#VALUE!</v>
      </c>
      <c r="M175" s="116">
        <f>'MASTER CHART'!$I$7</f>
        <v>0.05</v>
      </c>
      <c r="N175" s="111">
        <f t="shared" si="26"/>
        <v>6.9683408736384608E-2</v>
      </c>
    </row>
    <row r="176" spans="1:16" x14ac:dyDescent="0.3">
      <c r="A176" s="275" t="s">
        <v>212</v>
      </c>
      <c r="B176" s="477" t="s">
        <v>212</v>
      </c>
      <c r="C176" s="1372" t="s">
        <v>212</v>
      </c>
      <c r="D176" s="1370">
        <v>18383.955999999998</v>
      </c>
      <c r="E176" s="1365">
        <v>8336.3809999999994</v>
      </c>
      <c r="F176" s="682">
        <v>40.471714203886002</v>
      </c>
      <c r="G176" s="680">
        <f t="shared" si="27"/>
        <v>18383.955999999998</v>
      </c>
      <c r="H176" s="74">
        <f t="shared" si="28"/>
        <v>1.8561013217282298</v>
      </c>
      <c r="I176" s="114">
        <f t="shared" si="29"/>
        <v>0.85610132172822984</v>
      </c>
      <c r="J176" s="114">
        <f t="shared" si="25"/>
        <v>-0.85610132172822984</v>
      </c>
      <c r="K176" s="579">
        <f t="shared" si="31"/>
        <v>0.59320234411912165</v>
      </c>
      <c r="L176" s="124" t="e">
        <f t="shared" si="30"/>
        <v>#VALUE!</v>
      </c>
      <c r="M176" s="116">
        <f>'MASTER CHART'!$I$7</f>
        <v>0.05</v>
      </c>
      <c r="N176" s="111">
        <f t="shared" si="26"/>
        <v>2.9660117205956085E-2</v>
      </c>
    </row>
    <row r="177" spans="1:14" ht="16.2" thickBot="1" x14ac:dyDescent="0.35">
      <c r="A177" s="278" t="s">
        <v>213</v>
      </c>
      <c r="B177" s="479" t="s">
        <v>213</v>
      </c>
      <c r="C177" s="1372" t="s">
        <v>213</v>
      </c>
      <c r="D177" s="1370">
        <v>14862.927</v>
      </c>
      <c r="E177" s="1365">
        <v>5700.46</v>
      </c>
      <c r="F177" s="682">
        <v>32.500858772580202</v>
      </c>
      <c r="G177" s="680">
        <f t="shared" si="27"/>
        <v>14862.927</v>
      </c>
      <c r="H177" s="75">
        <f t="shared" si="28"/>
        <v>1.5006072930902463</v>
      </c>
      <c r="I177" s="596">
        <f t="shared" si="29"/>
        <v>0.50060729309024632</v>
      </c>
      <c r="J177" s="198">
        <f t="shared" si="25"/>
        <v>-0.50060729309024632</v>
      </c>
      <c r="K177" s="584">
        <f t="shared" si="31"/>
        <v>0.34687648787269715</v>
      </c>
      <c r="L177" s="119" t="e">
        <f t="shared" si="30"/>
        <v>#VALUE!</v>
      </c>
      <c r="M177" s="63">
        <f>'MASTER CHART'!$I$7</f>
        <v>0.05</v>
      </c>
      <c r="N177" s="76">
        <f t="shared" si="26"/>
        <v>1.7343824393634858E-2</v>
      </c>
    </row>
    <row r="178" spans="1:14" ht="16.8" thickTop="1" thickBot="1" x14ac:dyDescent="0.35">
      <c r="A178" s="239"/>
      <c r="C178" s="1372"/>
      <c r="D178" s="1370"/>
      <c r="E178" s="1365"/>
      <c r="F178" s="639"/>
      <c r="G178" s="347"/>
      <c r="I178" s="267"/>
    </row>
    <row r="179" spans="1:14" ht="17.399999999999999" thickTop="1" thickBot="1" x14ac:dyDescent="0.35">
      <c r="A179" s="239"/>
      <c r="B179" s="611" t="s">
        <v>350</v>
      </c>
      <c r="F179" s="639"/>
      <c r="G179" s="612">
        <f>MEDIAN(G5:G177)</f>
        <v>9904.6080000000002</v>
      </c>
      <c r="I179" s="267"/>
    </row>
    <row r="180" spans="1:14" ht="16.8" thickTop="1" thickBot="1" x14ac:dyDescent="0.35">
      <c r="A180" s="239"/>
      <c r="F180" s="639"/>
      <c r="H180" s="265"/>
      <c r="I180" s="266"/>
      <c r="K180" s="241"/>
    </row>
    <row r="181" spans="1:14" ht="19.2" thickTop="1" thickBot="1" x14ac:dyDescent="0.4">
      <c r="C181" s="1372"/>
      <c r="D181" s="1370"/>
      <c r="E181" s="1365"/>
      <c r="F181" s="639"/>
      <c r="G181" s="262"/>
      <c r="H181" s="291" t="s">
        <v>268</v>
      </c>
      <c r="I181" s="264">
        <f>MAX(I4:I177)</f>
        <v>144.31860059479385</v>
      </c>
      <c r="J181" s="294" t="s">
        <v>248</v>
      </c>
      <c r="K181" s="295"/>
      <c r="L181" s="80"/>
      <c r="M181" s="240"/>
      <c r="N181" s="259"/>
    </row>
    <row r="182" spans="1:14" ht="18.600000000000001" thickBot="1" x14ac:dyDescent="0.4">
      <c r="C182" s="1372"/>
      <c r="D182" s="1370"/>
      <c r="F182" s="639"/>
      <c r="G182" s="288"/>
      <c r="H182" s="292" t="s">
        <v>269</v>
      </c>
      <c r="I182" s="293">
        <f>MIN(I4:I177)*-1</f>
        <v>0.99694717852538939</v>
      </c>
      <c r="L182" s="81"/>
      <c r="M182" s="260"/>
      <c r="N182" s="259"/>
    </row>
    <row r="183" spans="1:14" x14ac:dyDescent="0.3">
      <c r="F183" s="639"/>
    </row>
    <row r="184" spans="1:14" x14ac:dyDescent="0.3">
      <c r="B184" s="610"/>
      <c r="E184" s="1365"/>
      <c r="F184" s="639"/>
    </row>
    <row r="185" spans="1:14" x14ac:dyDescent="0.3">
      <c r="B185" s="920" t="s">
        <v>795</v>
      </c>
      <c r="E185" s="1365"/>
      <c r="F185" s="639"/>
    </row>
    <row r="186" spans="1:14" x14ac:dyDescent="0.3">
      <c r="B186" s="461"/>
      <c r="F186" s="639"/>
    </row>
    <row r="187" spans="1:14" x14ac:dyDescent="0.3">
      <c r="B187" s="461"/>
      <c r="F187" s="639"/>
    </row>
    <row r="188" spans="1:14" x14ac:dyDescent="0.3">
      <c r="B188" s="461"/>
      <c r="F188" s="639"/>
    </row>
    <row r="189" spans="1:14" x14ac:dyDescent="0.3">
      <c r="F189" s="639"/>
    </row>
    <row r="190" spans="1:14" x14ac:dyDescent="0.3">
      <c r="E190" s="1365"/>
      <c r="F190" s="639"/>
    </row>
    <row r="191" spans="1:14" x14ac:dyDescent="0.3">
      <c r="E191" s="1365"/>
      <c r="F191" s="639"/>
    </row>
    <row r="192" spans="1:14" x14ac:dyDescent="0.3">
      <c r="F192" s="639"/>
    </row>
    <row r="193" spans="6:6" x14ac:dyDescent="0.3">
      <c r="F193" s="639"/>
    </row>
    <row r="194" spans="6:6" x14ac:dyDescent="0.3">
      <c r="F194" s="639"/>
    </row>
    <row r="195" spans="6:6" x14ac:dyDescent="0.3">
      <c r="F195" s="639"/>
    </row>
    <row r="196" spans="6:6" x14ac:dyDescent="0.3">
      <c r="F196" s="639"/>
    </row>
    <row r="197" spans="6:6" x14ac:dyDescent="0.3">
      <c r="F197" s="639"/>
    </row>
    <row r="198" spans="6:6" x14ac:dyDescent="0.3">
      <c r="F198" s="639"/>
    </row>
    <row r="199" spans="6:6" x14ac:dyDescent="0.3">
      <c r="F199" s="639"/>
    </row>
    <row r="200" spans="6:6" x14ac:dyDescent="0.3">
      <c r="F200" s="639"/>
    </row>
    <row r="238" spans="1:12" x14ac:dyDescent="0.3">
      <c r="J238" s="258"/>
      <c r="L238" s="241"/>
    </row>
    <row r="239" spans="1:12" x14ac:dyDescent="0.3">
      <c r="A239" s="185"/>
    </row>
    <row r="240" spans="1:12" ht="16.2" x14ac:dyDescent="0.3">
      <c r="A240" s="184"/>
      <c r="B240" s="472"/>
    </row>
    <row r="241" spans="1:13" ht="16.2" x14ac:dyDescent="0.3">
      <c r="A241" s="78"/>
    </row>
    <row r="244" spans="1:13" ht="15" customHeight="1" x14ac:dyDescent="0.3">
      <c r="A244" s="103" t="s">
        <v>21</v>
      </c>
      <c r="B244" s="473"/>
      <c r="C244" s="1376"/>
      <c r="D244" s="1371"/>
    </row>
    <row r="245" spans="1:13" ht="16.2" x14ac:dyDescent="0.3">
      <c r="A245" s="78"/>
      <c r="B245" s="474"/>
      <c r="C245" s="1376"/>
      <c r="D245" s="1371"/>
      <c r="E245" s="1368"/>
      <c r="F245" s="685"/>
      <c r="G245" s="46"/>
      <c r="H245" s="260"/>
      <c r="I245" s="260"/>
      <c r="J245" s="81"/>
      <c r="K245" s="81"/>
      <c r="L245" s="260"/>
      <c r="M245" s="259"/>
    </row>
    <row r="246" spans="1:13" ht="86.4" x14ac:dyDescent="0.3">
      <c r="A246" s="250" t="s">
        <v>19</v>
      </c>
      <c r="D246" s="1363"/>
      <c r="E246" s="1369"/>
      <c r="F246" s="684"/>
      <c r="G246" s="263"/>
      <c r="H246" s="249"/>
      <c r="I246" s="249"/>
      <c r="J246" s="249"/>
      <c r="K246" s="249"/>
      <c r="L246" s="249"/>
      <c r="M246" s="249"/>
    </row>
    <row r="247" spans="1:13" ht="16.2" x14ac:dyDescent="0.3">
      <c r="A247" s="129" t="s">
        <v>20</v>
      </c>
      <c r="B247" s="475"/>
      <c r="C247" s="1377"/>
      <c r="D247" s="1371"/>
      <c r="E247" s="1368"/>
      <c r="F247" s="685"/>
      <c r="G247" s="37"/>
    </row>
    <row r="248" spans="1:13" x14ac:dyDescent="0.3">
      <c r="A248" s="102" t="s">
        <v>238</v>
      </c>
    </row>
  </sheetData>
  <mergeCells count="6">
    <mergeCell ref="B1:B3"/>
    <mergeCell ref="H2:M2"/>
    <mergeCell ref="G1:N1"/>
    <mergeCell ref="C1:F2"/>
    <mergeCell ref="G2:G3"/>
    <mergeCell ref="N2:N3"/>
  </mergeCells>
  <hyperlinks>
    <hyperlink ref="A247" r:id="rId1" xr:uid="{00000000-0004-0000-0600-000000000000}"/>
    <hyperlink ref="A248" r:id="rId2" display="http://esa.un.org/unpd/wup/Documents/WUP2009_Highlights_Final.pdf " xr:uid="{00000000-0004-0000-0600-000001000000}"/>
    <hyperlink ref="Q44" r:id="rId3" xr:uid="{00000000-0004-0000-0600-000002000000}"/>
    <hyperlink ref="B185" r:id="rId4" xr:uid="{A8B98255-DEDF-4270-8503-0D9B5442704D}"/>
  </hyperlinks>
  <pageMargins left="0.7" right="0.7" top="0.75" bottom="0.75" header="0.3" footer="0.3"/>
  <pageSetup orientation="portrait" horizontalDpi="300" verticalDpi="300" r:id="rId5"/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Z188"/>
  <sheetViews>
    <sheetView workbookViewId="0">
      <pane xSplit="3" ySplit="3" topLeftCell="D4" activePane="bottomRight" state="frozen"/>
      <selection pane="topRight" activeCell="B1" sqref="B1"/>
      <selection pane="bottomLeft" activeCell="A4" sqref="A4"/>
      <selection pane="bottomRight" activeCell="U12" sqref="U12"/>
    </sheetView>
  </sheetViews>
  <sheetFormatPr defaultRowHeight="14.4" x14ac:dyDescent="0.3"/>
  <cols>
    <col min="1" max="1" width="28.77734375" style="296" customWidth="1"/>
    <col min="2" max="2" width="20.44140625" style="1094" hidden="1" customWidth="1"/>
    <col min="3" max="3" width="20.44140625" style="669" hidden="1" customWidth="1"/>
    <col min="4" max="4" width="20.44140625" style="1095" hidden="1" customWidth="1"/>
    <col min="5" max="5" width="23" style="324" customWidth="1"/>
    <col min="6" max="6" width="10.21875" style="296" customWidth="1"/>
    <col min="7" max="7" width="9.21875" style="296"/>
    <col min="8" max="8" width="10.21875" style="296" hidden="1" customWidth="1"/>
    <col min="9" max="9" width="10.77734375" style="296" customWidth="1"/>
    <col min="10" max="10" width="0" style="296" hidden="1" customWidth="1"/>
    <col min="11" max="11" width="12.77734375" style="296" customWidth="1"/>
    <col min="12" max="12" width="9.77734375" style="296" customWidth="1"/>
    <col min="13" max="52" width="9.21875" style="296"/>
  </cols>
  <sheetData>
    <row r="1" spans="1:52" ht="27" customHeight="1" thickBot="1" x14ac:dyDescent="0.35">
      <c r="A1" s="1540" t="s">
        <v>0</v>
      </c>
      <c r="B1" s="1547" t="s">
        <v>639</v>
      </c>
      <c r="C1" s="1548"/>
      <c r="D1" s="1549"/>
      <c r="E1" s="1543" t="s">
        <v>462</v>
      </c>
      <c r="F1" s="1543"/>
      <c r="G1" s="1543"/>
      <c r="H1" s="1543"/>
      <c r="I1" s="1543"/>
      <c r="J1" s="1543"/>
      <c r="K1" s="1543"/>
      <c r="L1" s="1544"/>
    </row>
    <row r="2" spans="1:52" ht="21" customHeight="1" thickTop="1" x14ac:dyDescent="0.3">
      <c r="A2" s="1541"/>
      <c r="B2" s="1547"/>
      <c r="C2" s="1548"/>
      <c r="D2" s="1549"/>
      <c r="E2" s="686" t="s">
        <v>18</v>
      </c>
      <c r="F2" s="1545" t="s">
        <v>8</v>
      </c>
      <c r="G2" s="1490"/>
      <c r="H2" s="1490"/>
      <c r="I2" s="1490"/>
      <c r="J2" s="1491"/>
      <c r="K2" s="1492"/>
      <c r="L2" s="1546" t="s">
        <v>1</v>
      </c>
    </row>
    <row r="3" spans="1:52" ht="46.2" thickBot="1" x14ac:dyDescent="0.35">
      <c r="A3" s="1542"/>
      <c r="B3" s="1087" t="s">
        <v>0</v>
      </c>
      <c r="C3" s="689" t="s">
        <v>637</v>
      </c>
      <c r="D3" s="1088" t="s">
        <v>463</v>
      </c>
      <c r="E3" s="687" t="s">
        <v>638</v>
      </c>
      <c r="F3" s="297" t="s">
        <v>328</v>
      </c>
      <c r="G3" s="298" t="s">
        <v>332</v>
      </c>
      <c r="H3" s="299" t="s">
        <v>10</v>
      </c>
      <c r="I3" s="592" t="s">
        <v>348</v>
      </c>
      <c r="J3" s="300" t="s">
        <v>270</v>
      </c>
      <c r="K3" s="301" t="s">
        <v>17</v>
      </c>
      <c r="L3" s="1504"/>
    </row>
    <row r="4" spans="1:52" ht="20.25" customHeight="1" thickTop="1" x14ac:dyDescent="0.3">
      <c r="A4" s="352" t="s">
        <v>126</v>
      </c>
      <c r="B4" s="1089" t="s">
        <v>126</v>
      </c>
      <c r="C4" s="1090">
        <v>78557000000</v>
      </c>
      <c r="D4" s="1091" t="s">
        <v>630</v>
      </c>
      <c r="E4" s="1086">
        <f t="shared" ref="E4:E67" si="0">C4/1000000000</f>
        <v>78.557000000000002</v>
      </c>
      <c r="F4" s="327">
        <f t="shared" ref="F4:F35" si="1">IF(E4=0,"use mean",E4/$E$179)</f>
        <v>0.76798318506207852</v>
      </c>
      <c r="G4" s="302">
        <f>IF(E4=0,0,F4-1)</f>
        <v>-0.23201681493792148</v>
      </c>
      <c r="H4" s="302">
        <f>(G4*-1)</f>
        <v>0.23201681493792148</v>
      </c>
      <c r="I4" s="579">
        <f t="shared" ref="I4:I67" si="2">(IF(G4&lt;0,G4/$G$181*-100,G4/$G$180*100))</f>
        <v>-23.253284735898404</v>
      </c>
      <c r="J4" s="124">
        <f t="shared" ref="J4:J35" si="3">IF(G4&lt;0,G4/$G$181*-100,G4/$G$180*100)</f>
        <v>-23.253284735898404</v>
      </c>
      <c r="K4" s="305">
        <f>'MASTER CHART'!$L$7</f>
        <v>0.25</v>
      </c>
      <c r="L4" s="303">
        <f>(I4*K4)</f>
        <v>-5.8133211839746011</v>
      </c>
    </row>
    <row r="5" spans="1:52" ht="15.6" x14ac:dyDescent="0.3">
      <c r="A5" s="342" t="s">
        <v>127</v>
      </c>
      <c r="B5" s="1089" t="s">
        <v>127</v>
      </c>
      <c r="C5" s="1090">
        <v>39859000000</v>
      </c>
      <c r="D5" s="1091" t="s">
        <v>630</v>
      </c>
      <c r="E5" s="1086">
        <f t="shared" si="0"/>
        <v>39.859000000000002</v>
      </c>
      <c r="F5" s="328">
        <f t="shared" si="1"/>
        <v>0.38966663407957775</v>
      </c>
      <c r="G5" s="304">
        <f>IF(E5=0,0,F5-1)</f>
        <v>-0.6103333659204222</v>
      </c>
      <c r="H5" s="304">
        <f>(G5*-1)</f>
        <v>0.6103333659204222</v>
      </c>
      <c r="I5" s="579">
        <f t="shared" si="2"/>
        <v>-61.169081841607621</v>
      </c>
      <c r="J5" s="124">
        <f t="shared" si="3"/>
        <v>-61.169081841607621</v>
      </c>
      <c r="K5" s="305">
        <f>'MASTER CHART'!$L$7</f>
        <v>0.25</v>
      </c>
      <c r="L5" s="303">
        <f>(I5*K5)</f>
        <v>-15.292270460401905</v>
      </c>
    </row>
    <row r="6" spans="1:52" ht="15.6" x14ac:dyDescent="0.3">
      <c r="A6" s="343" t="s">
        <v>30</v>
      </c>
      <c r="B6" s="1089" t="s">
        <v>30</v>
      </c>
      <c r="C6" s="1090">
        <v>495564000000</v>
      </c>
      <c r="D6" s="1091" t="s">
        <v>630</v>
      </c>
      <c r="E6" s="1086">
        <f t="shared" si="0"/>
        <v>495.56400000000002</v>
      </c>
      <c r="F6" s="328">
        <f t="shared" si="1"/>
        <v>4.8446964512660093</v>
      </c>
      <c r="G6" s="304">
        <f>IF(E6=0,0,F6-1)</f>
        <v>3.8446964512660093</v>
      </c>
      <c r="H6" s="304">
        <f>(G6*-1)</f>
        <v>-3.8446964512660093</v>
      </c>
      <c r="I6" s="579">
        <f t="shared" si="2"/>
        <v>1.7537918389283873</v>
      </c>
      <c r="J6" s="124">
        <f t="shared" si="3"/>
        <v>1.7537918389283873</v>
      </c>
      <c r="K6" s="305">
        <f>'MASTER CHART'!$L$7</f>
        <v>0.25</v>
      </c>
      <c r="L6" s="303">
        <f>(I6*K6)</f>
        <v>0.43844795973209683</v>
      </c>
    </row>
    <row r="7" spans="1:52" ht="15.6" x14ac:dyDescent="0.3">
      <c r="A7" s="343" t="s">
        <v>128</v>
      </c>
      <c r="B7" s="1089" t="s">
        <v>128</v>
      </c>
      <c r="C7" s="1090">
        <v>3327000000</v>
      </c>
      <c r="D7" s="1091" t="s">
        <v>455</v>
      </c>
      <c r="E7" s="1086">
        <f t="shared" si="0"/>
        <v>3.327</v>
      </c>
      <c r="F7" s="328">
        <f t="shared" si="1"/>
        <v>3.2525173526248903E-2</v>
      </c>
      <c r="G7" s="304">
        <f t="shared" ref="G7:G70" si="4">IF(E7=0,0,F7-1)</f>
        <v>-0.96747482647375105</v>
      </c>
      <c r="H7" s="304">
        <f t="shared" ref="H7:H70" si="5">(G7*-1)</f>
        <v>0.96747482647375105</v>
      </c>
      <c r="I7" s="579">
        <f t="shared" si="2"/>
        <v>-96.962660317646936</v>
      </c>
      <c r="J7" s="124">
        <f t="shared" si="3"/>
        <v>-96.962660317646936</v>
      </c>
      <c r="K7" s="305">
        <f>'MASTER CHART'!$L$7</f>
        <v>0.25</v>
      </c>
      <c r="L7" s="303">
        <f t="shared" ref="L7:L70" si="6">(I7*K7)</f>
        <v>-24.240665079411734</v>
      </c>
    </row>
    <row r="8" spans="1:52" ht="15.6" x14ac:dyDescent="0.3">
      <c r="A8" s="342" t="s">
        <v>129</v>
      </c>
      <c r="B8" s="1089" t="s">
        <v>129</v>
      </c>
      <c r="C8" s="1090">
        <v>212285000000</v>
      </c>
      <c r="D8" s="1091" t="s">
        <v>460</v>
      </c>
      <c r="E8" s="1086">
        <f t="shared" si="0"/>
        <v>212.285</v>
      </c>
      <c r="F8" s="328">
        <f t="shared" si="1"/>
        <v>2.0753250562127286</v>
      </c>
      <c r="G8" s="304">
        <f t="shared" si="4"/>
        <v>1.0753250562127286</v>
      </c>
      <c r="H8" s="304">
        <f t="shared" si="5"/>
        <v>-1.0753250562127286</v>
      </c>
      <c r="I8" s="579">
        <f t="shared" si="2"/>
        <v>0.49051890875808701</v>
      </c>
      <c r="J8" s="124">
        <f t="shared" si="3"/>
        <v>0.49051890875808701</v>
      </c>
      <c r="K8" s="305">
        <f>'MASTER CHART'!$L$7</f>
        <v>0.25</v>
      </c>
      <c r="L8" s="303">
        <f t="shared" si="6"/>
        <v>0.12262972718952175</v>
      </c>
    </row>
    <row r="9" spans="1:52" ht="19.5" customHeight="1" x14ac:dyDescent="0.3">
      <c r="A9" s="342" t="s">
        <v>110</v>
      </c>
      <c r="B9" s="1089" t="s">
        <v>110</v>
      </c>
      <c r="C9" s="1090">
        <v>2127000000</v>
      </c>
      <c r="D9" s="1091" t="s">
        <v>630</v>
      </c>
      <c r="E9" s="1086">
        <f t="shared" si="0"/>
        <v>2.1269999999999998</v>
      </c>
      <c r="F9" s="328">
        <f t="shared" si="1"/>
        <v>2.0793821487926484E-2</v>
      </c>
      <c r="G9" s="304">
        <f t="shared" si="4"/>
        <v>-0.97920617851207348</v>
      </c>
      <c r="H9" s="304">
        <f t="shared" si="5"/>
        <v>0.97920617851207348</v>
      </c>
      <c r="I9" s="579">
        <f t="shared" si="2"/>
        <v>-98.138404710815863</v>
      </c>
      <c r="J9" s="124">
        <f t="shared" si="3"/>
        <v>-98.138404710815863</v>
      </c>
      <c r="K9" s="305">
        <f>'MASTER CHART'!$L$7</f>
        <v>0.25</v>
      </c>
      <c r="L9" s="303">
        <f t="shared" si="6"/>
        <v>-24.534601177703966</v>
      </c>
    </row>
    <row r="10" spans="1:52" ht="15.6" x14ac:dyDescent="0.3">
      <c r="A10" s="343" t="s">
        <v>38</v>
      </c>
      <c r="B10" s="1089" t="s">
        <v>38</v>
      </c>
      <c r="C10" s="1090">
        <v>991523000000</v>
      </c>
      <c r="D10" s="1091" t="s">
        <v>456</v>
      </c>
      <c r="E10" s="1086">
        <f t="shared" si="0"/>
        <v>991.52300000000002</v>
      </c>
      <c r="F10" s="328">
        <f t="shared" si="1"/>
        <v>9.6932544725779657</v>
      </c>
      <c r="G10" s="304">
        <f t="shared" si="4"/>
        <v>8.6932544725779657</v>
      </c>
      <c r="H10" s="304">
        <f t="shared" si="5"/>
        <v>-8.6932544725779657</v>
      </c>
      <c r="I10" s="579">
        <f t="shared" si="2"/>
        <v>3.9655038937377149</v>
      </c>
      <c r="J10" s="124">
        <f t="shared" si="3"/>
        <v>3.9655038937377149</v>
      </c>
      <c r="K10" s="305">
        <f>'MASTER CHART'!$L$7</f>
        <v>0.25</v>
      </c>
      <c r="L10" s="303">
        <f t="shared" si="6"/>
        <v>0.99137597343442874</v>
      </c>
    </row>
    <row r="11" spans="1:52" ht="15.6" x14ac:dyDescent="0.3">
      <c r="A11" s="342" t="s">
        <v>130</v>
      </c>
      <c r="B11" s="1089" t="s">
        <v>130</v>
      </c>
      <c r="C11" s="1090">
        <v>40384000000</v>
      </c>
      <c r="D11" s="1091" t="s">
        <v>630</v>
      </c>
      <c r="E11" s="1086">
        <f t="shared" si="0"/>
        <v>40.384</v>
      </c>
      <c r="F11" s="328">
        <f t="shared" si="1"/>
        <v>0.39479910059634377</v>
      </c>
      <c r="G11" s="304">
        <f t="shared" si="4"/>
        <v>-0.60520089940365618</v>
      </c>
      <c r="H11" s="304">
        <f t="shared" si="5"/>
        <v>0.60520089940365618</v>
      </c>
      <c r="I11" s="579">
        <f t="shared" si="2"/>
        <v>-60.654693669596227</v>
      </c>
      <c r="J11" s="124">
        <f t="shared" si="3"/>
        <v>-60.654693669596227</v>
      </c>
      <c r="K11" s="305">
        <f>'MASTER CHART'!$L$7</f>
        <v>0.25</v>
      </c>
      <c r="L11" s="303">
        <f t="shared" si="6"/>
        <v>-15.163673417399057</v>
      </c>
    </row>
    <row r="12" spans="1:52" s="145" customFormat="1" ht="15.6" x14ac:dyDescent="0.3">
      <c r="A12" s="343" t="s">
        <v>131</v>
      </c>
      <c r="B12" s="1089" t="s">
        <v>131</v>
      </c>
      <c r="C12" s="1090">
        <v>4158000000</v>
      </c>
      <c r="D12" s="1091" t="s">
        <v>630</v>
      </c>
      <c r="E12" s="1086">
        <f t="shared" si="0"/>
        <v>4.1580000000000004</v>
      </c>
      <c r="F12" s="328">
        <f t="shared" si="1"/>
        <v>4.0649134812787181E-2</v>
      </c>
      <c r="G12" s="304">
        <f t="shared" si="4"/>
        <v>-0.9593508651872128</v>
      </c>
      <c r="H12" s="304">
        <f t="shared" si="5"/>
        <v>0.9593508651872128</v>
      </c>
      <c r="I12" s="579">
        <f t="shared" si="2"/>
        <v>-96.148457325377464</v>
      </c>
      <c r="J12" s="124">
        <f t="shared" si="3"/>
        <v>-96.148457325377464</v>
      </c>
      <c r="K12" s="305">
        <f>'MASTER CHART'!$L$7</f>
        <v>0.25</v>
      </c>
      <c r="L12" s="303">
        <f t="shared" si="6"/>
        <v>-24.037114331344366</v>
      </c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  <c r="AK12" s="306"/>
      <c r="AL12" s="306"/>
      <c r="AM12" s="306"/>
      <c r="AN12" s="306"/>
      <c r="AO12" s="306"/>
      <c r="AP12" s="306"/>
      <c r="AQ12" s="306"/>
      <c r="AR12" s="306"/>
      <c r="AS12" s="306"/>
      <c r="AT12" s="306"/>
      <c r="AU12" s="306"/>
      <c r="AV12" s="306"/>
      <c r="AW12" s="306"/>
      <c r="AX12" s="306"/>
      <c r="AY12" s="306"/>
      <c r="AZ12" s="306"/>
    </row>
    <row r="13" spans="1:52" ht="15.6" x14ac:dyDescent="0.3">
      <c r="A13" s="342" t="s">
        <v>39</v>
      </c>
      <c r="B13" s="1089" t="s">
        <v>39</v>
      </c>
      <c r="C13" s="1090">
        <v>1264514000000</v>
      </c>
      <c r="D13" s="1091" t="s">
        <v>630</v>
      </c>
      <c r="E13" s="1086">
        <f t="shared" si="0"/>
        <v>1264.5139999999999</v>
      </c>
      <c r="F13" s="328">
        <f t="shared" si="1"/>
        <v>12.362049076156026</v>
      </c>
      <c r="G13" s="304">
        <f t="shared" si="4"/>
        <v>11.362049076156026</v>
      </c>
      <c r="H13" s="304">
        <f t="shared" si="5"/>
        <v>-11.362049076156026</v>
      </c>
      <c r="I13" s="579">
        <f t="shared" si="2"/>
        <v>5.1828978427424781</v>
      </c>
      <c r="J13" s="124">
        <f t="shared" si="3"/>
        <v>5.1828978427424781</v>
      </c>
      <c r="K13" s="305">
        <f>'MASTER CHART'!$L$7</f>
        <v>0.25</v>
      </c>
      <c r="L13" s="303">
        <f t="shared" si="6"/>
        <v>1.2957244606856195</v>
      </c>
    </row>
    <row r="14" spans="1:52" ht="15.6" x14ac:dyDescent="0.3">
      <c r="A14" s="343" t="s">
        <v>40</v>
      </c>
      <c r="B14" s="1089" t="s">
        <v>40</v>
      </c>
      <c r="C14" s="1090">
        <v>498780000000</v>
      </c>
      <c r="D14" s="1091" t="s">
        <v>631</v>
      </c>
      <c r="E14" s="1086">
        <f t="shared" si="0"/>
        <v>498.78</v>
      </c>
      <c r="F14" s="328">
        <f t="shared" si="1"/>
        <v>4.876136474728713</v>
      </c>
      <c r="G14" s="304">
        <f t="shared" si="4"/>
        <v>3.876136474728713</v>
      </c>
      <c r="H14" s="304">
        <f t="shared" si="5"/>
        <v>-3.876136474728713</v>
      </c>
      <c r="I14" s="579">
        <f t="shared" si="2"/>
        <v>1.7681334800081272</v>
      </c>
      <c r="J14" s="124">
        <f t="shared" si="3"/>
        <v>1.7681334800081272</v>
      </c>
      <c r="K14" s="305">
        <f>'MASTER CHART'!$L$7</f>
        <v>0.25</v>
      </c>
      <c r="L14" s="303">
        <f t="shared" si="6"/>
        <v>0.4420333700020318</v>
      </c>
    </row>
    <row r="15" spans="1:52" ht="15.6" x14ac:dyDescent="0.3">
      <c r="A15" s="342" t="s">
        <v>41</v>
      </c>
      <c r="B15" s="1089" t="s">
        <v>41</v>
      </c>
      <c r="C15" s="1090">
        <v>144374000000</v>
      </c>
      <c r="D15" s="1091" t="s">
        <v>630</v>
      </c>
      <c r="E15" s="1086">
        <f t="shared" si="0"/>
        <v>144.374</v>
      </c>
      <c r="F15" s="328">
        <f t="shared" si="1"/>
        <v>1.4114185159839672</v>
      </c>
      <c r="G15" s="304">
        <f t="shared" si="4"/>
        <v>0.41141851598396717</v>
      </c>
      <c r="H15" s="304">
        <f t="shared" si="5"/>
        <v>-0.41141851598396717</v>
      </c>
      <c r="I15" s="579">
        <f t="shared" si="2"/>
        <v>0.18767214651734473</v>
      </c>
      <c r="J15" s="124">
        <f t="shared" si="3"/>
        <v>0.18767214651734473</v>
      </c>
      <c r="K15" s="305">
        <f>'MASTER CHART'!$L$7</f>
        <v>0.25</v>
      </c>
      <c r="L15" s="303">
        <f t="shared" si="6"/>
        <v>4.6918036629336184E-2</v>
      </c>
    </row>
    <row r="16" spans="1:52" x14ac:dyDescent="0.3">
      <c r="A16" s="307" t="s">
        <v>132</v>
      </c>
      <c r="B16" s="1089" t="s">
        <v>214</v>
      </c>
      <c r="C16" s="1090">
        <v>14450000000</v>
      </c>
      <c r="D16" s="1091" t="s">
        <v>630</v>
      </c>
      <c r="E16" s="1086">
        <f t="shared" si="0"/>
        <v>14.45</v>
      </c>
      <c r="F16" s="328">
        <f t="shared" si="1"/>
        <v>0.1412650307947991</v>
      </c>
      <c r="G16" s="304">
        <f t="shared" si="4"/>
        <v>-0.85873496920520087</v>
      </c>
      <c r="H16" s="304">
        <f t="shared" si="5"/>
        <v>0.85873496920520087</v>
      </c>
      <c r="I16" s="579">
        <f t="shared" si="2"/>
        <v>-86.064489579965326</v>
      </c>
      <c r="J16" s="124">
        <f t="shared" si="3"/>
        <v>-86.064489579965326</v>
      </c>
      <c r="K16" s="305">
        <f>'MASTER CHART'!$L$7</f>
        <v>0.25</v>
      </c>
      <c r="L16" s="303">
        <f t="shared" si="6"/>
        <v>-21.516122394991331</v>
      </c>
    </row>
    <row r="17" spans="1:12" ht="15.6" x14ac:dyDescent="0.3">
      <c r="A17" s="342" t="s">
        <v>42</v>
      </c>
      <c r="B17" s="1089" t="s">
        <v>42</v>
      </c>
      <c r="C17" s="1090">
        <v>73870000000</v>
      </c>
      <c r="D17" s="1091" t="s">
        <v>630</v>
      </c>
      <c r="E17" s="1086">
        <f t="shared" si="0"/>
        <v>73.87</v>
      </c>
      <c r="F17" s="328">
        <f t="shared" si="1"/>
        <v>0.72216247922573085</v>
      </c>
      <c r="G17" s="304">
        <f t="shared" si="4"/>
        <v>-0.27783752077426915</v>
      </c>
      <c r="H17" s="304">
        <f t="shared" si="5"/>
        <v>0.27783752077426915</v>
      </c>
      <c r="I17" s="579">
        <f t="shared" si="2"/>
        <v>-27.845546378217367</v>
      </c>
      <c r="J17" s="124">
        <f t="shared" si="3"/>
        <v>-27.845546378217367</v>
      </c>
      <c r="K17" s="305">
        <f>'MASTER CHART'!$L$7</f>
        <v>0.25</v>
      </c>
      <c r="L17" s="303">
        <f t="shared" si="6"/>
        <v>-6.9613865945543418</v>
      </c>
    </row>
    <row r="18" spans="1:12" ht="15.6" x14ac:dyDescent="0.3">
      <c r="A18" s="343" t="s">
        <v>43</v>
      </c>
      <c r="B18" s="1089" t="s">
        <v>43</v>
      </c>
      <c r="C18" s="1090">
        <v>775076000000</v>
      </c>
      <c r="D18" s="1091" t="s">
        <v>630</v>
      </c>
      <c r="E18" s="1086">
        <f t="shared" si="0"/>
        <v>775.07600000000002</v>
      </c>
      <c r="F18" s="328">
        <f t="shared" si="1"/>
        <v>7.5772411770456554</v>
      </c>
      <c r="G18" s="304">
        <f t="shared" si="4"/>
        <v>6.5772411770456554</v>
      </c>
      <c r="H18" s="304">
        <f t="shared" si="5"/>
        <v>-6.5772411770456554</v>
      </c>
      <c r="I18" s="579">
        <f t="shared" si="2"/>
        <v>3.0002659625230086</v>
      </c>
      <c r="J18" s="124">
        <f t="shared" si="3"/>
        <v>3.0002659625230086</v>
      </c>
      <c r="K18" s="305">
        <f>'MASTER CHART'!$L$7</f>
        <v>0.25</v>
      </c>
      <c r="L18" s="303">
        <f t="shared" si="6"/>
        <v>0.75006649063075215</v>
      </c>
    </row>
    <row r="19" spans="1:12" ht="15.6" x14ac:dyDescent="0.3">
      <c r="A19" s="342" t="s">
        <v>112</v>
      </c>
      <c r="B19" s="1089" t="s">
        <v>112</v>
      </c>
      <c r="C19" s="1090">
        <v>4488000000</v>
      </c>
      <c r="D19" s="1091" t="s">
        <v>630</v>
      </c>
      <c r="E19" s="1086">
        <f t="shared" si="0"/>
        <v>4.4880000000000004</v>
      </c>
      <c r="F19" s="328">
        <f t="shared" si="1"/>
        <v>4.3875256623325844E-2</v>
      </c>
      <c r="G19" s="304">
        <f t="shared" si="4"/>
        <v>-0.95612474337667419</v>
      </c>
      <c r="H19" s="304">
        <f t="shared" si="5"/>
        <v>0.95612474337667419</v>
      </c>
      <c r="I19" s="579">
        <f t="shared" si="2"/>
        <v>-95.825127617256015</v>
      </c>
      <c r="J19" s="124">
        <f t="shared" si="3"/>
        <v>-95.825127617256015</v>
      </c>
      <c r="K19" s="305">
        <f>'MASTER CHART'!$L$7</f>
        <v>0.25</v>
      </c>
      <c r="L19" s="303">
        <f t="shared" si="6"/>
        <v>-23.956281904314004</v>
      </c>
    </row>
    <row r="20" spans="1:12" ht="15.6" x14ac:dyDescent="0.3">
      <c r="A20" s="343" t="s">
        <v>133</v>
      </c>
      <c r="B20" s="1089" t="s">
        <v>133</v>
      </c>
      <c r="C20" s="1090">
        <v>181286000000</v>
      </c>
      <c r="D20" s="1091" t="s">
        <v>630</v>
      </c>
      <c r="E20" s="1086">
        <f t="shared" si="0"/>
        <v>181.286</v>
      </c>
      <c r="F20" s="328">
        <f t="shared" si="1"/>
        <v>1.7722749046827648</v>
      </c>
      <c r="G20" s="304">
        <f t="shared" si="4"/>
        <v>0.77227490468276483</v>
      </c>
      <c r="H20" s="304">
        <f t="shared" si="5"/>
        <v>-0.77227490468276483</v>
      </c>
      <c r="I20" s="579">
        <f t="shared" si="2"/>
        <v>0.35227993741764485</v>
      </c>
      <c r="J20" s="124">
        <f t="shared" si="3"/>
        <v>0.35227993741764485</v>
      </c>
      <c r="K20" s="305">
        <f>'MASTER CHART'!$L$7</f>
        <v>0.25</v>
      </c>
      <c r="L20" s="303">
        <f t="shared" si="6"/>
        <v>8.8069984354411213E-2</v>
      </c>
    </row>
    <row r="21" spans="1:12" ht="15.6" x14ac:dyDescent="0.3">
      <c r="A21" s="342" t="s">
        <v>134</v>
      </c>
      <c r="B21" s="1089" t="s">
        <v>134</v>
      </c>
      <c r="C21" s="1090">
        <v>596414000000</v>
      </c>
      <c r="D21" s="1091" t="s">
        <v>630</v>
      </c>
      <c r="E21" s="1086">
        <f t="shared" si="0"/>
        <v>596.41399999999999</v>
      </c>
      <c r="F21" s="328">
        <f t="shared" si="1"/>
        <v>5.8306188288200218</v>
      </c>
      <c r="G21" s="304">
        <f t="shared" si="4"/>
        <v>4.8306188288200218</v>
      </c>
      <c r="H21" s="304">
        <f t="shared" si="5"/>
        <v>-4.8306188288200218</v>
      </c>
      <c r="I21" s="579">
        <f t="shared" si="2"/>
        <v>2.203528935598718</v>
      </c>
      <c r="J21" s="124">
        <f t="shared" si="3"/>
        <v>2.203528935598718</v>
      </c>
      <c r="K21" s="305">
        <f>'MASTER CHART'!$L$7</f>
        <v>0.25</v>
      </c>
      <c r="L21" s="303">
        <f t="shared" si="6"/>
        <v>0.5508822338996795</v>
      </c>
    </row>
    <row r="22" spans="1:12" ht="15.6" x14ac:dyDescent="0.3">
      <c r="A22" s="343" t="s">
        <v>135</v>
      </c>
      <c r="B22" s="1089" t="s">
        <v>135</v>
      </c>
      <c r="C22" s="1090">
        <v>2734000000</v>
      </c>
      <c r="D22" s="1091" t="s">
        <v>630</v>
      </c>
      <c r="E22" s="1086">
        <f t="shared" si="0"/>
        <v>2.734</v>
      </c>
      <c r="F22" s="328">
        <f t="shared" si="1"/>
        <v>2.6727930393977906E-2</v>
      </c>
      <c r="G22" s="304">
        <f t="shared" si="4"/>
        <v>-0.97327206960602208</v>
      </c>
      <c r="H22" s="304">
        <f t="shared" si="5"/>
        <v>0.97327206960602208</v>
      </c>
      <c r="I22" s="579">
        <f t="shared" si="2"/>
        <v>-97.543674005271257</v>
      </c>
      <c r="J22" s="124">
        <f t="shared" si="3"/>
        <v>-97.543674005271257</v>
      </c>
      <c r="K22" s="305">
        <f>'MASTER CHART'!$L$7</f>
        <v>0.25</v>
      </c>
      <c r="L22" s="303">
        <f t="shared" si="6"/>
        <v>-24.385918501317814</v>
      </c>
    </row>
    <row r="23" spans="1:12" ht="15.6" x14ac:dyDescent="0.3">
      <c r="A23" s="342" t="s">
        <v>136</v>
      </c>
      <c r="B23" s="1089" t="s">
        <v>136</v>
      </c>
      <c r="C23" s="1090">
        <v>38794000000</v>
      </c>
      <c r="D23" s="1091" t="s">
        <v>630</v>
      </c>
      <c r="E23" s="1086">
        <f t="shared" si="0"/>
        <v>38.793999999999997</v>
      </c>
      <c r="F23" s="328">
        <f t="shared" si="1"/>
        <v>0.37925505914556651</v>
      </c>
      <c r="G23" s="304">
        <f t="shared" si="4"/>
        <v>-0.62074494085443344</v>
      </c>
      <c r="H23" s="304">
        <f t="shared" si="5"/>
        <v>0.62074494085443344</v>
      </c>
      <c r="I23" s="579">
        <f t="shared" si="2"/>
        <v>-62.212554990545058</v>
      </c>
      <c r="J23" s="124">
        <f t="shared" si="3"/>
        <v>-62.212554990545058</v>
      </c>
      <c r="K23" s="305">
        <f>'MASTER CHART'!$L$7</f>
        <v>0.25</v>
      </c>
      <c r="L23" s="303">
        <f t="shared" si="6"/>
        <v>-15.553138747636265</v>
      </c>
    </row>
    <row r="24" spans="1:12" ht="15.6" x14ac:dyDescent="0.3">
      <c r="A24" s="343" t="s">
        <v>137</v>
      </c>
      <c r="B24" s="1089" t="s">
        <v>137</v>
      </c>
      <c r="C24" s="1090">
        <v>5228000000</v>
      </c>
      <c r="D24" s="1091" t="s">
        <v>630</v>
      </c>
      <c r="E24" s="1086">
        <f t="shared" si="0"/>
        <v>5.2279999999999998</v>
      </c>
      <c r="F24" s="328">
        <f t="shared" si="1"/>
        <v>5.110959038029133E-2</v>
      </c>
      <c r="G24" s="304">
        <f t="shared" si="4"/>
        <v>-0.94889040961970872</v>
      </c>
      <c r="H24" s="304">
        <f t="shared" si="5"/>
        <v>0.94889040961970872</v>
      </c>
      <c r="I24" s="579">
        <f t="shared" si="2"/>
        <v>-95.10008524146852</v>
      </c>
      <c r="J24" s="124">
        <f t="shared" si="3"/>
        <v>-95.10008524146852</v>
      </c>
      <c r="K24" s="305">
        <f>'MASTER CHART'!$L$7</f>
        <v>0.25</v>
      </c>
      <c r="L24" s="303">
        <f t="shared" si="6"/>
        <v>-23.77502131036713</v>
      </c>
    </row>
    <row r="25" spans="1:12" ht="15.6" x14ac:dyDescent="0.3">
      <c r="A25" s="343" t="s">
        <v>34</v>
      </c>
      <c r="B25" s="1089" t="s">
        <v>34</v>
      </c>
      <c r="C25" s="1090">
        <v>100445000000</v>
      </c>
      <c r="D25" s="1091" t="s">
        <v>630</v>
      </c>
      <c r="E25" s="1086">
        <f t="shared" si="0"/>
        <v>100.44499999999999</v>
      </c>
      <c r="F25" s="328">
        <f t="shared" si="1"/>
        <v>0.98196304624107933</v>
      </c>
      <c r="G25" s="304">
        <f t="shared" si="4"/>
        <v>-1.8036953758920671E-2</v>
      </c>
      <c r="H25" s="304">
        <f t="shared" si="5"/>
        <v>1.8036953758920671E-2</v>
      </c>
      <c r="I25" s="579">
        <f t="shared" si="2"/>
        <v>-1.8077070044972179</v>
      </c>
      <c r="J25" s="124">
        <f t="shared" si="3"/>
        <v>-1.8077070044972179</v>
      </c>
      <c r="K25" s="305">
        <f>'MASTER CHART'!$L$7</f>
        <v>0.25</v>
      </c>
      <c r="L25" s="303">
        <f t="shared" si="6"/>
        <v>-0.45192675112430447</v>
      </c>
    </row>
    <row r="26" spans="1:12" ht="15.6" x14ac:dyDescent="0.3">
      <c r="A26" s="342" t="s">
        <v>229</v>
      </c>
      <c r="B26" s="1089" t="s">
        <v>138</v>
      </c>
      <c r="C26" s="1090">
        <v>49224000000</v>
      </c>
      <c r="D26" s="1091" t="s">
        <v>630</v>
      </c>
      <c r="E26" s="1086">
        <f t="shared" si="0"/>
        <v>49.223999999999997</v>
      </c>
      <c r="F26" s="328">
        <f t="shared" si="1"/>
        <v>0.48122006061198552</v>
      </c>
      <c r="G26" s="304">
        <f t="shared" si="4"/>
        <v>-0.51877993938801448</v>
      </c>
      <c r="H26" s="304">
        <f t="shared" si="5"/>
        <v>0.51877993938801448</v>
      </c>
      <c r="I26" s="579">
        <f t="shared" si="2"/>
        <v>-51.993376639918488</v>
      </c>
      <c r="J26" s="124">
        <f t="shared" si="3"/>
        <v>-51.993376639918488</v>
      </c>
      <c r="K26" s="305">
        <f>'MASTER CHART'!$L$7</f>
        <v>0.25</v>
      </c>
      <c r="L26" s="303">
        <f t="shared" si="6"/>
        <v>-12.998344159979622</v>
      </c>
    </row>
    <row r="27" spans="1:12" ht="15.6" x14ac:dyDescent="0.3">
      <c r="A27" s="343" t="s">
        <v>139</v>
      </c>
      <c r="B27" s="1089" t="s">
        <v>139</v>
      </c>
      <c r="C27" s="1090">
        <v>40928000000</v>
      </c>
      <c r="D27" s="1091" t="s">
        <v>630</v>
      </c>
      <c r="E27" s="1086">
        <f t="shared" si="0"/>
        <v>40.927999999999997</v>
      </c>
      <c r="F27" s="328">
        <f t="shared" si="1"/>
        <v>0.40011731352038321</v>
      </c>
      <c r="G27" s="304">
        <f t="shared" si="4"/>
        <v>-0.59988268647961673</v>
      </c>
      <c r="H27" s="304">
        <f t="shared" si="5"/>
        <v>0.59988268647961673</v>
      </c>
      <c r="I27" s="579">
        <f t="shared" si="2"/>
        <v>-60.121689544692977</v>
      </c>
      <c r="J27" s="124">
        <f t="shared" si="3"/>
        <v>-60.121689544692977</v>
      </c>
      <c r="K27" s="305">
        <f>'MASTER CHART'!$L$7</f>
        <v>0.25</v>
      </c>
      <c r="L27" s="303">
        <f t="shared" si="6"/>
        <v>-15.030422386173244</v>
      </c>
    </row>
    <row r="28" spans="1:12" ht="15.6" x14ac:dyDescent="0.3">
      <c r="A28" s="342" t="s">
        <v>44</v>
      </c>
      <c r="B28" s="1089" t="s">
        <v>44</v>
      </c>
      <c r="C28" s="1090">
        <v>3092216000000</v>
      </c>
      <c r="D28" s="1091" t="s">
        <v>630</v>
      </c>
      <c r="E28" s="1086">
        <f t="shared" si="0"/>
        <v>3092.2159999999999</v>
      </c>
      <c r="F28" s="328">
        <f t="shared" si="1"/>
        <v>30.229895395444327</v>
      </c>
      <c r="G28" s="304">
        <f t="shared" si="4"/>
        <v>29.229895395444327</v>
      </c>
      <c r="H28" s="304">
        <f t="shared" si="5"/>
        <v>-29.229895395444327</v>
      </c>
      <c r="I28" s="579">
        <f t="shared" si="2"/>
        <v>13.333471874061839</v>
      </c>
      <c r="J28" s="124">
        <f t="shared" si="3"/>
        <v>13.333471874061839</v>
      </c>
      <c r="K28" s="305">
        <f>'MASTER CHART'!$L$7</f>
        <v>0.25</v>
      </c>
      <c r="L28" s="303">
        <f t="shared" si="6"/>
        <v>3.3333679685154598</v>
      </c>
    </row>
    <row r="29" spans="1:12" ht="19.5" customHeight="1" x14ac:dyDescent="0.3">
      <c r="A29" s="342" t="s">
        <v>140</v>
      </c>
      <c r="B29" s="1089" t="s">
        <v>140</v>
      </c>
      <c r="C29" s="1090">
        <v>500000000</v>
      </c>
      <c r="D29" s="1091" t="s">
        <v>630</v>
      </c>
      <c r="E29" s="1086">
        <f t="shared" si="0"/>
        <v>0.5</v>
      </c>
      <c r="F29" s="328">
        <f t="shared" si="1"/>
        <v>4.8880633493010072E-3</v>
      </c>
      <c r="G29" s="304">
        <f t="shared" si="4"/>
        <v>-0.99511193665069897</v>
      </c>
      <c r="H29" s="304">
        <f t="shared" si="5"/>
        <v>0.99511193665069897</v>
      </c>
      <c r="I29" s="579">
        <f t="shared" si="2"/>
        <v>-99.732518150554071</v>
      </c>
      <c r="J29" s="124">
        <f t="shared" si="3"/>
        <v>-99.732518150554071</v>
      </c>
      <c r="K29" s="305">
        <f>'MASTER CHART'!$L$7</f>
        <v>0.25</v>
      </c>
      <c r="L29" s="303">
        <f t="shared" si="6"/>
        <v>-24.933129537638518</v>
      </c>
    </row>
    <row r="30" spans="1:12" ht="15.6" x14ac:dyDescent="0.3">
      <c r="A30" s="343" t="s">
        <v>141</v>
      </c>
      <c r="B30" s="1089" t="s">
        <v>215</v>
      </c>
      <c r="C30" s="1090">
        <v>26906000000</v>
      </c>
      <c r="D30" s="1091" t="s">
        <v>630</v>
      </c>
      <c r="E30" s="1086">
        <f t="shared" si="0"/>
        <v>26.905999999999999</v>
      </c>
      <c r="F30" s="328">
        <f t="shared" si="1"/>
        <v>0.26303646495258581</v>
      </c>
      <c r="G30" s="304">
        <f t="shared" si="4"/>
        <v>-0.73696353504741419</v>
      </c>
      <c r="H30" s="304">
        <f t="shared" si="5"/>
        <v>0.73696353504741419</v>
      </c>
      <c r="I30" s="579">
        <f t="shared" si="2"/>
        <v>-73.860262778871871</v>
      </c>
      <c r="J30" s="124">
        <f t="shared" si="3"/>
        <v>-73.860262778871871</v>
      </c>
      <c r="K30" s="305">
        <f>'MASTER CHART'!$L$7</f>
        <v>0.25</v>
      </c>
      <c r="L30" s="303">
        <f t="shared" si="6"/>
        <v>-18.465065694717968</v>
      </c>
    </row>
    <row r="31" spans="1:12" ht="15.6" x14ac:dyDescent="0.3">
      <c r="A31" s="342" t="s">
        <v>45</v>
      </c>
      <c r="B31" s="1089" t="s">
        <v>45</v>
      </c>
      <c r="C31" s="1090">
        <v>161654000000</v>
      </c>
      <c r="D31" s="1091" t="s">
        <v>630</v>
      </c>
      <c r="E31" s="1086">
        <f t="shared" si="0"/>
        <v>161.654</v>
      </c>
      <c r="F31" s="328">
        <f t="shared" si="1"/>
        <v>1.5803499853358101</v>
      </c>
      <c r="G31" s="304">
        <f t="shared" si="4"/>
        <v>0.58034998533581006</v>
      </c>
      <c r="H31" s="304">
        <f t="shared" si="5"/>
        <v>-0.58034998533581006</v>
      </c>
      <c r="I31" s="579">
        <f t="shared" si="2"/>
        <v>0.26473171052788841</v>
      </c>
      <c r="J31" s="124">
        <f t="shared" si="3"/>
        <v>0.26473171052788841</v>
      </c>
      <c r="K31" s="305">
        <f>'MASTER CHART'!$L$7</f>
        <v>0.25</v>
      </c>
      <c r="L31" s="303">
        <f t="shared" si="6"/>
        <v>6.6182927631972102E-2</v>
      </c>
    </row>
    <row r="32" spans="1:12" ht="15.6" x14ac:dyDescent="0.3">
      <c r="A32" s="343" t="s">
        <v>142</v>
      </c>
      <c r="B32" s="1089" t="s">
        <v>142</v>
      </c>
      <c r="C32" s="1090">
        <v>44266000000</v>
      </c>
      <c r="D32" s="1091" t="s">
        <v>631</v>
      </c>
      <c r="E32" s="1086">
        <f t="shared" si="0"/>
        <v>44.265999999999998</v>
      </c>
      <c r="F32" s="328">
        <f t="shared" si="1"/>
        <v>0.43275002444031674</v>
      </c>
      <c r="G32" s="304">
        <f t="shared" si="4"/>
        <v>-0.56724997555968326</v>
      </c>
      <c r="H32" s="304">
        <f t="shared" si="5"/>
        <v>0.56724997555968326</v>
      </c>
      <c r="I32" s="579">
        <f t="shared" si="2"/>
        <v>-56.851160557694755</v>
      </c>
      <c r="J32" s="124">
        <f t="shared" si="3"/>
        <v>-56.851160557694755</v>
      </c>
      <c r="K32" s="305">
        <f>'MASTER CHART'!$L$7</f>
        <v>0.25</v>
      </c>
      <c r="L32" s="303">
        <f t="shared" si="6"/>
        <v>-14.212790139423689</v>
      </c>
    </row>
    <row r="33" spans="1:12" ht="15.6" x14ac:dyDescent="0.3">
      <c r="A33" s="343" t="s">
        <v>143</v>
      </c>
      <c r="B33" s="1089" t="s">
        <v>143</v>
      </c>
      <c r="C33" s="1090">
        <v>72356000000</v>
      </c>
      <c r="D33" s="1091" t="s">
        <v>630</v>
      </c>
      <c r="E33" s="1086">
        <f t="shared" si="0"/>
        <v>72.355999999999995</v>
      </c>
      <c r="F33" s="328">
        <f t="shared" si="1"/>
        <v>0.70736142340404728</v>
      </c>
      <c r="G33" s="304">
        <f t="shared" si="4"/>
        <v>-0.29263857659595272</v>
      </c>
      <c r="H33" s="304">
        <f t="shared" si="5"/>
        <v>0.29263857659595272</v>
      </c>
      <c r="I33" s="579">
        <f t="shared" si="2"/>
        <v>-29.32894388759884</v>
      </c>
      <c r="J33" s="124">
        <f t="shared" si="3"/>
        <v>-29.32894388759884</v>
      </c>
      <c r="K33" s="305">
        <f>'MASTER CHART'!$L$7</f>
        <v>0.25</v>
      </c>
      <c r="L33" s="303">
        <f t="shared" si="6"/>
        <v>-7.3322359718997099</v>
      </c>
    </row>
    <row r="34" spans="1:12" ht="15.6" x14ac:dyDescent="0.3">
      <c r="A34" s="342" t="s">
        <v>144</v>
      </c>
      <c r="B34" s="1089" t="s">
        <v>144</v>
      </c>
      <c r="C34" s="1090">
        <v>94248000000</v>
      </c>
      <c r="D34" s="1091" t="s">
        <v>630</v>
      </c>
      <c r="E34" s="1086">
        <f t="shared" si="0"/>
        <v>94.248000000000005</v>
      </c>
      <c r="F34" s="328">
        <f t="shared" si="1"/>
        <v>0.92138038908984277</v>
      </c>
      <c r="G34" s="304">
        <f t="shared" si="4"/>
        <v>-7.8619610910157234E-2</v>
      </c>
      <c r="H34" s="304">
        <f t="shared" si="5"/>
        <v>7.8619610910157234E-2</v>
      </c>
      <c r="I34" s="579">
        <f t="shared" si="2"/>
        <v>-7.8794470082203976</v>
      </c>
      <c r="J34" s="124">
        <f t="shared" si="3"/>
        <v>-7.8794470082203976</v>
      </c>
      <c r="K34" s="305">
        <f>'MASTER CHART'!$L$7</f>
        <v>0.25</v>
      </c>
      <c r="L34" s="303">
        <f t="shared" si="6"/>
        <v>-1.9698617520550994</v>
      </c>
    </row>
    <row r="35" spans="1:12" ht="15.6" x14ac:dyDescent="0.3">
      <c r="A35" s="343" t="s">
        <v>46</v>
      </c>
      <c r="B35" s="1089" t="s">
        <v>46</v>
      </c>
      <c r="C35" s="1090">
        <v>1843053000000</v>
      </c>
      <c r="D35" s="1091" t="s">
        <v>630</v>
      </c>
      <c r="E35" s="1086">
        <f t="shared" si="0"/>
        <v>1843.0530000000001</v>
      </c>
      <c r="F35" s="328">
        <f t="shared" si="1"/>
        <v>18.017919640238539</v>
      </c>
      <c r="G35" s="304">
        <f t="shared" si="4"/>
        <v>17.017919640238539</v>
      </c>
      <c r="H35" s="304">
        <f t="shared" si="5"/>
        <v>-17.017919640238539</v>
      </c>
      <c r="I35" s="579">
        <f t="shared" si="2"/>
        <v>7.7628725593568229</v>
      </c>
      <c r="J35" s="124">
        <f t="shared" si="3"/>
        <v>7.7628725593568229</v>
      </c>
      <c r="K35" s="305">
        <f>'MASTER CHART'!$L$7</f>
        <v>0.25</v>
      </c>
      <c r="L35" s="303">
        <f t="shared" si="6"/>
        <v>1.9407181398392057</v>
      </c>
    </row>
    <row r="36" spans="1:12" ht="15.6" x14ac:dyDescent="0.3">
      <c r="A36" s="343" t="s">
        <v>145</v>
      </c>
      <c r="B36" s="1089" t="s">
        <v>145</v>
      </c>
      <c r="C36" s="1090">
        <v>4591000000</v>
      </c>
      <c r="D36" s="1091" t="s">
        <v>630</v>
      </c>
      <c r="E36" s="1086">
        <f t="shared" si="0"/>
        <v>4.5910000000000002</v>
      </c>
      <c r="F36" s="328">
        <f t="shared" ref="F36:F67" si="7">IF(E36=0,"use mean",E36/$E$179)</f>
        <v>4.4882197673281853E-2</v>
      </c>
      <c r="G36" s="304">
        <f t="shared" si="4"/>
        <v>-0.95511780232671817</v>
      </c>
      <c r="H36" s="304">
        <f t="shared" si="5"/>
        <v>0.95511780232671817</v>
      </c>
      <c r="I36" s="579">
        <f t="shared" si="2"/>
        <v>-95.724209556842339</v>
      </c>
      <c r="J36" s="124">
        <f t="shared" ref="J36:J67" si="8">IF(G36&lt;0,G36/$G$181*-100,G36/$G$180*100)</f>
        <v>-95.724209556842339</v>
      </c>
      <c r="K36" s="305">
        <f>'MASTER CHART'!$L$7</f>
        <v>0.25</v>
      </c>
      <c r="L36" s="303">
        <f t="shared" si="6"/>
        <v>-23.931052389210585</v>
      </c>
    </row>
    <row r="37" spans="1:12" ht="15.6" x14ac:dyDescent="0.3">
      <c r="A37" s="342" t="s">
        <v>47</v>
      </c>
      <c r="B37" s="1089" t="s">
        <v>47</v>
      </c>
      <c r="C37" s="1090">
        <v>459134000000</v>
      </c>
      <c r="D37" s="1091" t="s">
        <v>630</v>
      </c>
      <c r="E37" s="1086">
        <f t="shared" si="0"/>
        <v>459.13400000000001</v>
      </c>
      <c r="F37" s="328">
        <f t="shared" si="7"/>
        <v>4.4885521556359373</v>
      </c>
      <c r="G37" s="304">
        <f t="shared" si="4"/>
        <v>3.4885521556359373</v>
      </c>
      <c r="H37" s="304">
        <f t="shared" si="5"/>
        <v>-3.4885521556359373</v>
      </c>
      <c r="I37" s="579">
        <f t="shared" si="2"/>
        <v>1.5913335104038437</v>
      </c>
      <c r="J37" s="124">
        <f t="shared" si="8"/>
        <v>1.5913335104038437</v>
      </c>
      <c r="K37" s="305">
        <f>'MASTER CHART'!$L$7</f>
        <v>0.25</v>
      </c>
      <c r="L37" s="303">
        <f t="shared" si="6"/>
        <v>0.39783337760096094</v>
      </c>
    </row>
    <row r="38" spans="1:12" ht="15.6" x14ac:dyDescent="0.3">
      <c r="A38" s="343" t="s">
        <v>48</v>
      </c>
      <c r="B38" s="1089" t="s">
        <v>48</v>
      </c>
      <c r="C38" s="1090">
        <v>22526502000000</v>
      </c>
      <c r="D38" s="1091" t="s">
        <v>630</v>
      </c>
      <c r="E38" s="1086">
        <f t="shared" si="0"/>
        <v>22526.502</v>
      </c>
      <c r="F38" s="328">
        <f t="shared" si="7"/>
        <v>220.22193762831168</v>
      </c>
      <c r="G38" s="304">
        <f t="shared" si="4"/>
        <v>219.22193762831168</v>
      </c>
      <c r="H38" s="304">
        <f t="shared" si="5"/>
        <v>-219.22193762831168</v>
      </c>
      <c r="I38" s="579">
        <f t="shared" si="2"/>
        <v>100</v>
      </c>
      <c r="J38" s="124">
        <f t="shared" si="8"/>
        <v>100</v>
      </c>
      <c r="K38" s="305">
        <f>'MASTER CHART'!$L$7</f>
        <v>0.25</v>
      </c>
      <c r="L38" s="303">
        <f t="shared" si="6"/>
        <v>25</v>
      </c>
    </row>
    <row r="39" spans="1:12" ht="16.5" customHeight="1" x14ac:dyDescent="0.3">
      <c r="A39" s="308" t="s">
        <v>146</v>
      </c>
      <c r="B39" s="1089" t="s">
        <v>227</v>
      </c>
      <c r="C39" s="1090">
        <v>1143277000000</v>
      </c>
      <c r="D39" s="1091" t="s">
        <v>630</v>
      </c>
      <c r="E39" s="1086">
        <f t="shared" si="0"/>
        <v>1143.277</v>
      </c>
      <c r="F39" s="328">
        <f t="shared" si="7"/>
        <v>11.176820803597616</v>
      </c>
      <c r="G39" s="304">
        <f t="shared" si="4"/>
        <v>10.176820803597616</v>
      </c>
      <c r="H39" s="304">
        <f t="shared" si="5"/>
        <v>-10.176820803597616</v>
      </c>
      <c r="I39" s="579">
        <f t="shared" si="2"/>
        <v>4.6422456227224398</v>
      </c>
      <c r="J39" s="124">
        <f t="shared" si="8"/>
        <v>4.6422456227224398</v>
      </c>
      <c r="K39" s="305">
        <f>'MASTER CHART'!$L$7</f>
        <v>0.25</v>
      </c>
      <c r="L39" s="303">
        <f t="shared" si="6"/>
        <v>1.1605614056806099</v>
      </c>
    </row>
    <row r="40" spans="1:12" ht="15.6" x14ac:dyDescent="0.3">
      <c r="A40" s="343" t="s">
        <v>49</v>
      </c>
      <c r="B40" s="1089" t="s">
        <v>49</v>
      </c>
      <c r="C40" s="1090">
        <v>741099000000</v>
      </c>
      <c r="D40" s="1091" t="s">
        <v>630</v>
      </c>
      <c r="E40" s="1086">
        <f t="shared" si="0"/>
        <v>741.09900000000005</v>
      </c>
      <c r="F40" s="328">
        <f t="shared" si="7"/>
        <v>7.2450777202072549</v>
      </c>
      <c r="G40" s="304">
        <f t="shared" si="4"/>
        <v>6.2450777202072549</v>
      </c>
      <c r="H40" s="304">
        <f t="shared" si="5"/>
        <v>-6.2450777202072549</v>
      </c>
      <c r="I40" s="579">
        <f t="shared" si="2"/>
        <v>2.8487467028941755</v>
      </c>
      <c r="J40" s="124">
        <f t="shared" si="8"/>
        <v>2.8487467028941755</v>
      </c>
      <c r="K40" s="305">
        <f>'MASTER CHART'!$L$7</f>
        <v>0.25</v>
      </c>
      <c r="L40" s="303">
        <f t="shared" si="6"/>
        <v>0.71218667572354388</v>
      </c>
    </row>
    <row r="41" spans="1:12" x14ac:dyDescent="0.3">
      <c r="A41" s="308" t="s">
        <v>147</v>
      </c>
      <c r="B41" s="1089" t="s">
        <v>218</v>
      </c>
      <c r="C41" s="1090">
        <v>19763000000</v>
      </c>
      <c r="D41" s="1091" t="s">
        <v>630</v>
      </c>
      <c r="E41" s="1086">
        <f t="shared" si="0"/>
        <v>19.763000000000002</v>
      </c>
      <c r="F41" s="328">
        <f t="shared" si="7"/>
        <v>0.19320559194447162</v>
      </c>
      <c r="G41" s="304">
        <f t="shared" si="4"/>
        <v>-0.80679440805552838</v>
      </c>
      <c r="H41" s="304">
        <f t="shared" si="5"/>
        <v>0.80679440805552838</v>
      </c>
      <c r="I41" s="579">
        <f t="shared" si="2"/>
        <v>-80.858881279209911</v>
      </c>
      <c r="J41" s="124">
        <f t="shared" si="8"/>
        <v>-80.858881279209911</v>
      </c>
      <c r="K41" s="305">
        <f>'MASTER CHART'!$L$7</f>
        <v>0.25</v>
      </c>
      <c r="L41" s="303">
        <f t="shared" si="6"/>
        <v>-20.214720319802478</v>
      </c>
    </row>
    <row r="42" spans="1:12" ht="15.6" x14ac:dyDescent="0.3">
      <c r="A42" s="343" t="s">
        <v>50</v>
      </c>
      <c r="B42" s="1089" t="s">
        <v>50</v>
      </c>
      <c r="C42" s="1090">
        <v>99146000000</v>
      </c>
      <c r="D42" s="1091" t="s">
        <v>632</v>
      </c>
      <c r="E42" s="1086">
        <f t="shared" si="0"/>
        <v>99.146000000000001</v>
      </c>
      <c r="F42" s="328">
        <f t="shared" si="7"/>
        <v>0.96926385765959533</v>
      </c>
      <c r="G42" s="304">
        <f t="shared" si="4"/>
        <v>-3.0736142340404671E-2</v>
      </c>
      <c r="H42" s="304">
        <f t="shared" si="5"/>
        <v>3.0736142340404671E-2</v>
      </c>
      <c r="I42" s="579">
        <f t="shared" si="2"/>
        <v>-3.0804503101025777</v>
      </c>
      <c r="J42" s="124">
        <f t="shared" si="8"/>
        <v>-3.0804503101025777</v>
      </c>
      <c r="K42" s="305">
        <f>'MASTER CHART'!$L$7</f>
        <v>0.25</v>
      </c>
      <c r="L42" s="303">
        <f t="shared" si="6"/>
        <v>-0.77011257752564444</v>
      </c>
    </row>
    <row r="43" spans="1:12" ht="15.6" x14ac:dyDescent="0.3">
      <c r="A43" s="342" t="s">
        <v>148</v>
      </c>
      <c r="B43" s="1089" t="s">
        <v>219</v>
      </c>
      <c r="C43" s="1090">
        <v>134048000000</v>
      </c>
      <c r="D43" s="1091" t="s">
        <v>630</v>
      </c>
      <c r="E43" s="1086">
        <f t="shared" si="0"/>
        <v>134.048</v>
      </c>
      <c r="F43" s="328">
        <f t="shared" si="7"/>
        <v>1.310470231694203</v>
      </c>
      <c r="G43" s="304">
        <f t="shared" si="4"/>
        <v>0.31047023169420296</v>
      </c>
      <c r="H43" s="304">
        <f t="shared" si="5"/>
        <v>-0.31047023169420296</v>
      </c>
      <c r="I43" s="579">
        <f t="shared" si="2"/>
        <v>0.14162370566243315</v>
      </c>
      <c r="J43" s="124">
        <f t="shared" si="8"/>
        <v>0.14162370566243315</v>
      </c>
      <c r="K43" s="305">
        <f>'MASTER CHART'!$L$7</f>
        <v>0.25</v>
      </c>
      <c r="L43" s="303">
        <f t="shared" si="6"/>
        <v>3.5405926415608288E-2</v>
      </c>
    </row>
    <row r="44" spans="1:12" ht="15.6" x14ac:dyDescent="0.3">
      <c r="A44" s="343" t="s">
        <v>149</v>
      </c>
      <c r="B44" s="1089" t="s">
        <v>149</v>
      </c>
      <c r="C44" s="1090">
        <v>116339000000</v>
      </c>
      <c r="D44" s="1091" t="s">
        <v>630</v>
      </c>
      <c r="E44" s="1086">
        <f t="shared" si="0"/>
        <v>116.339</v>
      </c>
      <c r="F44" s="328">
        <f t="shared" si="7"/>
        <v>1.1373448039886598</v>
      </c>
      <c r="G44" s="304">
        <f t="shared" si="4"/>
        <v>0.13734480398865978</v>
      </c>
      <c r="H44" s="304">
        <f t="shared" si="5"/>
        <v>-0.13734480398865978</v>
      </c>
      <c r="I44" s="579">
        <f t="shared" si="2"/>
        <v>6.2651030948155537E-2</v>
      </c>
      <c r="J44" s="124">
        <f t="shared" si="8"/>
        <v>6.2651030948155537E-2</v>
      </c>
      <c r="K44" s="305">
        <f>'MASTER CHART'!$L$7</f>
        <v>0.25</v>
      </c>
      <c r="L44" s="303">
        <f t="shared" si="6"/>
        <v>1.5662757737038884E-2</v>
      </c>
    </row>
    <row r="45" spans="1:12" ht="15.6" x14ac:dyDescent="0.3">
      <c r="A45" s="342" t="s">
        <v>150</v>
      </c>
      <c r="B45" s="1089" t="s">
        <v>150</v>
      </c>
      <c r="C45" s="1090">
        <v>137000000000</v>
      </c>
      <c r="D45" s="1091" t="s">
        <v>630</v>
      </c>
      <c r="E45" s="1086">
        <f t="shared" si="0"/>
        <v>137</v>
      </c>
      <c r="F45" s="328">
        <f t="shared" si="7"/>
        <v>1.3393293577084759</v>
      </c>
      <c r="G45" s="304">
        <f t="shared" si="4"/>
        <v>0.33932935770847594</v>
      </c>
      <c r="H45" s="304">
        <f t="shared" si="5"/>
        <v>-0.33932935770847594</v>
      </c>
      <c r="I45" s="579">
        <f t="shared" si="2"/>
        <v>0.15478804784756764</v>
      </c>
      <c r="J45" s="124">
        <f t="shared" si="8"/>
        <v>0.15478804784756764</v>
      </c>
      <c r="K45" s="305">
        <f>'MASTER CHART'!$L$7</f>
        <v>0.25</v>
      </c>
      <c r="L45" s="303">
        <f t="shared" si="6"/>
        <v>3.869701196189191E-2</v>
      </c>
    </row>
    <row r="46" spans="1:12" ht="15.6" x14ac:dyDescent="0.3">
      <c r="A46" s="343" t="s">
        <v>51</v>
      </c>
      <c r="B46" s="1089" t="s">
        <v>51</v>
      </c>
      <c r="C46" s="1090">
        <v>35353000000</v>
      </c>
      <c r="D46" s="1091" t="s">
        <v>630</v>
      </c>
      <c r="E46" s="1086">
        <f t="shared" si="0"/>
        <v>35.353000000000002</v>
      </c>
      <c r="F46" s="328">
        <f t="shared" si="7"/>
        <v>0.34561540717567701</v>
      </c>
      <c r="G46" s="304">
        <f t="shared" si="4"/>
        <v>-0.65438459282432304</v>
      </c>
      <c r="H46" s="304">
        <f t="shared" si="5"/>
        <v>0.65438459282432304</v>
      </c>
      <c r="I46" s="579">
        <f t="shared" si="2"/>
        <v>-65.584002037956964</v>
      </c>
      <c r="J46" s="124">
        <f t="shared" si="8"/>
        <v>-65.584002037956964</v>
      </c>
      <c r="K46" s="305">
        <f>'MASTER CHART'!$L$7</f>
        <v>0.25</v>
      </c>
      <c r="L46" s="303">
        <f t="shared" si="6"/>
        <v>-16.396000509489241</v>
      </c>
    </row>
    <row r="47" spans="1:12" ht="15.6" x14ac:dyDescent="0.3">
      <c r="A47" s="342" t="s">
        <v>52</v>
      </c>
      <c r="B47" s="1089" t="s">
        <v>459</v>
      </c>
      <c r="C47" s="1090">
        <v>435987000000</v>
      </c>
      <c r="D47" s="1091" t="s">
        <v>630</v>
      </c>
      <c r="E47" s="1086">
        <f t="shared" si="0"/>
        <v>435.98700000000002</v>
      </c>
      <c r="F47" s="328">
        <f t="shared" si="7"/>
        <v>4.2622641509433965</v>
      </c>
      <c r="G47" s="304">
        <f t="shared" si="4"/>
        <v>3.2622641509433965</v>
      </c>
      <c r="H47" s="304">
        <f t="shared" si="5"/>
        <v>-3.2622641509433965</v>
      </c>
      <c r="I47" s="579">
        <f t="shared" si="2"/>
        <v>1.4881102622468965</v>
      </c>
      <c r="J47" s="124">
        <f t="shared" si="8"/>
        <v>1.4881102622468965</v>
      </c>
      <c r="K47" s="305">
        <f>'MASTER CHART'!$L$7</f>
        <v>0.25</v>
      </c>
      <c r="L47" s="303">
        <f t="shared" si="6"/>
        <v>0.37202756556172412</v>
      </c>
    </row>
    <row r="48" spans="1:12" x14ac:dyDescent="0.3">
      <c r="A48" s="308" t="s">
        <v>319</v>
      </c>
      <c r="B48" s="1089" t="s">
        <v>221</v>
      </c>
      <c r="C48" s="1090">
        <v>40000000000</v>
      </c>
      <c r="D48" s="1091" t="s">
        <v>460</v>
      </c>
      <c r="E48" s="1086">
        <f t="shared" si="0"/>
        <v>40</v>
      </c>
      <c r="F48" s="328">
        <f t="shared" si="7"/>
        <v>0.39104506794408056</v>
      </c>
      <c r="G48" s="304">
        <f t="shared" si="4"/>
        <v>-0.60895493205591944</v>
      </c>
      <c r="H48" s="304">
        <f t="shared" si="5"/>
        <v>0.60895493205591944</v>
      </c>
      <c r="I48" s="579">
        <f t="shared" si="2"/>
        <v>-61.030931875410289</v>
      </c>
      <c r="J48" s="124">
        <f t="shared" si="8"/>
        <v>-61.030931875410289</v>
      </c>
      <c r="K48" s="305">
        <f>'MASTER CHART'!$L$7</f>
        <v>0.25</v>
      </c>
      <c r="L48" s="303">
        <f t="shared" si="6"/>
        <v>-15.257732968852572</v>
      </c>
    </row>
    <row r="49" spans="1:52" ht="18" customHeight="1" x14ac:dyDescent="0.3">
      <c r="A49" s="342" t="s">
        <v>231</v>
      </c>
      <c r="B49" s="1089" t="s">
        <v>217</v>
      </c>
      <c r="C49" s="1090">
        <v>95291000000</v>
      </c>
      <c r="D49" s="1091" t="s">
        <v>630</v>
      </c>
      <c r="E49" s="1086">
        <f t="shared" si="0"/>
        <v>95.290999999999997</v>
      </c>
      <c r="F49" s="328">
        <f t="shared" si="7"/>
        <v>0.93157688923648452</v>
      </c>
      <c r="G49" s="304">
        <f t="shared" si="4"/>
        <v>-6.8423110763515482E-2</v>
      </c>
      <c r="H49" s="304">
        <f t="shared" si="5"/>
        <v>6.8423110763515482E-2</v>
      </c>
      <c r="I49" s="579">
        <f t="shared" si="2"/>
        <v>-6.8575291731577543</v>
      </c>
      <c r="J49" s="124">
        <f t="shared" si="8"/>
        <v>-6.8575291731577543</v>
      </c>
      <c r="K49" s="305">
        <f>'MASTER CHART'!$L$7</f>
        <v>0.25</v>
      </c>
      <c r="L49" s="303">
        <f t="shared" si="6"/>
        <v>-1.7143822932894386</v>
      </c>
    </row>
    <row r="50" spans="1:52" ht="15.6" x14ac:dyDescent="0.3">
      <c r="A50" s="343" t="s">
        <v>53</v>
      </c>
      <c r="B50" s="1089" t="s">
        <v>53</v>
      </c>
      <c r="C50" s="1090">
        <v>336335000000</v>
      </c>
      <c r="D50" s="1091" t="s">
        <v>630</v>
      </c>
      <c r="E50" s="1086">
        <f t="shared" si="0"/>
        <v>336.33499999999998</v>
      </c>
      <c r="F50" s="328">
        <f t="shared" si="7"/>
        <v>3.2880535731743086</v>
      </c>
      <c r="G50" s="304">
        <f t="shared" si="4"/>
        <v>2.2880535731743086</v>
      </c>
      <c r="H50" s="304">
        <f t="shared" si="5"/>
        <v>-2.2880535731743086</v>
      </c>
      <c r="I50" s="579">
        <f t="shared" si="2"/>
        <v>1.0437156052573888</v>
      </c>
      <c r="J50" s="124">
        <f t="shared" si="8"/>
        <v>1.0437156052573888</v>
      </c>
      <c r="K50" s="305">
        <f>'MASTER CHART'!$L$7</f>
        <v>0.25</v>
      </c>
      <c r="L50" s="303">
        <f t="shared" si="6"/>
        <v>0.26092890131434721</v>
      </c>
    </row>
    <row r="51" spans="1:52" ht="15.6" x14ac:dyDescent="0.3">
      <c r="A51" s="343" t="s">
        <v>113</v>
      </c>
      <c r="B51" s="1089" t="s">
        <v>113</v>
      </c>
      <c r="C51" s="1090">
        <v>855000000</v>
      </c>
      <c r="D51" s="1091" t="s">
        <v>455</v>
      </c>
      <c r="E51" s="1086">
        <f t="shared" si="0"/>
        <v>0.85499999999999998</v>
      </c>
      <c r="F51" s="328">
        <f t="shared" si="7"/>
        <v>8.3585883273047216E-3</v>
      </c>
      <c r="G51" s="304">
        <f t="shared" si="4"/>
        <v>-0.99164141167269526</v>
      </c>
      <c r="H51" s="304">
        <f t="shared" si="5"/>
        <v>0.99164141167269526</v>
      </c>
      <c r="I51" s="579">
        <f t="shared" si="2"/>
        <v>-99.38469376757493</v>
      </c>
      <c r="J51" s="124">
        <f t="shared" si="8"/>
        <v>-99.38469376757493</v>
      </c>
      <c r="K51" s="305">
        <f>'MASTER CHART'!$L$7</f>
        <v>0.25</v>
      </c>
      <c r="L51" s="303">
        <f t="shared" si="6"/>
        <v>-24.846173441893733</v>
      </c>
    </row>
    <row r="52" spans="1:52" ht="15.6" x14ac:dyDescent="0.3">
      <c r="A52" s="342" t="s">
        <v>114</v>
      </c>
      <c r="B52" s="1089" t="s">
        <v>114</v>
      </c>
      <c r="C52" s="1090">
        <v>197735000000</v>
      </c>
      <c r="D52" s="1091" t="s">
        <v>630</v>
      </c>
      <c r="E52" s="1086">
        <f t="shared" si="0"/>
        <v>197.73500000000001</v>
      </c>
      <c r="F52" s="328">
        <f t="shared" si="7"/>
        <v>1.9330824127480695</v>
      </c>
      <c r="G52" s="304">
        <f t="shared" si="4"/>
        <v>0.93308241274806947</v>
      </c>
      <c r="H52" s="304">
        <f t="shared" si="5"/>
        <v>-0.93308241274806947</v>
      </c>
      <c r="I52" s="579">
        <f t="shared" si="2"/>
        <v>0.425633685589487</v>
      </c>
      <c r="J52" s="124">
        <f t="shared" si="8"/>
        <v>0.425633685589487</v>
      </c>
      <c r="K52" s="305">
        <f>'MASTER CHART'!$L$7</f>
        <v>0.25</v>
      </c>
      <c r="L52" s="303">
        <f t="shared" si="6"/>
        <v>0.10640842139737175</v>
      </c>
    </row>
    <row r="53" spans="1:52" ht="15.6" x14ac:dyDescent="0.3">
      <c r="A53" s="343" t="s">
        <v>54</v>
      </c>
      <c r="B53" s="1089" t="s">
        <v>54</v>
      </c>
      <c r="C53" s="1090">
        <v>197631000000</v>
      </c>
      <c r="D53" s="1091" t="s">
        <v>630</v>
      </c>
      <c r="E53" s="1086">
        <f t="shared" si="0"/>
        <v>197.631</v>
      </c>
      <c r="F53" s="328">
        <f t="shared" si="7"/>
        <v>1.9320656955714148</v>
      </c>
      <c r="G53" s="304">
        <f t="shared" si="4"/>
        <v>0.93206569557141483</v>
      </c>
      <c r="H53" s="304">
        <f t="shared" si="5"/>
        <v>-0.93206569557141483</v>
      </c>
      <c r="I53" s="579">
        <f t="shared" si="2"/>
        <v>0.42516990117646059</v>
      </c>
      <c r="J53" s="124">
        <f t="shared" si="8"/>
        <v>0.42516990117646059</v>
      </c>
      <c r="K53" s="305">
        <f>'MASTER CHART'!$L$7</f>
        <v>0.25</v>
      </c>
      <c r="L53" s="303">
        <f t="shared" si="6"/>
        <v>0.10629247529411515</v>
      </c>
    </row>
    <row r="54" spans="1:52" s="144" customFormat="1" ht="15.6" x14ac:dyDescent="0.3">
      <c r="A54" s="342" t="s">
        <v>55</v>
      </c>
      <c r="B54" s="1089" t="s">
        <v>55</v>
      </c>
      <c r="C54" s="1090">
        <v>1180890000000</v>
      </c>
      <c r="D54" s="1091" t="s">
        <v>630</v>
      </c>
      <c r="E54" s="1086">
        <f t="shared" si="0"/>
        <v>1180.8900000000001</v>
      </c>
      <c r="F54" s="328">
        <f t="shared" si="7"/>
        <v>11.544530257112134</v>
      </c>
      <c r="G54" s="304">
        <f t="shared" si="4"/>
        <v>10.544530257112134</v>
      </c>
      <c r="H54" s="304">
        <f t="shared" si="5"/>
        <v>-10.544530257112134</v>
      </c>
      <c r="I54" s="579">
        <f t="shared" si="2"/>
        <v>4.8099794989451583</v>
      </c>
      <c r="J54" s="124">
        <f t="shared" si="8"/>
        <v>4.8099794989451583</v>
      </c>
      <c r="K54" s="305">
        <f>'MASTER CHART'!$L$7</f>
        <v>0.25</v>
      </c>
      <c r="L54" s="303">
        <f t="shared" si="6"/>
        <v>1.2024948747362896</v>
      </c>
      <c r="M54" s="309"/>
      <c r="N54" s="306"/>
      <c r="O54" s="310"/>
      <c r="P54" s="310"/>
      <c r="Q54" s="310"/>
      <c r="R54" s="310"/>
      <c r="S54" s="310"/>
      <c r="T54" s="310"/>
      <c r="U54" s="310"/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310"/>
      <c r="AJ54" s="310"/>
      <c r="AK54" s="310"/>
      <c r="AL54" s="310"/>
      <c r="AM54" s="310"/>
      <c r="AN54" s="310"/>
      <c r="AO54" s="310"/>
      <c r="AP54" s="310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</row>
    <row r="55" spans="1:52" s="144" customFormat="1" ht="15.6" x14ac:dyDescent="0.3">
      <c r="A55" s="343" t="s">
        <v>56</v>
      </c>
      <c r="B55" s="1089" t="s">
        <v>56</v>
      </c>
      <c r="C55" s="1090">
        <v>56636000000</v>
      </c>
      <c r="D55" s="1091" t="s">
        <v>631</v>
      </c>
      <c r="E55" s="1086">
        <f t="shared" si="0"/>
        <v>56.636000000000003</v>
      </c>
      <c r="F55" s="328">
        <f t="shared" si="7"/>
        <v>0.55368071170202371</v>
      </c>
      <c r="G55" s="304">
        <f t="shared" si="4"/>
        <v>-0.44631928829797629</v>
      </c>
      <c r="H55" s="304">
        <f t="shared" si="5"/>
        <v>0.44631928829797629</v>
      </c>
      <c r="I55" s="579">
        <f t="shared" si="2"/>
        <v>-44.731195438111754</v>
      </c>
      <c r="J55" s="124">
        <f t="shared" si="8"/>
        <v>-44.731195438111754</v>
      </c>
      <c r="K55" s="305">
        <f>'MASTER CHART'!$L$7</f>
        <v>0.25</v>
      </c>
      <c r="L55" s="303">
        <f t="shared" si="6"/>
        <v>-11.182798859527939</v>
      </c>
      <c r="M55" s="311"/>
      <c r="N55" s="306"/>
      <c r="O55" s="312"/>
      <c r="P55" s="312"/>
      <c r="Q55" s="313"/>
      <c r="R55" s="312"/>
      <c r="S55" s="313"/>
      <c r="T55" s="312"/>
      <c r="U55" s="314"/>
      <c r="V55" s="315"/>
      <c r="W55" s="316"/>
      <c r="X55" s="315"/>
      <c r="Y55" s="312"/>
      <c r="Z55" s="312"/>
      <c r="AA55" s="312"/>
      <c r="AB55" s="312"/>
      <c r="AC55" s="312"/>
      <c r="AD55" s="312"/>
      <c r="AE55" s="312"/>
      <c r="AF55" s="317"/>
      <c r="AG55" s="312"/>
      <c r="AH55" s="312"/>
      <c r="AI55" s="312"/>
      <c r="AJ55" s="312"/>
      <c r="AK55" s="312"/>
      <c r="AL55" s="312"/>
      <c r="AM55" s="312"/>
      <c r="AN55" s="318"/>
      <c r="AO55" s="310"/>
      <c r="AP55" s="310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</row>
    <row r="56" spans="1:52" ht="15.6" x14ac:dyDescent="0.3">
      <c r="A56" s="342" t="s">
        <v>151</v>
      </c>
      <c r="B56" s="1089" t="s">
        <v>151</v>
      </c>
      <c r="C56" s="1090">
        <v>25164000000</v>
      </c>
      <c r="D56" s="1091" t="s">
        <v>630</v>
      </c>
      <c r="E56" s="1086">
        <f t="shared" si="0"/>
        <v>25.164000000000001</v>
      </c>
      <c r="F56" s="328">
        <f t="shared" si="7"/>
        <v>0.24600645224362111</v>
      </c>
      <c r="G56" s="304">
        <f t="shared" si="4"/>
        <v>-0.75399354775637883</v>
      </c>
      <c r="H56" s="304">
        <f t="shared" si="5"/>
        <v>0.75399354775637883</v>
      </c>
      <c r="I56" s="579">
        <f t="shared" si="2"/>
        <v>-75.567051722955426</v>
      </c>
      <c r="J56" s="124">
        <f t="shared" si="8"/>
        <v>-75.567051722955426</v>
      </c>
      <c r="K56" s="305">
        <f>'MASTER CHART'!$L$7</f>
        <v>0.25</v>
      </c>
      <c r="L56" s="303">
        <f t="shared" si="6"/>
        <v>-18.891762930738857</v>
      </c>
      <c r="M56" s="319"/>
      <c r="O56" s="320"/>
      <c r="P56" s="320"/>
      <c r="Q56" s="320"/>
      <c r="R56" s="320"/>
      <c r="S56" s="320"/>
      <c r="T56" s="320"/>
      <c r="U56" s="320"/>
      <c r="V56" s="320"/>
      <c r="W56" s="320"/>
      <c r="X56" s="320"/>
      <c r="Y56" s="320"/>
      <c r="Z56" s="320"/>
      <c r="AA56" s="320"/>
      <c r="AB56" s="320"/>
      <c r="AC56" s="320"/>
      <c r="AD56" s="320"/>
      <c r="AE56" s="320"/>
      <c r="AF56" s="320"/>
      <c r="AG56" s="320"/>
      <c r="AH56" s="320"/>
      <c r="AI56" s="320"/>
      <c r="AJ56" s="320"/>
      <c r="AK56" s="320"/>
      <c r="AL56" s="320"/>
      <c r="AM56" s="320"/>
      <c r="AN56" s="320"/>
      <c r="AO56" s="320"/>
      <c r="AP56" s="320"/>
    </row>
    <row r="57" spans="1:52" ht="15.6" x14ac:dyDescent="0.3">
      <c r="A57" s="342" t="s">
        <v>152</v>
      </c>
      <c r="B57" s="1089" t="s">
        <v>152</v>
      </c>
      <c r="C57" s="1090">
        <v>48987000000</v>
      </c>
      <c r="D57" s="1091" t="s">
        <v>630</v>
      </c>
      <c r="E57" s="1086">
        <f t="shared" si="0"/>
        <v>48.987000000000002</v>
      </c>
      <c r="F57" s="328">
        <f t="shared" si="7"/>
        <v>0.47890311858441692</v>
      </c>
      <c r="G57" s="304">
        <f t="shared" si="4"/>
        <v>-0.52109688141558308</v>
      </c>
      <c r="H57" s="304">
        <f t="shared" si="5"/>
        <v>0.52109688141558308</v>
      </c>
      <c r="I57" s="579">
        <f t="shared" si="2"/>
        <v>-52.225586157569339</v>
      </c>
      <c r="J57" s="124">
        <f t="shared" si="8"/>
        <v>-52.225586157569339</v>
      </c>
      <c r="K57" s="305">
        <f>'MASTER CHART'!$L$7</f>
        <v>0.25</v>
      </c>
      <c r="L57" s="303">
        <f t="shared" si="6"/>
        <v>-13.056396539392335</v>
      </c>
      <c r="M57" s="319"/>
      <c r="O57" s="320"/>
      <c r="P57" s="320"/>
      <c r="Q57" s="320"/>
      <c r="R57" s="320"/>
      <c r="S57" s="320"/>
      <c r="T57" s="320"/>
      <c r="U57" s="320"/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  <c r="AJ57" s="320"/>
      <c r="AK57" s="320"/>
      <c r="AL57" s="320"/>
      <c r="AM57" s="320"/>
      <c r="AN57" s="320"/>
      <c r="AO57" s="320"/>
      <c r="AP57" s="320"/>
    </row>
    <row r="58" spans="1:52" ht="15.6" x14ac:dyDescent="0.3">
      <c r="A58" s="343" t="s">
        <v>153</v>
      </c>
      <c r="B58" s="1089" t="s">
        <v>153</v>
      </c>
      <c r="C58" s="1090">
        <v>248972000000</v>
      </c>
      <c r="D58" s="1091" t="s">
        <v>630</v>
      </c>
      <c r="E58" s="1086">
        <f t="shared" si="0"/>
        <v>248.97200000000001</v>
      </c>
      <c r="F58" s="328">
        <f t="shared" si="7"/>
        <v>2.4339818164043407</v>
      </c>
      <c r="G58" s="304">
        <f t="shared" si="4"/>
        <v>1.4339818164043407</v>
      </c>
      <c r="H58" s="304">
        <f t="shared" si="5"/>
        <v>-1.4339818164043407</v>
      </c>
      <c r="I58" s="579">
        <f t="shared" si="2"/>
        <v>0.65412331991866646</v>
      </c>
      <c r="J58" s="124">
        <f t="shared" si="8"/>
        <v>0.65412331991866646</v>
      </c>
      <c r="K58" s="305">
        <f>'MASTER CHART'!$L$7</f>
        <v>0.25</v>
      </c>
      <c r="L58" s="303">
        <f t="shared" si="6"/>
        <v>0.16353082997966661</v>
      </c>
    </row>
    <row r="59" spans="1:52" ht="15.6" x14ac:dyDescent="0.3">
      <c r="A59" s="343" t="s">
        <v>154</v>
      </c>
      <c r="B59" s="1089" t="s">
        <v>154</v>
      </c>
      <c r="C59" s="1090">
        <v>12178000000</v>
      </c>
      <c r="D59" s="1091" t="s">
        <v>630</v>
      </c>
      <c r="E59" s="1086">
        <f t="shared" si="0"/>
        <v>12.178000000000001</v>
      </c>
      <c r="F59" s="328">
        <f t="shared" si="7"/>
        <v>0.11905367093557534</v>
      </c>
      <c r="G59" s="304">
        <f t="shared" si="4"/>
        <v>-0.8809463290644246</v>
      </c>
      <c r="H59" s="304">
        <f t="shared" si="5"/>
        <v>0.8809463290644246</v>
      </c>
      <c r="I59" s="579">
        <f t="shared" si="2"/>
        <v>-88.290565631031811</v>
      </c>
      <c r="J59" s="124">
        <f t="shared" si="8"/>
        <v>-88.290565631031811</v>
      </c>
      <c r="K59" s="305">
        <f>'MASTER CHART'!$L$7</f>
        <v>0.25</v>
      </c>
      <c r="L59" s="303">
        <f t="shared" si="6"/>
        <v>-22.072641407757953</v>
      </c>
    </row>
    <row r="60" spans="1:52" ht="15.6" x14ac:dyDescent="0.3">
      <c r="A60" s="342" t="s">
        <v>155</v>
      </c>
      <c r="B60" s="1089" t="s">
        <v>155</v>
      </c>
      <c r="C60" s="1090">
        <v>268662000000</v>
      </c>
      <c r="D60" s="1091" t="s">
        <v>630</v>
      </c>
      <c r="E60" s="1086">
        <f t="shared" si="0"/>
        <v>268.66199999999998</v>
      </c>
      <c r="F60" s="328">
        <f t="shared" si="7"/>
        <v>2.6264737510998142</v>
      </c>
      <c r="G60" s="304">
        <f t="shared" si="4"/>
        <v>1.6264737510998142</v>
      </c>
      <c r="H60" s="304">
        <f t="shared" si="5"/>
        <v>-1.6264737510998142</v>
      </c>
      <c r="I60" s="579">
        <f t="shared" si="2"/>
        <v>0.74193019580799524</v>
      </c>
      <c r="J60" s="124">
        <f t="shared" si="8"/>
        <v>0.74193019580799524</v>
      </c>
      <c r="K60" s="305">
        <f>'MASTER CHART'!$L$7</f>
        <v>0.25</v>
      </c>
      <c r="L60" s="303">
        <f t="shared" si="6"/>
        <v>0.18548254895199881</v>
      </c>
    </row>
    <row r="61" spans="1:52" ht="15.6" x14ac:dyDescent="0.3">
      <c r="A61" s="343" t="s">
        <v>57</v>
      </c>
      <c r="B61" s="1089" t="s">
        <v>57</v>
      </c>
      <c r="C61" s="1090">
        <v>3097061000000</v>
      </c>
      <c r="D61" s="1091" t="s">
        <v>630</v>
      </c>
      <c r="E61" s="1086">
        <f t="shared" si="0"/>
        <v>3097.0610000000001</v>
      </c>
      <c r="F61" s="328">
        <f t="shared" si="7"/>
        <v>30.277260729299055</v>
      </c>
      <c r="G61" s="304">
        <f t="shared" si="4"/>
        <v>29.277260729299055</v>
      </c>
      <c r="H61" s="304">
        <f t="shared" si="5"/>
        <v>-29.277260729299055</v>
      </c>
      <c r="I61" s="579">
        <f t="shared" si="2"/>
        <v>13.355077984457159</v>
      </c>
      <c r="J61" s="124">
        <f t="shared" si="8"/>
        <v>13.355077984457159</v>
      </c>
      <c r="K61" s="305">
        <f>'MASTER CHART'!$L$7</f>
        <v>0.25</v>
      </c>
      <c r="L61" s="303">
        <f t="shared" si="6"/>
        <v>3.3387694961142897</v>
      </c>
    </row>
    <row r="62" spans="1:52" ht="15.6" x14ac:dyDescent="0.3">
      <c r="A62" s="343" t="s">
        <v>156</v>
      </c>
      <c r="B62" s="1089" t="s">
        <v>156</v>
      </c>
      <c r="C62" s="1090">
        <v>5490000000</v>
      </c>
      <c r="D62" s="1091" t="s">
        <v>630</v>
      </c>
      <c r="E62" s="1086">
        <f t="shared" si="0"/>
        <v>5.49</v>
      </c>
      <c r="F62" s="328">
        <f t="shared" si="7"/>
        <v>5.3670935575325061E-2</v>
      </c>
      <c r="G62" s="304">
        <f t="shared" si="4"/>
        <v>-0.9463290644246749</v>
      </c>
      <c r="H62" s="304">
        <f t="shared" si="5"/>
        <v>0.9463290644246749</v>
      </c>
      <c r="I62" s="579">
        <f t="shared" si="2"/>
        <v>-94.843381048959955</v>
      </c>
      <c r="J62" s="124">
        <f t="shared" si="8"/>
        <v>-94.843381048959955</v>
      </c>
      <c r="K62" s="305">
        <f>'MASTER CHART'!$L$7</f>
        <v>0.25</v>
      </c>
      <c r="L62" s="303">
        <f t="shared" si="6"/>
        <v>-23.710845262239989</v>
      </c>
    </row>
    <row r="63" spans="1:52" ht="15.6" x14ac:dyDescent="0.3">
      <c r="A63" s="343" t="s">
        <v>157</v>
      </c>
      <c r="B63" s="1089" t="s">
        <v>157</v>
      </c>
      <c r="C63" s="1090">
        <v>32480000000</v>
      </c>
      <c r="D63" s="1091" t="s">
        <v>630</v>
      </c>
      <c r="E63" s="1086">
        <f t="shared" si="0"/>
        <v>32.479999999999997</v>
      </c>
      <c r="F63" s="328">
        <f t="shared" si="7"/>
        <v>0.3175285951705934</v>
      </c>
      <c r="G63" s="304">
        <f t="shared" si="4"/>
        <v>-0.6824714048294066</v>
      </c>
      <c r="H63" s="304">
        <f t="shared" si="5"/>
        <v>0.6824714048294066</v>
      </c>
      <c r="I63" s="579">
        <f t="shared" si="2"/>
        <v>-68.398930072602212</v>
      </c>
      <c r="J63" s="124">
        <f t="shared" si="8"/>
        <v>-68.398930072602212</v>
      </c>
      <c r="K63" s="305">
        <f>'MASTER CHART'!$L$7</f>
        <v>0.25</v>
      </c>
      <c r="L63" s="303">
        <f t="shared" si="6"/>
        <v>-17.099732518150553</v>
      </c>
    </row>
    <row r="64" spans="1:52" ht="15.6" x14ac:dyDescent="0.3">
      <c r="A64" s="343" t="s">
        <v>158</v>
      </c>
      <c r="B64" s="1089" t="s">
        <v>158</v>
      </c>
      <c r="C64" s="1090">
        <v>55776000000</v>
      </c>
      <c r="D64" s="1091" t="s">
        <v>630</v>
      </c>
      <c r="E64" s="1086">
        <f t="shared" si="0"/>
        <v>55.776000000000003</v>
      </c>
      <c r="F64" s="328">
        <f t="shared" si="7"/>
        <v>0.54527324274122602</v>
      </c>
      <c r="G64" s="304">
        <f t="shared" si="4"/>
        <v>-0.45472675725877398</v>
      </c>
      <c r="H64" s="304">
        <f t="shared" si="5"/>
        <v>0.45472675725877398</v>
      </c>
      <c r="I64" s="579">
        <f t="shared" si="2"/>
        <v>-45.573812253216147</v>
      </c>
      <c r="J64" s="124">
        <f t="shared" si="8"/>
        <v>-45.573812253216147</v>
      </c>
      <c r="K64" s="305">
        <f>'MASTER CHART'!$L$7</f>
        <v>0.25</v>
      </c>
      <c r="L64" s="303">
        <f t="shared" si="6"/>
        <v>-11.393453063304037</v>
      </c>
    </row>
    <row r="65" spans="1:12" ht="15.6" x14ac:dyDescent="0.3">
      <c r="A65" s="342" t="s">
        <v>58</v>
      </c>
      <c r="B65" s="1089" t="s">
        <v>58</v>
      </c>
      <c r="C65" s="1090">
        <v>4482448000000</v>
      </c>
      <c r="D65" s="1091" t="s">
        <v>630</v>
      </c>
      <c r="E65" s="1086">
        <f t="shared" si="0"/>
        <v>4482.4480000000003</v>
      </c>
      <c r="F65" s="328">
        <f t="shared" si="7"/>
        <v>43.820979567895208</v>
      </c>
      <c r="G65" s="304">
        <f t="shared" si="4"/>
        <v>42.820979567895208</v>
      </c>
      <c r="H65" s="304">
        <f t="shared" si="5"/>
        <v>-42.820979567895208</v>
      </c>
      <c r="I65" s="579">
        <f t="shared" si="2"/>
        <v>19.533163528778626</v>
      </c>
      <c r="J65" s="124">
        <f t="shared" si="8"/>
        <v>19.533163528778626</v>
      </c>
      <c r="K65" s="305">
        <f>'MASTER CHART'!$L$7</f>
        <v>0.25</v>
      </c>
      <c r="L65" s="303">
        <f t="shared" si="6"/>
        <v>4.8832908821946566</v>
      </c>
    </row>
    <row r="66" spans="1:12" ht="15.6" x14ac:dyDescent="0.3">
      <c r="A66" s="343" t="s">
        <v>159</v>
      </c>
      <c r="B66" s="1089" t="s">
        <v>159</v>
      </c>
      <c r="C66" s="1090">
        <v>164640000000</v>
      </c>
      <c r="D66" s="1091" t="s">
        <v>630</v>
      </c>
      <c r="E66" s="1086">
        <f t="shared" si="0"/>
        <v>164.64</v>
      </c>
      <c r="F66" s="328">
        <f t="shared" si="7"/>
        <v>1.6095414996578357</v>
      </c>
      <c r="G66" s="304">
        <f t="shared" si="4"/>
        <v>0.60954149965783566</v>
      </c>
      <c r="H66" s="304">
        <f t="shared" si="5"/>
        <v>-0.60954149965783566</v>
      </c>
      <c r="I66" s="579">
        <f t="shared" si="2"/>
        <v>0.27804767454035845</v>
      </c>
      <c r="J66" s="124">
        <f t="shared" si="8"/>
        <v>0.27804767454035845</v>
      </c>
      <c r="K66" s="305">
        <f>'MASTER CHART'!$L$7</f>
        <v>0.25</v>
      </c>
      <c r="L66" s="303">
        <f t="shared" si="6"/>
        <v>6.9511918635089612E-2</v>
      </c>
    </row>
    <row r="67" spans="1:12" ht="15.6" x14ac:dyDescent="0.3">
      <c r="A67" s="342" t="s">
        <v>160</v>
      </c>
      <c r="B67" s="1089" t="s">
        <v>160</v>
      </c>
      <c r="C67" s="1090">
        <v>2044000000</v>
      </c>
      <c r="D67" s="1091" t="s">
        <v>631</v>
      </c>
      <c r="E67" s="1086">
        <f t="shared" si="0"/>
        <v>2.044</v>
      </c>
      <c r="F67" s="328">
        <f t="shared" si="7"/>
        <v>1.9982402971942519E-2</v>
      </c>
      <c r="G67" s="304">
        <f t="shared" si="4"/>
        <v>-0.98001759702805746</v>
      </c>
      <c r="H67" s="304">
        <f t="shared" si="5"/>
        <v>0.98001759702805746</v>
      </c>
      <c r="I67" s="579">
        <f t="shared" si="2"/>
        <v>-98.219727031343382</v>
      </c>
      <c r="J67" s="124">
        <f t="shared" si="8"/>
        <v>-98.219727031343382</v>
      </c>
      <c r="K67" s="305">
        <f>'MASTER CHART'!$L$7</f>
        <v>0.25</v>
      </c>
      <c r="L67" s="303">
        <f t="shared" si="6"/>
        <v>-24.554931757835845</v>
      </c>
    </row>
    <row r="68" spans="1:12" ht="15.6" x14ac:dyDescent="0.3">
      <c r="A68" s="343" t="s">
        <v>59</v>
      </c>
      <c r="B68" s="1089" t="s">
        <v>59</v>
      </c>
      <c r="C68" s="1090">
        <v>319334000000</v>
      </c>
      <c r="D68" s="1091" t="s">
        <v>630</v>
      </c>
      <c r="E68" s="1086">
        <f t="shared" ref="E68:E131" si="9">C68/1000000000</f>
        <v>319.334</v>
      </c>
      <c r="F68" s="328">
        <f t="shared" ref="F68:F99" si="10">IF(E68=0,"use mean",E68/$E$179)</f>
        <v>3.1218496431713758</v>
      </c>
      <c r="G68" s="304">
        <f t="shared" si="4"/>
        <v>2.1218496431713758</v>
      </c>
      <c r="H68" s="304">
        <f t="shared" si="5"/>
        <v>-2.1218496431713758</v>
      </c>
      <c r="I68" s="579">
        <f t="shared" ref="I68:I131" si="11">(IF(G68&lt;0,G68/$G$181*-100,G68/$G$180*100))</f>
        <v>0.96790023212409881</v>
      </c>
      <c r="J68" s="124">
        <f t="shared" ref="J68:J99" si="12">IF(G68&lt;0,G68/$G$181*-100,G68/$G$180*100)</f>
        <v>0.96790023212409881</v>
      </c>
      <c r="K68" s="305">
        <f>'MASTER CHART'!$L$7</f>
        <v>0.25</v>
      </c>
      <c r="L68" s="303">
        <f t="shared" si="6"/>
        <v>0.2419750580310247</v>
      </c>
    </row>
    <row r="69" spans="1:12" ht="15.6" x14ac:dyDescent="0.3">
      <c r="A69" s="343" t="s">
        <v>115</v>
      </c>
      <c r="B69" s="1089" t="s">
        <v>115</v>
      </c>
      <c r="C69" s="1090">
        <v>1908000000</v>
      </c>
      <c r="D69" s="1091" t="s">
        <v>630</v>
      </c>
      <c r="E69" s="1086">
        <f t="shared" si="9"/>
        <v>1.9079999999999999</v>
      </c>
      <c r="F69" s="328">
        <f t="shared" si="10"/>
        <v>1.8652849740932644E-2</v>
      </c>
      <c r="G69" s="304">
        <f t="shared" si="4"/>
        <v>-0.98134715025906738</v>
      </c>
      <c r="H69" s="304">
        <f t="shared" si="5"/>
        <v>0.98134715025906738</v>
      </c>
      <c r="I69" s="579">
        <f t="shared" si="11"/>
        <v>-98.352978062569207</v>
      </c>
      <c r="J69" s="124">
        <f t="shared" si="12"/>
        <v>-98.352978062569207</v>
      </c>
      <c r="K69" s="305">
        <f>'MASTER CHART'!$L$7</f>
        <v>0.25</v>
      </c>
      <c r="L69" s="303">
        <f t="shared" si="6"/>
        <v>-24.588244515642302</v>
      </c>
    </row>
    <row r="70" spans="1:12" ht="15.6" x14ac:dyDescent="0.3">
      <c r="A70" s="342" t="s">
        <v>60</v>
      </c>
      <c r="B70" s="1089" t="s">
        <v>60</v>
      </c>
      <c r="C70" s="1090">
        <v>143416000000</v>
      </c>
      <c r="D70" s="1091" t="s">
        <v>630</v>
      </c>
      <c r="E70" s="1086">
        <f t="shared" si="9"/>
        <v>143.416</v>
      </c>
      <c r="F70" s="328">
        <f t="shared" si="10"/>
        <v>1.4020529866067064</v>
      </c>
      <c r="G70" s="304">
        <f t="shared" si="4"/>
        <v>0.40205298660670641</v>
      </c>
      <c r="H70" s="304">
        <f t="shared" si="5"/>
        <v>-0.40205298660670641</v>
      </c>
      <c r="I70" s="579">
        <f t="shared" si="11"/>
        <v>0.18339997855888981</v>
      </c>
      <c r="J70" s="124">
        <f t="shared" si="12"/>
        <v>0.18339997855888981</v>
      </c>
      <c r="K70" s="305">
        <f>'MASTER CHART'!$L$7</f>
        <v>0.25</v>
      </c>
      <c r="L70" s="303">
        <f t="shared" si="6"/>
        <v>4.5849994639722454E-2</v>
      </c>
    </row>
    <row r="71" spans="1:12" ht="15.6" x14ac:dyDescent="0.3">
      <c r="A71" s="343" t="s">
        <v>161</v>
      </c>
      <c r="B71" s="1089" t="s">
        <v>161</v>
      </c>
      <c r="C71" s="1090">
        <v>32720000000</v>
      </c>
      <c r="D71" s="1091" t="s">
        <v>460</v>
      </c>
      <c r="E71" s="1086">
        <f t="shared" si="9"/>
        <v>32.72</v>
      </c>
      <c r="F71" s="328">
        <f t="shared" si="10"/>
        <v>0.31987486557825789</v>
      </c>
      <c r="G71" s="304">
        <f t="shared" ref="G71:G134" si="13">IF(E71=0,0,F71-1)</f>
        <v>-0.68012513442174205</v>
      </c>
      <c r="H71" s="304">
        <f t="shared" ref="H71:H134" si="14">(G71*-1)</f>
        <v>0.68012513442174205</v>
      </c>
      <c r="I71" s="579">
        <f t="shared" si="11"/>
        <v>-68.163781193968433</v>
      </c>
      <c r="J71" s="124">
        <f t="shared" si="12"/>
        <v>-68.163781193968433</v>
      </c>
      <c r="K71" s="305">
        <f>'MASTER CHART'!$L$7</f>
        <v>0.25</v>
      </c>
      <c r="L71" s="303">
        <f t="shared" ref="L71:L134" si="15">(I71*K71)</f>
        <v>-17.040945298492108</v>
      </c>
    </row>
    <row r="72" spans="1:12" ht="15.6" x14ac:dyDescent="0.3">
      <c r="A72" s="343" t="s">
        <v>162</v>
      </c>
      <c r="B72" s="1089" t="s">
        <v>162</v>
      </c>
      <c r="C72" s="1090">
        <v>10240000000</v>
      </c>
      <c r="D72" s="1091" t="s">
        <v>630</v>
      </c>
      <c r="E72" s="1086">
        <f t="shared" si="9"/>
        <v>10.24</v>
      </c>
      <c r="F72" s="328">
        <f t="shared" si="10"/>
        <v>0.10010753739368464</v>
      </c>
      <c r="G72" s="304">
        <f t="shared" si="13"/>
        <v>-0.89989246260631539</v>
      </c>
      <c r="H72" s="304">
        <f t="shared" si="14"/>
        <v>0.89989246260631539</v>
      </c>
      <c r="I72" s="579">
        <f t="shared" si="11"/>
        <v>-90.189392825999633</v>
      </c>
      <c r="J72" s="124">
        <f t="shared" si="12"/>
        <v>-90.189392825999633</v>
      </c>
      <c r="K72" s="305">
        <f>'MASTER CHART'!$L$7</f>
        <v>0.25</v>
      </c>
      <c r="L72" s="303">
        <f t="shared" si="15"/>
        <v>-22.547348206499908</v>
      </c>
    </row>
    <row r="73" spans="1:12" ht="15.6" x14ac:dyDescent="0.3">
      <c r="A73" s="342" t="s">
        <v>116</v>
      </c>
      <c r="B73" s="1089" t="s">
        <v>116</v>
      </c>
      <c r="C73" s="1090">
        <v>32724000000</v>
      </c>
      <c r="D73" s="1091" t="s">
        <v>630</v>
      </c>
      <c r="E73" s="1086">
        <f t="shared" si="9"/>
        <v>32.723999999999997</v>
      </c>
      <c r="F73" s="328">
        <f t="shared" si="10"/>
        <v>0.31991397008505229</v>
      </c>
      <c r="G73" s="304">
        <f t="shared" si="13"/>
        <v>-0.68008602991494771</v>
      </c>
      <c r="H73" s="304">
        <f t="shared" si="14"/>
        <v>0.68008602991494771</v>
      </c>
      <c r="I73" s="579">
        <f t="shared" si="11"/>
        <v>-68.159862045991204</v>
      </c>
      <c r="J73" s="124">
        <f t="shared" si="12"/>
        <v>-68.159862045991204</v>
      </c>
      <c r="K73" s="305">
        <f>'MASTER CHART'!$L$7</f>
        <v>0.25</v>
      </c>
      <c r="L73" s="303">
        <f t="shared" si="15"/>
        <v>-17.039965511497801</v>
      </c>
    </row>
    <row r="74" spans="1:12" ht="15.6" x14ac:dyDescent="0.3">
      <c r="A74" s="343" t="s">
        <v>61</v>
      </c>
      <c r="B74" s="1089" t="s">
        <v>61</v>
      </c>
      <c r="C74" s="1090">
        <v>55825000000</v>
      </c>
      <c r="D74" s="1091" t="s">
        <v>630</v>
      </c>
      <c r="E74" s="1086">
        <f t="shared" si="9"/>
        <v>55.825000000000003</v>
      </c>
      <c r="F74" s="328">
        <f t="shared" si="10"/>
        <v>0.5457522729494575</v>
      </c>
      <c r="G74" s="304">
        <f t="shared" si="13"/>
        <v>-0.4542477270505425</v>
      </c>
      <c r="H74" s="304">
        <f t="shared" si="14"/>
        <v>0.4542477270505425</v>
      </c>
      <c r="I74" s="579">
        <f t="shared" si="11"/>
        <v>-45.525802690495084</v>
      </c>
      <c r="J74" s="124">
        <f t="shared" si="12"/>
        <v>-45.525802690495084</v>
      </c>
      <c r="K74" s="305">
        <f>'MASTER CHART'!$L$7</f>
        <v>0.25</v>
      </c>
      <c r="L74" s="303">
        <f t="shared" si="15"/>
        <v>-11.381450672623771</v>
      </c>
    </row>
    <row r="75" spans="1:12" ht="18.75" customHeight="1" x14ac:dyDescent="0.3">
      <c r="A75" s="342" t="s">
        <v>163</v>
      </c>
      <c r="B75" s="1089" t="s">
        <v>62</v>
      </c>
      <c r="C75" s="1090">
        <v>449299000000</v>
      </c>
      <c r="D75" s="1091" t="s">
        <v>630</v>
      </c>
      <c r="E75" s="1086">
        <f t="shared" si="9"/>
        <v>449.29899999999998</v>
      </c>
      <c r="F75" s="328">
        <f t="shared" si="10"/>
        <v>4.3924039495551863</v>
      </c>
      <c r="G75" s="304">
        <f t="shared" si="13"/>
        <v>3.3924039495551863</v>
      </c>
      <c r="H75" s="304">
        <f t="shared" si="14"/>
        <v>-3.3924039495551863</v>
      </c>
      <c r="I75" s="579">
        <f t="shared" si="11"/>
        <v>1.5474746671142781</v>
      </c>
      <c r="J75" s="124">
        <f t="shared" si="12"/>
        <v>1.5474746671142781</v>
      </c>
      <c r="K75" s="305">
        <f>'MASTER CHART'!$L$7</f>
        <v>0.25</v>
      </c>
      <c r="L75" s="303">
        <f t="shared" si="15"/>
        <v>0.38686866677856951</v>
      </c>
    </row>
    <row r="76" spans="1:12" ht="15.6" x14ac:dyDescent="0.3">
      <c r="A76" s="343" t="s">
        <v>63</v>
      </c>
      <c r="B76" s="1089" t="s">
        <v>63</v>
      </c>
      <c r="C76" s="1090">
        <v>321869000000</v>
      </c>
      <c r="D76" s="1091" t="s">
        <v>630</v>
      </c>
      <c r="E76" s="1086">
        <f t="shared" si="9"/>
        <v>321.86900000000003</v>
      </c>
      <c r="F76" s="328">
        <f t="shared" si="10"/>
        <v>3.1466321243523323</v>
      </c>
      <c r="G76" s="304">
        <f t="shared" si="13"/>
        <v>2.1466321243523323</v>
      </c>
      <c r="H76" s="304">
        <f t="shared" si="14"/>
        <v>-2.1466321243523323</v>
      </c>
      <c r="I76" s="579">
        <f t="shared" si="11"/>
        <v>0.97920497719161792</v>
      </c>
      <c r="J76" s="124">
        <f t="shared" si="12"/>
        <v>0.97920497719161792</v>
      </c>
      <c r="K76" s="305">
        <f>'MASTER CHART'!$L$7</f>
        <v>0.25</v>
      </c>
      <c r="L76" s="303">
        <f t="shared" si="15"/>
        <v>0.24480124429790448</v>
      </c>
    </row>
    <row r="77" spans="1:12" ht="15.6" x14ac:dyDescent="0.3">
      <c r="A77" s="342" t="s">
        <v>164</v>
      </c>
      <c r="B77" s="1089" t="s">
        <v>164</v>
      </c>
      <c r="C77" s="1090">
        <v>20187000000</v>
      </c>
      <c r="D77" s="1091" t="s">
        <v>630</v>
      </c>
      <c r="E77" s="1086">
        <f t="shared" si="9"/>
        <v>20.187000000000001</v>
      </c>
      <c r="F77" s="328">
        <f t="shared" si="10"/>
        <v>0.19735066966467887</v>
      </c>
      <c r="G77" s="304">
        <f t="shared" si="13"/>
        <v>-0.80264933033532115</v>
      </c>
      <c r="H77" s="304">
        <f t="shared" si="14"/>
        <v>0.80264933033532115</v>
      </c>
      <c r="I77" s="579">
        <f t="shared" si="11"/>
        <v>-80.44345159362355</v>
      </c>
      <c r="J77" s="124">
        <f t="shared" si="12"/>
        <v>-80.44345159362355</v>
      </c>
      <c r="K77" s="305">
        <f>'MASTER CHART'!$L$7</f>
        <v>0.25</v>
      </c>
      <c r="L77" s="303">
        <f t="shared" si="15"/>
        <v>-20.110862898405887</v>
      </c>
    </row>
    <row r="78" spans="1:12" ht="15.6" x14ac:dyDescent="0.3">
      <c r="A78" s="343" t="s">
        <v>64</v>
      </c>
      <c r="B78" s="1089" t="s">
        <v>64</v>
      </c>
      <c r="C78" s="1090">
        <v>9155083000000</v>
      </c>
      <c r="D78" s="1091" t="s">
        <v>630</v>
      </c>
      <c r="E78" s="1086">
        <f t="shared" si="9"/>
        <v>9155.0830000000005</v>
      </c>
      <c r="F78" s="328">
        <f t="shared" si="10"/>
        <v>89.501251344217437</v>
      </c>
      <c r="G78" s="304">
        <f t="shared" si="13"/>
        <v>88.501251344217437</v>
      </c>
      <c r="H78" s="304">
        <f t="shared" si="14"/>
        <v>-88.501251344217437</v>
      </c>
      <c r="I78" s="579">
        <f t="shared" si="11"/>
        <v>40.370618151487335</v>
      </c>
      <c r="J78" s="124">
        <f t="shared" si="12"/>
        <v>40.370618151487335</v>
      </c>
      <c r="K78" s="305">
        <f>'MASTER CHART'!$L$7</f>
        <v>0.25</v>
      </c>
      <c r="L78" s="303">
        <f t="shared" si="15"/>
        <v>10.092654537871834</v>
      </c>
    </row>
    <row r="79" spans="1:12" ht="15.6" x14ac:dyDescent="0.3">
      <c r="A79" s="342" t="s">
        <v>65</v>
      </c>
      <c r="B79" s="1089" t="s">
        <v>65</v>
      </c>
      <c r="C79" s="1090">
        <v>3196682000000</v>
      </c>
      <c r="D79" s="1091" t="s">
        <v>630</v>
      </c>
      <c r="E79" s="1086">
        <f t="shared" si="9"/>
        <v>3196.6819999999998</v>
      </c>
      <c r="F79" s="328">
        <f t="shared" si="10"/>
        <v>31.251168247140484</v>
      </c>
      <c r="G79" s="304">
        <f t="shared" si="13"/>
        <v>30.251168247140484</v>
      </c>
      <c r="H79" s="304">
        <f t="shared" si="14"/>
        <v>-30.251168247140484</v>
      </c>
      <c r="I79" s="579">
        <f t="shared" si="11"/>
        <v>13.799334398015858</v>
      </c>
      <c r="J79" s="124">
        <f t="shared" si="12"/>
        <v>13.799334398015858</v>
      </c>
      <c r="K79" s="305">
        <f>'MASTER CHART'!$L$7</f>
        <v>0.25</v>
      </c>
      <c r="L79" s="303">
        <f t="shared" si="15"/>
        <v>3.4498335995039646</v>
      </c>
    </row>
    <row r="80" spans="1:12" ht="15.6" x14ac:dyDescent="0.3">
      <c r="A80" s="343" t="s">
        <v>232</v>
      </c>
      <c r="B80" s="1089" t="s">
        <v>220</v>
      </c>
      <c r="C80" s="1090">
        <v>1027238000000</v>
      </c>
      <c r="D80" s="1091" t="s">
        <v>630</v>
      </c>
      <c r="E80" s="1086">
        <f t="shared" si="9"/>
        <v>1027.2380000000001</v>
      </c>
      <c r="F80" s="328">
        <f t="shared" si="10"/>
        <v>10.042408837618536</v>
      </c>
      <c r="G80" s="304">
        <f t="shared" si="13"/>
        <v>9.0424088376185363</v>
      </c>
      <c r="H80" s="304">
        <f t="shared" si="14"/>
        <v>-9.0424088376185363</v>
      </c>
      <c r="I80" s="579">
        <f t="shared" si="11"/>
        <v>4.1247737044227017</v>
      </c>
      <c r="J80" s="124">
        <f t="shared" si="12"/>
        <v>4.1247737044227017</v>
      </c>
      <c r="K80" s="305">
        <f>'MASTER CHART'!$L$7</f>
        <v>0.25</v>
      </c>
      <c r="L80" s="303">
        <f t="shared" si="15"/>
        <v>1.0311934261056754</v>
      </c>
    </row>
    <row r="81" spans="1:52" s="201" customFormat="1" ht="15.6" x14ac:dyDescent="0.3">
      <c r="A81" s="342" t="s">
        <v>165</v>
      </c>
      <c r="B81" s="1089" t="s">
        <v>165</v>
      </c>
      <c r="C81" s="1090">
        <v>427736000000</v>
      </c>
      <c r="D81" s="1091" t="s">
        <v>630</v>
      </c>
      <c r="E81" s="1086">
        <f t="shared" si="9"/>
        <v>427.73599999999999</v>
      </c>
      <c r="F81" s="328">
        <f t="shared" si="10"/>
        <v>4.1816013295532315</v>
      </c>
      <c r="G81" s="304">
        <f t="shared" si="13"/>
        <v>3.1816013295532315</v>
      </c>
      <c r="H81" s="304">
        <f t="shared" si="14"/>
        <v>-3.1816013295532315</v>
      </c>
      <c r="I81" s="579">
        <f t="shared" si="11"/>
        <v>1.451315212324964</v>
      </c>
      <c r="J81" s="124">
        <f t="shared" si="12"/>
        <v>1.451315212324964</v>
      </c>
      <c r="K81" s="305">
        <f>'MASTER CHART'!$L$7</f>
        <v>0.25</v>
      </c>
      <c r="L81" s="303">
        <f t="shared" si="15"/>
        <v>0.36282880308124099</v>
      </c>
      <c r="M81" s="321"/>
      <c r="N81" s="322"/>
      <c r="O81" s="321"/>
      <c r="P81" s="321"/>
      <c r="Q81" s="321"/>
      <c r="R81" s="321"/>
      <c r="S81" s="321"/>
      <c r="T81" s="322"/>
      <c r="U81" s="322"/>
      <c r="V81" s="322"/>
      <c r="W81" s="322"/>
      <c r="X81" s="322"/>
      <c r="Y81" s="322"/>
      <c r="Z81" s="322"/>
      <c r="AA81" s="322"/>
      <c r="AB81" s="322"/>
      <c r="AC81" s="322"/>
      <c r="AD81" s="322"/>
      <c r="AE81" s="322"/>
      <c r="AF81" s="322"/>
      <c r="AG81" s="322"/>
      <c r="AH81" s="322"/>
      <c r="AI81" s="322"/>
      <c r="AJ81" s="322"/>
      <c r="AK81" s="322"/>
      <c r="AL81" s="322"/>
      <c r="AM81" s="322"/>
      <c r="AN81" s="322"/>
      <c r="AO81" s="322"/>
      <c r="AP81" s="322"/>
      <c r="AQ81" s="322"/>
      <c r="AR81" s="322"/>
      <c r="AS81" s="322"/>
      <c r="AT81" s="322"/>
      <c r="AU81" s="322"/>
      <c r="AV81" s="322"/>
      <c r="AW81" s="322"/>
      <c r="AX81" s="322"/>
      <c r="AY81" s="322"/>
      <c r="AZ81" s="322"/>
    </row>
    <row r="82" spans="1:52" ht="15.6" x14ac:dyDescent="0.3">
      <c r="A82" s="343" t="s">
        <v>66</v>
      </c>
      <c r="B82" s="1089" t="s">
        <v>66</v>
      </c>
      <c r="C82" s="1090">
        <v>428825000000</v>
      </c>
      <c r="D82" s="1091" t="s">
        <v>630</v>
      </c>
      <c r="E82" s="1086">
        <f t="shared" si="9"/>
        <v>428.82499999999999</v>
      </c>
      <c r="F82" s="328">
        <f t="shared" si="10"/>
        <v>4.1922475315280092</v>
      </c>
      <c r="G82" s="304">
        <f t="shared" si="13"/>
        <v>3.1922475315280092</v>
      </c>
      <c r="H82" s="304">
        <f t="shared" si="14"/>
        <v>-3.1922475315280092</v>
      </c>
      <c r="I82" s="579">
        <f t="shared" si="11"/>
        <v>1.4561715702652116</v>
      </c>
      <c r="J82" s="124">
        <f t="shared" si="12"/>
        <v>1.4561715702652116</v>
      </c>
      <c r="K82" s="305">
        <f>'MASTER CHART'!$L$7</f>
        <v>0.25</v>
      </c>
      <c r="L82" s="303">
        <f t="shared" si="15"/>
        <v>0.3640428925663029</v>
      </c>
    </row>
    <row r="83" spans="1:52" ht="15.6" x14ac:dyDescent="0.3">
      <c r="A83" s="342" t="s">
        <v>67</v>
      </c>
      <c r="B83" s="1089" t="s">
        <v>67</v>
      </c>
      <c r="C83" s="1090">
        <v>394700000000</v>
      </c>
      <c r="D83" s="1091" t="s">
        <v>630</v>
      </c>
      <c r="E83" s="1086">
        <f t="shared" si="9"/>
        <v>394.7</v>
      </c>
      <c r="F83" s="328">
        <f t="shared" si="10"/>
        <v>3.858637207938215</v>
      </c>
      <c r="G83" s="304">
        <f t="shared" si="13"/>
        <v>2.858637207938215</v>
      </c>
      <c r="H83" s="304">
        <f t="shared" si="14"/>
        <v>-2.858637207938215</v>
      </c>
      <c r="I83" s="579">
        <f t="shared" si="11"/>
        <v>1.3039923097409174</v>
      </c>
      <c r="J83" s="124">
        <f t="shared" si="12"/>
        <v>1.3039923097409174</v>
      </c>
      <c r="K83" s="305">
        <f>'MASTER CHART'!$L$7</f>
        <v>0.25</v>
      </c>
      <c r="L83" s="303">
        <f t="shared" si="15"/>
        <v>0.32599807743522935</v>
      </c>
    </row>
    <row r="84" spans="1:52" ht="15.6" x14ac:dyDescent="0.3">
      <c r="A84" s="343" t="s">
        <v>68</v>
      </c>
      <c r="B84" s="1089" t="s">
        <v>68</v>
      </c>
      <c r="C84" s="1090">
        <v>2562135000000</v>
      </c>
      <c r="D84" s="1091" t="s">
        <v>630</v>
      </c>
      <c r="E84" s="1086">
        <f t="shared" si="9"/>
        <v>2562.1350000000002</v>
      </c>
      <c r="F84" s="328">
        <f t="shared" si="10"/>
        <v>25.047756378922674</v>
      </c>
      <c r="G84" s="304">
        <f t="shared" si="13"/>
        <v>24.047756378922674</v>
      </c>
      <c r="H84" s="304">
        <f t="shared" si="14"/>
        <v>-24.047756378922674</v>
      </c>
      <c r="I84" s="579">
        <f t="shared" si="11"/>
        <v>10.969593937124749</v>
      </c>
      <c r="J84" s="124">
        <f t="shared" si="12"/>
        <v>10.969593937124749</v>
      </c>
      <c r="K84" s="305">
        <f>'MASTER CHART'!$L$7</f>
        <v>0.25</v>
      </c>
      <c r="L84" s="303">
        <f t="shared" si="15"/>
        <v>2.7423984842811873</v>
      </c>
    </row>
    <row r="85" spans="1:52" ht="15.6" x14ac:dyDescent="0.3">
      <c r="A85" s="342" t="s">
        <v>69</v>
      </c>
      <c r="B85" s="1089" t="s">
        <v>69</v>
      </c>
      <c r="C85" s="1090">
        <v>28779000000</v>
      </c>
      <c r="D85" s="1091" t="s">
        <v>630</v>
      </c>
      <c r="E85" s="1086">
        <f t="shared" si="9"/>
        <v>28.779</v>
      </c>
      <c r="F85" s="328">
        <f t="shared" si="10"/>
        <v>0.28134715025906737</v>
      </c>
      <c r="G85" s="304">
        <f t="shared" si="13"/>
        <v>-0.71865284974093258</v>
      </c>
      <c r="H85" s="304">
        <f t="shared" si="14"/>
        <v>0.71865284974093258</v>
      </c>
      <c r="I85" s="579">
        <f t="shared" si="11"/>
        <v>-72.02512173853404</v>
      </c>
      <c r="J85" s="124">
        <f t="shared" si="12"/>
        <v>-72.02512173853404</v>
      </c>
      <c r="K85" s="305">
        <f>'MASTER CHART'!$L$7</f>
        <v>0.25</v>
      </c>
      <c r="L85" s="303">
        <f t="shared" si="15"/>
        <v>-18.00628043463351</v>
      </c>
    </row>
    <row r="86" spans="1:52" ht="15.6" x14ac:dyDescent="0.3">
      <c r="A86" s="343" t="s">
        <v>70</v>
      </c>
      <c r="B86" s="1089" t="s">
        <v>70</v>
      </c>
      <c r="C86" s="1090">
        <v>5231066000000</v>
      </c>
      <c r="D86" s="1091" t="s">
        <v>630</v>
      </c>
      <c r="E86" s="1086">
        <f t="shared" si="9"/>
        <v>5231.0659999999998</v>
      </c>
      <c r="F86" s="328">
        <f t="shared" si="10"/>
        <v>51.139563984749245</v>
      </c>
      <c r="G86" s="304">
        <f t="shared" si="13"/>
        <v>50.139563984749245</v>
      </c>
      <c r="H86" s="304">
        <f t="shared" si="14"/>
        <v>-50.139563984749245</v>
      </c>
      <c r="I86" s="579">
        <f t="shared" si="11"/>
        <v>22.871599679846053</v>
      </c>
      <c r="J86" s="124">
        <f t="shared" si="12"/>
        <v>22.871599679846053</v>
      </c>
      <c r="K86" s="305">
        <f>'MASTER CHART'!$L$7</f>
        <v>0.25</v>
      </c>
      <c r="L86" s="303">
        <f t="shared" si="15"/>
        <v>5.7178999199615133</v>
      </c>
    </row>
    <row r="87" spans="1:52" ht="15.6" x14ac:dyDescent="0.3">
      <c r="A87" s="342" t="s">
        <v>71</v>
      </c>
      <c r="B87" s="1089" t="s">
        <v>71</v>
      </c>
      <c r="C87" s="1090">
        <v>101738000000</v>
      </c>
      <c r="D87" s="1091" t="s">
        <v>630</v>
      </c>
      <c r="E87" s="1086">
        <f t="shared" si="9"/>
        <v>101.738</v>
      </c>
      <c r="F87" s="328">
        <f t="shared" si="10"/>
        <v>0.99460357806237176</v>
      </c>
      <c r="G87" s="304">
        <f t="shared" si="13"/>
        <v>-5.3964219376282374E-3</v>
      </c>
      <c r="H87" s="304">
        <f t="shared" si="14"/>
        <v>5.3964219376282374E-3</v>
      </c>
      <c r="I87" s="579">
        <f t="shared" si="11"/>
        <v>-0.54084242085769818</v>
      </c>
      <c r="J87" s="124">
        <f t="shared" si="12"/>
        <v>-0.54084242085769818</v>
      </c>
      <c r="K87" s="305">
        <f>'MASTER CHART'!$L$7</f>
        <v>0.25</v>
      </c>
      <c r="L87" s="303">
        <f t="shared" si="15"/>
        <v>-0.13521060521442455</v>
      </c>
    </row>
    <row r="88" spans="1:52" ht="15.6" x14ac:dyDescent="0.3">
      <c r="A88" s="343" t="s">
        <v>166</v>
      </c>
      <c r="B88" s="1089" t="s">
        <v>166</v>
      </c>
      <c r="C88" s="1090">
        <v>487868000000</v>
      </c>
      <c r="D88" s="1091" t="s">
        <v>630</v>
      </c>
      <c r="E88" s="1086">
        <f t="shared" si="9"/>
        <v>487.86799999999999</v>
      </c>
      <c r="F88" s="328">
        <f t="shared" si="10"/>
        <v>4.7694593801935676</v>
      </c>
      <c r="G88" s="304">
        <f t="shared" si="13"/>
        <v>3.7694593801935676</v>
      </c>
      <c r="H88" s="304">
        <f t="shared" si="14"/>
        <v>-3.7694593801935676</v>
      </c>
      <c r="I88" s="579">
        <f t="shared" si="11"/>
        <v>1.7194717923644318</v>
      </c>
      <c r="J88" s="124">
        <f t="shared" si="12"/>
        <v>1.7194717923644318</v>
      </c>
      <c r="K88" s="305">
        <f>'MASTER CHART'!$L$7</f>
        <v>0.25</v>
      </c>
      <c r="L88" s="303">
        <f t="shared" si="15"/>
        <v>0.42986794809110795</v>
      </c>
    </row>
    <row r="89" spans="1:52" ht="15.6" x14ac:dyDescent="0.3">
      <c r="A89" s="342" t="s">
        <v>167</v>
      </c>
      <c r="B89" s="1089" t="s">
        <v>167</v>
      </c>
      <c r="C89" s="1090">
        <v>227638000000</v>
      </c>
      <c r="D89" s="1091" t="s">
        <v>630</v>
      </c>
      <c r="E89" s="1086">
        <f t="shared" si="9"/>
        <v>227.63800000000001</v>
      </c>
      <c r="F89" s="328">
        <f t="shared" si="10"/>
        <v>2.2254179294163654</v>
      </c>
      <c r="G89" s="304">
        <f t="shared" si="13"/>
        <v>1.2254179294163654</v>
      </c>
      <c r="H89" s="304">
        <f t="shared" si="14"/>
        <v>-1.2254179294163654</v>
      </c>
      <c r="I89" s="579">
        <f t="shared" si="11"/>
        <v>0.55898508273111225</v>
      </c>
      <c r="J89" s="124">
        <f t="shared" si="12"/>
        <v>0.55898508273111225</v>
      </c>
      <c r="K89" s="305">
        <f>'MASTER CHART'!$L$7</f>
        <v>0.25</v>
      </c>
      <c r="L89" s="303">
        <f t="shared" si="15"/>
        <v>0.13974627068277806</v>
      </c>
    </row>
    <row r="90" spans="1:52" ht="15.6" x14ac:dyDescent="0.3">
      <c r="A90" s="342" t="s">
        <v>72</v>
      </c>
      <c r="B90" s="1089" t="s">
        <v>72</v>
      </c>
      <c r="C90" s="1090">
        <v>209738000000</v>
      </c>
      <c r="D90" s="1091" t="s">
        <v>630</v>
      </c>
      <c r="E90" s="1086">
        <f t="shared" si="9"/>
        <v>209.738</v>
      </c>
      <c r="F90" s="328">
        <f t="shared" si="10"/>
        <v>2.0504252615113892</v>
      </c>
      <c r="G90" s="304">
        <f t="shared" si="13"/>
        <v>1.0504252615113892</v>
      </c>
      <c r="H90" s="304">
        <f t="shared" si="14"/>
        <v>-1.0504252615113892</v>
      </c>
      <c r="I90" s="579">
        <f t="shared" si="11"/>
        <v>0.47916065010444953</v>
      </c>
      <c r="J90" s="124">
        <f t="shared" si="12"/>
        <v>0.47916065010444953</v>
      </c>
      <c r="K90" s="305">
        <f>'MASTER CHART'!$L$7</f>
        <v>0.25</v>
      </c>
      <c r="L90" s="303">
        <f t="shared" si="15"/>
        <v>0.11979016252611238</v>
      </c>
    </row>
    <row r="91" spans="1:52" ht="15.6" x14ac:dyDescent="0.3">
      <c r="A91" s="343" t="s">
        <v>168</v>
      </c>
      <c r="B91" s="1089" t="s">
        <v>168</v>
      </c>
      <c r="C91" s="1090">
        <v>33918000000</v>
      </c>
      <c r="D91" s="1091" t="s">
        <v>630</v>
      </c>
      <c r="E91" s="1086">
        <f t="shared" si="9"/>
        <v>33.917999999999999</v>
      </c>
      <c r="F91" s="328">
        <f t="shared" si="10"/>
        <v>0.33158666536318315</v>
      </c>
      <c r="G91" s="304">
        <f t="shared" si="13"/>
        <v>-0.66841333463681685</v>
      </c>
      <c r="H91" s="304">
        <f t="shared" si="14"/>
        <v>0.66841333463681685</v>
      </c>
      <c r="I91" s="579">
        <f t="shared" si="11"/>
        <v>-66.98999637478812</v>
      </c>
      <c r="J91" s="124">
        <f t="shared" si="12"/>
        <v>-66.98999637478812</v>
      </c>
      <c r="K91" s="305">
        <f>'MASTER CHART'!$L$7</f>
        <v>0.25</v>
      </c>
      <c r="L91" s="303">
        <f t="shared" si="15"/>
        <v>-16.74749909369703</v>
      </c>
    </row>
    <row r="92" spans="1:52" ht="15.6" x14ac:dyDescent="0.3">
      <c r="A92" s="343" t="s">
        <v>223</v>
      </c>
      <c r="B92" s="1089" t="s">
        <v>223</v>
      </c>
      <c r="C92" s="1090">
        <v>56110000000</v>
      </c>
      <c r="D92" s="1091" t="s">
        <v>630</v>
      </c>
      <c r="E92" s="1086">
        <f t="shared" si="9"/>
        <v>56.11</v>
      </c>
      <c r="F92" s="328">
        <f t="shared" si="10"/>
        <v>0.54853846905855908</v>
      </c>
      <c r="G92" s="304">
        <f t="shared" si="13"/>
        <v>-0.45146153094144092</v>
      </c>
      <c r="H92" s="304">
        <f t="shared" si="14"/>
        <v>0.45146153094144092</v>
      </c>
      <c r="I92" s="579">
        <f t="shared" si="11"/>
        <v>-45.246563397117463</v>
      </c>
      <c r="J92" s="124">
        <f t="shared" si="12"/>
        <v>-45.246563397117463</v>
      </c>
      <c r="K92" s="305">
        <f>'MASTER CHART'!$L$7</f>
        <v>0.25</v>
      </c>
      <c r="L92" s="303">
        <f t="shared" si="15"/>
        <v>-11.311640849279366</v>
      </c>
    </row>
    <row r="93" spans="1:52" ht="15.6" x14ac:dyDescent="0.3">
      <c r="A93" s="342" t="s">
        <v>169</v>
      </c>
      <c r="B93" s="1089" t="s">
        <v>169</v>
      </c>
      <c r="C93" s="1090">
        <v>59102000000</v>
      </c>
      <c r="D93" s="1091" t="s">
        <v>630</v>
      </c>
      <c r="E93" s="1086">
        <f t="shared" si="9"/>
        <v>59.101999999999997</v>
      </c>
      <c r="F93" s="328">
        <f t="shared" si="10"/>
        <v>0.57778864014077624</v>
      </c>
      <c r="G93" s="304">
        <f t="shared" si="13"/>
        <v>-0.42221135985922376</v>
      </c>
      <c r="H93" s="304">
        <f t="shared" si="14"/>
        <v>0.42221135985922376</v>
      </c>
      <c r="I93" s="579">
        <f t="shared" si="11"/>
        <v>-42.315040710149617</v>
      </c>
      <c r="J93" s="124">
        <f t="shared" si="12"/>
        <v>-42.315040710149617</v>
      </c>
      <c r="K93" s="305">
        <f>'MASTER CHART'!$L$7</f>
        <v>0.25</v>
      </c>
      <c r="L93" s="303">
        <f t="shared" si="15"/>
        <v>-10.578760177537404</v>
      </c>
    </row>
    <row r="94" spans="1:52" ht="15.6" x14ac:dyDescent="0.3">
      <c r="A94" s="343" t="s">
        <v>73</v>
      </c>
      <c r="B94" s="1089" t="s">
        <v>73</v>
      </c>
      <c r="C94" s="1090">
        <v>99761000000</v>
      </c>
      <c r="D94" s="1091" t="s">
        <v>630</v>
      </c>
      <c r="E94" s="1086">
        <f t="shared" si="9"/>
        <v>99.760999999999996</v>
      </c>
      <c r="F94" s="328">
        <f t="shared" si="10"/>
        <v>0.97527617557923552</v>
      </c>
      <c r="G94" s="304">
        <f t="shared" si="13"/>
        <v>-2.4723824420764484E-2</v>
      </c>
      <c r="H94" s="304">
        <f t="shared" si="14"/>
        <v>2.4723824420764484E-2</v>
      </c>
      <c r="I94" s="579">
        <f t="shared" si="11"/>
        <v>-2.477881308603509</v>
      </c>
      <c r="J94" s="124">
        <f t="shared" si="12"/>
        <v>-2.477881308603509</v>
      </c>
      <c r="K94" s="305">
        <f>'MASTER CHART'!$L$7</f>
        <v>0.25</v>
      </c>
      <c r="L94" s="303">
        <f t="shared" si="15"/>
        <v>-0.61947032715087724</v>
      </c>
    </row>
    <row r="95" spans="1:52" ht="15.6" x14ac:dyDescent="0.3">
      <c r="A95" s="343" t="s">
        <v>170</v>
      </c>
      <c r="B95" s="1089" t="s">
        <v>170</v>
      </c>
      <c r="C95" s="1090">
        <v>7049000000</v>
      </c>
      <c r="D95" s="1091" t="s">
        <v>630</v>
      </c>
      <c r="E95" s="1086">
        <f t="shared" si="9"/>
        <v>7.0490000000000004</v>
      </c>
      <c r="F95" s="328">
        <f t="shared" si="10"/>
        <v>6.8911917098445602E-2</v>
      </c>
      <c r="G95" s="304">
        <f t="shared" si="13"/>
        <v>-0.93108808290155443</v>
      </c>
      <c r="H95" s="304">
        <f t="shared" si="14"/>
        <v>0.93108808290155443</v>
      </c>
      <c r="I95" s="579">
        <f t="shared" si="11"/>
        <v>-93.315893124834673</v>
      </c>
      <c r="J95" s="124">
        <f t="shared" si="12"/>
        <v>-93.315893124834673</v>
      </c>
      <c r="K95" s="305">
        <f>'MASTER CHART'!$L$7</f>
        <v>0.25</v>
      </c>
      <c r="L95" s="303">
        <f t="shared" si="15"/>
        <v>-23.328973281208668</v>
      </c>
    </row>
    <row r="96" spans="1:52" ht="15.6" x14ac:dyDescent="0.3">
      <c r="A96" s="342" t="s">
        <v>74</v>
      </c>
      <c r="B96" s="1089" t="s">
        <v>74</v>
      </c>
      <c r="C96" s="1090">
        <v>102842000000</v>
      </c>
      <c r="D96" s="1091" t="s">
        <v>630</v>
      </c>
      <c r="E96" s="1086">
        <f t="shared" si="9"/>
        <v>102.842</v>
      </c>
      <c r="F96" s="328">
        <f t="shared" si="10"/>
        <v>1.0053964219376283</v>
      </c>
      <c r="G96" s="304">
        <f t="shared" si="13"/>
        <v>5.3964219376283484E-3</v>
      </c>
      <c r="H96" s="304">
        <f t="shared" si="14"/>
        <v>-5.3964219376283484E-3</v>
      </c>
      <c r="I96" s="579">
        <f t="shared" si="11"/>
        <v>2.4616249614479373E-3</v>
      </c>
      <c r="J96" s="124">
        <f t="shared" si="12"/>
        <v>2.4616249614479373E-3</v>
      </c>
      <c r="K96" s="305">
        <f>'MASTER CHART'!$L$7</f>
        <v>0.25</v>
      </c>
      <c r="L96" s="303">
        <f t="shared" si="15"/>
        <v>6.1540624036198431E-4</v>
      </c>
    </row>
    <row r="97" spans="1:12" ht="15.6" x14ac:dyDescent="0.3">
      <c r="A97" s="343" t="s">
        <v>171</v>
      </c>
      <c r="B97" s="1089" t="s">
        <v>171</v>
      </c>
      <c r="C97" s="1090">
        <v>103756000000</v>
      </c>
      <c r="D97" s="1091" t="s">
        <v>630</v>
      </c>
      <c r="E97" s="1086">
        <f t="shared" si="9"/>
        <v>103.756</v>
      </c>
      <c r="F97" s="328">
        <f t="shared" si="10"/>
        <v>1.0143318017401506</v>
      </c>
      <c r="G97" s="304">
        <f t="shared" si="13"/>
        <v>1.4331801740150585E-2</v>
      </c>
      <c r="H97" s="304">
        <f t="shared" si="14"/>
        <v>-1.4331801740150585E-2</v>
      </c>
      <c r="I97" s="579">
        <f t="shared" si="11"/>
        <v>6.5375764374685863E-3</v>
      </c>
      <c r="J97" s="124">
        <f t="shared" si="12"/>
        <v>6.5375764374685863E-3</v>
      </c>
      <c r="K97" s="305">
        <f>'MASTER CHART'!$L$7</f>
        <v>0.25</v>
      </c>
      <c r="L97" s="303">
        <f t="shared" si="15"/>
        <v>1.6343941093671466E-3</v>
      </c>
    </row>
    <row r="98" spans="1:12" ht="15.6" x14ac:dyDescent="0.3">
      <c r="A98" s="342" t="s">
        <v>172</v>
      </c>
      <c r="B98" s="1089" t="s">
        <v>172</v>
      </c>
      <c r="C98" s="1090">
        <v>70966000000</v>
      </c>
      <c r="D98" s="1091" t="s">
        <v>630</v>
      </c>
      <c r="E98" s="1086">
        <f t="shared" si="9"/>
        <v>70.965999999999994</v>
      </c>
      <c r="F98" s="328">
        <f t="shared" si="10"/>
        <v>0.69377260729299051</v>
      </c>
      <c r="G98" s="304">
        <f t="shared" si="13"/>
        <v>-0.30622739270700949</v>
      </c>
      <c r="H98" s="304">
        <f t="shared" si="14"/>
        <v>0.30622739270700949</v>
      </c>
      <c r="I98" s="579">
        <f t="shared" si="11"/>
        <v>-30.690847809686179</v>
      </c>
      <c r="J98" s="124">
        <f t="shared" si="12"/>
        <v>-30.690847809686179</v>
      </c>
      <c r="K98" s="305">
        <f>'MASTER CHART'!$L$7</f>
        <v>0.25</v>
      </c>
      <c r="L98" s="303">
        <f t="shared" si="15"/>
        <v>-7.6727119524215448</v>
      </c>
    </row>
    <row r="99" spans="1:12" ht="15.6" x14ac:dyDescent="0.3">
      <c r="A99" s="343" t="s">
        <v>173</v>
      </c>
      <c r="B99" s="1089" t="s">
        <v>224</v>
      </c>
      <c r="C99" s="1090">
        <v>79392000000</v>
      </c>
      <c r="D99" s="1091" t="s">
        <v>630</v>
      </c>
      <c r="E99" s="1086">
        <f t="shared" si="9"/>
        <v>79.391999999999996</v>
      </c>
      <c r="F99" s="328">
        <f t="shared" si="10"/>
        <v>0.77614625085541111</v>
      </c>
      <c r="G99" s="304">
        <f t="shared" si="13"/>
        <v>-0.22385374914458889</v>
      </c>
      <c r="H99" s="304">
        <f t="shared" si="14"/>
        <v>0.22385374914458889</v>
      </c>
      <c r="I99" s="579">
        <f t="shared" si="11"/>
        <v>-22.435162595651704</v>
      </c>
      <c r="J99" s="124">
        <f t="shared" si="12"/>
        <v>-22.435162595651704</v>
      </c>
      <c r="K99" s="305">
        <f>'MASTER CHART'!$L$7</f>
        <v>0.25</v>
      </c>
      <c r="L99" s="303">
        <f t="shared" si="15"/>
        <v>-5.608790648912926</v>
      </c>
    </row>
    <row r="100" spans="1:12" ht="15.6" x14ac:dyDescent="0.3">
      <c r="A100" s="342" t="s">
        <v>174</v>
      </c>
      <c r="B100" s="1089" t="s">
        <v>174</v>
      </c>
      <c r="C100" s="1090">
        <v>44419000000</v>
      </c>
      <c r="D100" s="1091" t="s">
        <v>630</v>
      </c>
      <c r="E100" s="1086">
        <f t="shared" si="9"/>
        <v>44.418999999999997</v>
      </c>
      <c r="F100" s="328">
        <f t="shared" ref="F100:F131" si="16">IF(E100=0,"use mean",E100/$E$179)</f>
        <v>0.43424577182520285</v>
      </c>
      <c r="G100" s="304">
        <f t="shared" si="13"/>
        <v>-0.56575422817479715</v>
      </c>
      <c r="H100" s="304">
        <f t="shared" si="14"/>
        <v>0.56575422817479715</v>
      </c>
      <c r="I100" s="579">
        <f t="shared" si="11"/>
        <v>-56.701253147565723</v>
      </c>
      <c r="J100" s="124">
        <f t="shared" ref="J100:J131" si="17">IF(G100&lt;0,G100/$G$181*-100,G100/$G$180*100)</f>
        <v>-56.701253147565723</v>
      </c>
      <c r="K100" s="305">
        <f>'MASTER CHART'!$L$7</f>
        <v>0.25</v>
      </c>
      <c r="L100" s="303">
        <f t="shared" si="15"/>
        <v>-14.175313286891431</v>
      </c>
    </row>
    <row r="101" spans="1:12" ht="15.6" x14ac:dyDescent="0.3">
      <c r="A101" s="343" t="s">
        <v>175</v>
      </c>
      <c r="B101" s="1089" t="s">
        <v>175</v>
      </c>
      <c r="C101" s="1090">
        <v>19741000000</v>
      </c>
      <c r="D101" s="1091" t="s">
        <v>630</v>
      </c>
      <c r="E101" s="1086">
        <f t="shared" si="9"/>
        <v>19.741</v>
      </c>
      <c r="F101" s="328">
        <f t="shared" si="16"/>
        <v>0.19299051715710236</v>
      </c>
      <c r="G101" s="304">
        <f t="shared" si="13"/>
        <v>-0.80700948284289764</v>
      </c>
      <c r="H101" s="304">
        <f t="shared" si="14"/>
        <v>0.80700948284289764</v>
      </c>
      <c r="I101" s="579">
        <f t="shared" si="11"/>
        <v>-80.880436593084667</v>
      </c>
      <c r="J101" s="124">
        <f t="shared" si="17"/>
        <v>-80.880436593084667</v>
      </c>
      <c r="K101" s="305">
        <f>'MASTER CHART'!$L$7</f>
        <v>0.25</v>
      </c>
      <c r="L101" s="303">
        <f t="shared" si="15"/>
        <v>-20.220109148271167</v>
      </c>
    </row>
    <row r="102" spans="1:12" ht="15.6" x14ac:dyDescent="0.3">
      <c r="A102" s="342" t="s">
        <v>75</v>
      </c>
      <c r="B102" s="1089" t="s">
        <v>75</v>
      </c>
      <c r="C102" s="1090">
        <v>906239000000</v>
      </c>
      <c r="D102" s="1091" t="s">
        <v>630</v>
      </c>
      <c r="E102" s="1086">
        <f t="shared" si="9"/>
        <v>906.23900000000003</v>
      </c>
      <c r="F102" s="328">
        <f t="shared" si="16"/>
        <v>8.8595072832143913</v>
      </c>
      <c r="G102" s="304">
        <f t="shared" si="13"/>
        <v>7.8595072832143913</v>
      </c>
      <c r="H102" s="304">
        <f t="shared" si="14"/>
        <v>-7.8595072832143913</v>
      </c>
      <c r="I102" s="579">
        <f t="shared" si="11"/>
        <v>3.585182837194012</v>
      </c>
      <c r="J102" s="124">
        <f t="shared" si="17"/>
        <v>3.585182837194012</v>
      </c>
      <c r="K102" s="305">
        <f>'MASTER CHART'!$L$7</f>
        <v>0.25</v>
      </c>
      <c r="L102" s="303">
        <f t="shared" si="15"/>
        <v>0.896295709298503</v>
      </c>
    </row>
    <row r="103" spans="1:12" ht="15.6" x14ac:dyDescent="0.3">
      <c r="A103" s="342" t="s">
        <v>176</v>
      </c>
      <c r="B103" s="1089" t="s">
        <v>176</v>
      </c>
      <c r="C103" s="1090">
        <v>45637000000</v>
      </c>
      <c r="D103" s="1091" t="s">
        <v>630</v>
      </c>
      <c r="E103" s="1086">
        <f t="shared" si="9"/>
        <v>45.637</v>
      </c>
      <c r="F103" s="328">
        <f t="shared" si="16"/>
        <v>0.44615309414410015</v>
      </c>
      <c r="G103" s="304">
        <f t="shared" si="13"/>
        <v>-0.55384690585589991</v>
      </c>
      <c r="H103" s="304">
        <f t="shared" si="14"/>
        <v>0.55384690585589991</v>
      </c>
      <c r="I103" s="579">
        <f t="shared" si="11"/>
        <v>-55.507872588499261</v>
      </c>
      <c r="J103" s="124">
        <f t="shared" si="17"/>
        <v>-55.507872588499261</v>
      </c>
      <c r="K103" s="305">
        <f>'MASTER CHART'!$L$7</f>
        <v>0.25</v>
      </c>
      <c r="L103" s="303">
        <f t="shared" si="15"/>
        <v>-13.876968147124815</v>
      </c>
    </row>
    <row r="104" spans="1:12" ht="15.6" x14ac:dyDescent="0.3">
      <c r="A104" s="343" t="s">
        <v>177</v>
      </c>
      <c r="B104" s="1089" t="s">
        <v>177</v>
      </c>
      <c r="C104" s="1090">
        <v>22133000000</v>
      </c>
      <c r="D104" s="1091" t="s">
        <v>630</v>
      </c>
      <c r="E104" s="1086">
        <f t="shared" si="9"/>
        <v>22.132999999999999</v>
      </c>
      <c r="F104" s="328">
        <f t="shared" si="16"/>
        <v>0.21637501222015837</v>
      </c>
      <c r="G104" s="304">
        <f t="shared" si="13"/>
        <v>-0.78362498777984158</v>
      </c>
      <c r="H104" s="304">
        <f t="shared" si="14"/>
        <v>0.78362498777984158</v>
      </c>
      <c r="I104" s="579">
        <f t="shared" si="11"/>
        <v>-78.536786102701271</v>
      </c>
      <c r="J104" s="124">
        <f t="shared" si="17"/>
        <v>-78.536786102701271</v>
      </c>
      <c r="K104" s="305">
        <f>'MASTER CHART'!$L$7</f>
        <v>0.25</v>
      </c>
      <c r="L104" s="303">
        <f t="shared" si="15"/>
        <v>-19.634196525675318</v>
      </c>
    </row>
    <row r="105" spans="1:12" ht="15.6" x14ac:dyDescent="0.3">
      <c r="A105" s="342" t="s">
        <v>178</v>
      </c>
      <c r="B105" s="1089" t="s">
        <v>178</v>
      </c>
      <c r="C105" s="1090">
        <v>227000000</v>
      </c>
      <c r="D105" s="1091" t="s">
        <v>632</v>
      </c>
      <c r="E105" s="1086">
        <f t="shared" si="9"/>
        <v>0.22700000000000001</v>
      </c>
      <c r="F105" s="328">
        <f t="shared" si="16"/>
        <v>2.2191807605826575E-3</v>
      </c>
      <c r="G105" s="304">
        <f t="shared" si="13"/>
        <v>-0.9977808192394173</v>
      </c>
      <c r="H105" s="304">
        <f t="shared" si="14"/>
        <v>0.9977808192394173</v>
      </c>
      <c r="I105" s="579">
        <f t="shared" si="11"/>
        <v>-100</v>
      </c>
      <c r="J105" s="124">
        <f t="shared" si="17"/>
        <v>-100</v>
      </c>
      <c r="K105" s="305">
        <f>'MASTER CHART'!$L$7</f>
        <v>0.25</v>
      </c>
      <c r="L105" s="303">
        <f t="shared" si="15"/>
        <v>-25</v>
      </c>
    </row>
    <row r="106" spans="1:12" ht="15.6" x14ac:dyDescent="0.3">
      <c r="A106" s="343" t="s">
        <v>179</v>
      </c>
      <c r="B106" s="1089" t="s">
        <v>179</v>
      </c>
      <c r="C106" s="1090">
        <v>23520000000</v>
      </c>
      <c r="D106" s="1091" t="s">
        <v>630</v>
      </c>
      <c r="E106" s="1086">
        <f t="shared" si="9"/>
        <v>23.52</v>
      </c>
      <c r="F106" s="328">
        <f t="shared" si="16"/>
        <v>0.22993449995111939</v>
      </c>
      <c r="G106" s="304">
        <f t="shared" si="13"/>
        <v>-0.77006550004888064</v>
      </c>
      <c r="H106" s="304">
        <f t="shared" si="14"/>
        <v>0.77006550004888064</v>
      </c>
      <c r="I106" s="579">
        <f t="shared" si="11"/>
        <v>-77.177821541596856</v>
      </c>
      <c r="J106" s="124">
        <f t="shared" si="17"/>
        <v>-77.177821541596856</v>
      </c>
      <c r="K106" s="305">
        <f>'MASTER CHART'!$L$7</f>
        <v>0.25</v>
      </c>
      <c r="L106" s="303">
        <f t="shared" si="15"/>
        <v>-19.294455385399214</v>
      </c>
    </row>
    <row r="107" spans="1:12" ht="15.6" x14ac:dyDescent="0.3">
      <c r="A107" s="342" t="s">
        <v>119</v>
      </c>
      <c r="B107" s="1089" t="s">
        <v>119</v>
      </c>
      <c r="C107" s="1090">
        <v>28947000000</v>
      </c>
      <c r="D107" s="1091" t="s">
        <v>630</v>
      </c>
      <c r="E107" s="1086">
        <f t="shared" si="9"/>
        <v>28.946999999999999</v>
      </c>
      <c r="F107" s="328">
        <f t="shared" si="16"/>
        <v>0.28298953954443251</v>
      </c>
      <c r="G107" s="304">
        <f t="shared" si="13"/>
        <v>-0.71701046045556749</v>
      </c>
      <c r="H107" s="304">
        <f t="shared" si="14"/>
        <v>0.71701046045556749</v>
      </c>
      <c r="I107" s="579">
        <f t="shared" si="11"/>
        <v>-71.860517523490401</v>
      </c>
      <c r="J107" s="124">
        <f t="shared" si="17"/>
        <v>-71.860517523490401</v>
      </c>
      <c r="K107" s="305">
        <f>'MASTER CHART'!$L$7</f>
        <v>0.25</v>
      </c>
      <c r="L107" s="303">
        <f t="shared" si="15"/>
        <v>-17.9651293808726</v>
      </c>
    </row>
    <row r="108" spans="1:12" ht="15.6" x14ac:dyDescent="0.3">
      <c r="A108" s="342" t="s">
        <v>76</v>
      </c>
      <c r="B108" s="1089" t="s">
        <v>76</v>
      </c>
      <c r="C108" s="1090">
        <v>2525481000000</v>
      </c>
      <c r="D108" s="1091" t="s">
        <v>630</v>
      </c>
      <c r="E108" s="1086">
        <f t="shared" si="9"/>
        <v>2525.4810000000002</v>
      </c>
      <c r="F108" s="328">
        <f t="shared" si="16"/>
        <v>24.689422230912118</v>
      </c>
      <c r="G108" s="304">
        <f t="shared" si="13"/>
        <v>23.689422230912118</v>
      </c>
      <c r="H108" s="304">
        <f t="shared" si="14"/>
        <v>-23.689422230912118</v>
      </c>
      <c r="I108" s="579">
        <f t="shared" si="11"/>
        <v>10.806136688325996</v>
      </c>
      <c r="J108" s="124">
        <f t="shared" si="17"/>
        <v>10.806136688325996</v>
      </c>
      <c r="K108" s="305">
        <f>'MASTER CHART'!$L$7</f>
        <v>0.25</v>
      </c>
      <c r="L108" s="303">
        <f t="shared" si="15"/>
        <v>2.7015341720814989</v>
      </c>
    </row>
    <row r="109" spans="1:12" ht="15.6" x14ac:dyDescent="0.3">
      <c r="A109" s="342" t="s">
        <v>180</v>
      </c>
      <c r="B109" s="1089" t="s">
        <v>180</v>
      </c>
      <c r="C109" s="1090">
        <v>39723000000</v>
      </c>
      <c r="D109" s="1091" t="s">
        <v>630</v>
      </c>
      <c r="E109" s="1086">
        <f t="shared" si="9"/>
        <v>39.722999999999999</v>
      </c>
      <c r="F109" s="328">
        <f t="shared" si="16"/>
        <v>0.38833708084856783</v>
      </c>
      <c r="G109" s="304">
        <f t="shared" si="13"/>
        <v>-0.61166291915143223</v>
      </c>
      <c r="H109" s="304">
        <f t="shared" si="14"/>
        <v>0.61166291915143223</v>
      </c>
      <c r="I109" s="579">
        <f t="shared" si="11"/>
        <v>-61.302332872833453</v>
      </c>
      <c r="J109" s="124">
        <f t="shared" si="17"/>
        <v>-61.302332872833453</v>
      </c>
      <c r="K109" s="305">
        <f>'MASTER CHART'!$L$7</f>
        <v>0.25</v>
      </c>
      <c r="L109" s="303">
        <f t="shared" si="15"/>
        <v>-15.325583218208363</v>
      </c>
    </row>
    <row r="110" spans="1:12" ht="15.6" x14ac:dyDescent="0.3">
      <c r="A110" s="343" t="s">
        <v>181</v>
      </c>
      <c r="B110" s="1089" t="s">
        <v>181</v>
      </c>
      <c r="C110" s="1090">
        <v>13357000000</v>
      </c>
      <c r="D110" s="1091" t="s">
        <v>630</v>
      </c>
      <c r="E110" s="1086">
        <f t="shared" si="9"/>
        <v>13.356999999999999</v>
      </c>
      <c r="F110" s="328">
        <f t="shared" si="16"/>
        <v>0.13057972431322709</v>
      </c>
      <c r="G110" s="304">
        <f t="shared" si="13"/>
        <v>-0.86942027568677294</v>
      </c>
      <c r="H110" s="304">
        <f t="shared" si="14"/>
        <v>0.86942027568677294</v>
      </c>
      <c r="I110" s="579">
        <f t="shared" si="11"/>
        <v>-87.135396764743362</v>
      </c>
      <c r="J110" s="124">
        <f t="shared" si="17"/>
        <v>-87.135396764743362</v>
      </c>
      <c r="K110" s="305">
        <f>'MASTER CHART'!$L$7</f>
        <v>0.25</v>
      </c>
      <c r="L110" s="303">
        <f t="shared" si="15"/>
        <v>-21.783849191185841</v>
      </c>
    </row>
    <row r="111" spans="1:12" ht="15.6" x14ac:dyDescent="0.3">
      <c r="A111" s="343" t="s">
        <v>77</v>
      </c>
      <c r="B111" s="1089" t="s">
        <v>77</v>
      </c>
      <c r="C111" s="1090">
        <v>279295000000</v>
      </c>
      <c r="D111" s="1091" t="s">
        <v>630</v>
      </c>
      <c r="E111" s="1086">
        <f t="shared" si="9"/>
        <v>279.29500000000002</v>
      </c>
      <c r="F111" s="328">
        <f t="shared" si="16"/>
        <v>2.7304233062860499</v>
      </c>
      <c r="G111" s="304">
        <f t="shared" si="13"/>
        <v>1.7304233062860499</v>
      </c>
      <c r="H111" s="304">
        <f t="shared" si="14"/>
        <v>-1.7304233062860499</v>
      </c>
      <c r="I111" s="579">
        <f t="shared" si="11"/>
        <v>0.78934769257443715</v>
      </c>
      <c r="J111" s="124">
        <f t="shared" si="17"/>
        <v>0.78934769257443715</v>
      </c>
      <c r="K111" s="305">
        <f>'MASTER CHART'!$L$7</f>
        <v>0.25</v>
      </c>
      <c r="L111" s="303">
        <f t="shared" si="15"/>
        <v>0.19733692314360929</v>
      </c>
    </row>
    <row r="112" spans="1:12" ht="15.6" x14ac:dyDescent="0.3">
      <c r="A112" s="342" t="s">
        <v>182</v>
      </c>
      <c r="B112" s="1089" t="s">
        <v>182</v>
      </c>
      <c r="C112" s="1090">
        <v>38910000000</v>
      </c>
      <c r="D112" s="1091" t="s">
        <v>630</v>
      </c>
      <c r="E112" s="1086">
        <f t="shared" si="9"/>
        <v>38.909999999999997</v>
      </c>
      <c r="F112" s="328">
        <f t="shared" si="16"/>
        <v>0.38038908984260433</v>
      </c>
      <c r="G112" s="304">
        <f t="shared" si="13"/>
        <v>-0.61961091015739567</v>
      </c>
      <c r="H112" s="304">
        <f t="shared" si="14"/>
        <v>0.61961091015739567</v>
      </c>
      <c r="I112" s="579">
        <f t="shared" si="11"/>
        <v>-62.098899699205404</v>
      </c>
      <c r="J112" s="124">
        <f t="shared" si="17"/>
        <v>-62.098899699205404</v>
      </c>
      <c r="K112" s="305">
        <f>'MASTER CHART'!$L$7</f>
        <v>0.25</v>
      </c>
      <c r="L112" s="303">
        <f t="shared" si="15"/>
        <v>-15.524724924801351</v>
      </c>
    </row>
    <row r="113" spans="1:12" ht="20.25" customHeight="1" x14ac:dyDescent="0.3">
      <c r="A113" s="308" t="s">
        <v>183</v>
      </c>
      <c r="B113" s="1089" t="s">
        <v>216</v>
      </c>
      <c r="C113" s="1090">
        <v>277909000000</v>
      </c>
      <c r="D113" s="1092"/>
      <c r="E113" s="1086">
        <f t="shared" si="9"/>
        <v>277.90899999999999</v>
      </c>
      <c r="F113" s="328">
        <f t="shared" si="16"/>
        <v>2.716873594681787</v>
      </c>
      <c r="G113" s="304">
        <f t="shared" si="13"/>
        <v>1.716873594681787</v>
      </c>
      <c r="H113" s="304">
        <f t="shared" si="14"/>
        <v>-1.716873594681787</v>
      </c>
      <c r="I113" s="579">
        <f t="shared" si="11"/>
        <v>0.78316687337775781</v>
      </c>
      <c r="J113" s="124">
        <f t="shared" si="17"/>
        <v>0.78316687337775781</v>
      </c>
      <c r="K113" s="305">
        <f>'MASTER CHART'!$L$7</f>
        <v>0.25</v>
      </c>
      <c r="L113" s="303">
        <f t="shared" si="15"/>
        <v>0.19579171834443945</v>
      </c>
    </row>
    <row r="114" spans="1:12" ht="15.6" x14ac:dyDescent="0.3">
      <c r="A114" s="342" t="s">
        <v>184</v>
      </c>
      <c r="B114" s="1089" t="s">
        <v>184</v>
      </c>
      <c r="C114" s="1090">
        <v>24040000000</v>
      </c>
      <c r="D114" s="1091" t="s">
        <v>630</v>
      </c>
      <c r="E114" s="1086">
        <f t="shared" si="9"/>
        <v>24.04</v>
      </c>
      <c r="F114" s="328">
        <f t="shared" si="16"/>
        <v>0.23501808583439243</v>
      </c>
      <c r="G114" s="304">
        <f t="shared" si="13"/>
        <v>-0.76498191416560757</v>
      </c>
      <c r="H114" s="304">
        <f t="shared" si="14"/>
        <v>0.76498191416560757</v>
      </c>
      <c r="I114" s="579">
        <f t="shared" si="11"/>
        <v>-76.668332304556984</v>
      </c>
      <c r="J114" s="124">
        <f t="shared" si="17"/>
        <v>-76.668332304556984</v>
      </c>
      <c r="K114" s="305">
        <f>'MASTER CHART'!$L$7</f>
        <v>0.25</v>
      </c>
      <c r="L114" s="303">
        <f t="shared" si="15"/>
        <v>-19.167083076139246</v>
      </c>
    </row>
    <row r="115" spans="1:12" ht="15.6" x14ac:dyDescent="0.3">
      <c r="A115" s="342" t="s">
        <v>185</v>
      </c>
      <c r="B115" s="1089" t="s">
        <v>185</v>
      </c>
      <c r="C115" s="1090">
        <v>97749000000</v>
      </c>
      <c r="D115" s="1091" t="s">
        <v>630</v>
      </c>
      <c r="E115" s="1086">
        <f t="shared" si="9"/>
        <v>97.748999999999995</v>
      </c>
      <c r="F115" s="328">
        <f t="shared" si="16"/>
        <v>0.95560660866164826</v>
      </c>
      <c r="G115" s="304">
        <f t="shared" si="13"/>
        <v>-4.439339133835174E-2</v>
      </c>
      <c r="H115" s="304">
        <f t="shared" si="14"/>
        <v>4.439339133835174E-2</v>
      </c>
      <c r="I115" s="579">
        <f t="shared" si="11"/>
        <v>-4.4492127411500739</v>
      </c>
      <c r="J115" s="124">
        <f t="shared" si="17"/>
        <v>-4.4492127411500739</v>
      </c>
      <c r="K115" s="305">
        <f>'MASTER CHART'!$L$7</f>
        <v>0.25</v>
      </c>
      <c r="L115" s="303">
        <f t="shared" si="15"/>
        <v>-1.1123031852875185</v>
      </c>
    </row>
    <row r="116" spans="1:12" x14ac:dyDescent="0.3">
      <c r="A116" s="268" t="s">
        <v>186</v>
      </c>
      <c r="B116" s="1089" t="s">
        <v>458</v>
      </c>
      <c r="C116" s="1090">
        <v>3856000000</v>
      </c>
      <c r="D116" s="1091" t="s">
        <v>630</v>
      </c>
      <c r="E116" s="1086">
        <f t="shared" si="9"/>
        <v>3.8559999999999999</v>
      </c>
      <c r="F116" s="328">
        <f t="shared" si="16"/>
        <v>3.7696744549809369E-2</v>
      </c>
      <c r="G116" s="304">
        <f t="shared" si="13"/>
        <v>-0.96230325545019069</v>
      </c>
      <c r="H116" s="304">
        <f t="shared" si="14"/>
        <v>0.96230325545019069</v>
      </c>
      <c r="I116" s="579">
        <f t="shared" si="11"/>
        <v>-96.444352997658328</v>
      </c>
      <c r="J116" s="124">
        <f t="shared" si="17"/>
        <v>-96.444352997658328</v>
      </c>
      <c r="K116" s="305">
        <f>'MASTER CHART'!$L$7</f>
        <v>0.25</v>
      </c>
      <c r="L116" s="303">
        <f t="shared" si="15"/>
        <v>-24.111088249414582</v>
      </c>
    </row>
    <row r="117" spans="1:12" ht="15.6" x14ac:dyDescent="0.3">
      <c r="A117" s="342" t="s">
        <v>78</v>
      </c>
      <c r="B117" s="1089" t="s">
        <v>78</v>
      </c>
      <c r="C117" s="1090">
        <v>986847000000</v>
      </c>
      <c r="D117" s="1091" t="s">
        <v>630</v>
      </c>
      <c r="E117" s="1086">
        <f t="shared" si="9"/>
        <v>986.84699999999998</v>
      </c>
      <c r="F117" s="328">
        <f t="shared" si="16"/>
        <v>9.6475413041353022</v>
      </c>
      <c r="G117" s="304">
        <f t="shared" si="13"/>
        <v>8.6475413041353022</v>
      </c>
      <c r="H117" s="304">
        <f t="shared" si="14"/>
        <v>-8.6475413041353022</v>
      </c>
      <c r="I117" s="579">
        <f t="shared" si="11"/>
        <v>3.9446514330135658</v>
      </c>
      <c r="J117" s="124">
        <f t="shared" si="17"/>
        <v>3.9446514330135658</v>
      </c>
      <c r="K117" s="305">
        <f>'MASTER CHART'!$L$7</f>
        <v>0.25</v>
      </c>
      <c r="L117" s="303">
        <f t="shared" si="15"/>
        <v>0.98616285825339145</v>
      </c>
    </row>
    <row r="118" spans="1:12" ht="15.6" x14ac:dyDescent="0.3">
      <c r="A118" s="342" t="s">
        <v>187</v>
      </c>
      <c r="B118" s="1089" t="s">
        <v>187</v>
      </c>
      <c r="C118" s="1090">
        <v>11110000000</v>
      </c>
      <c r="D118" s="1091" t="s">
        <v>631</v>
      </c>
      <c r="E118" s="1086">
        <f t="shared" si="9"/>
        <v>11.11</v>
      </c>
      <c r="F118" s="469">
        <f t="shared" si="16"/>
        <v>0.10861276762146838</v>
      </c>
      <c r="G118" s="470">
        <f t="shared" si="13"/>
        <v>-0.89138723237853168</v>
      </c>
      <c r="H118" s="470">
        <f t="shared" si="14"/>
        <v>0.89138723237853168</v>
      </c>
      <c r="I118" s="579">
        <f t="shared" si="11"/>
        <v>-89.336978140952155</v>
      </c>
      <c r="J118" s="471">
        <f t="shared" si="17"/>
        <v>-89.336978140952155</v>
      </c>
      <c r="K118" s="305">
        <f>'MASTER CHART'!$L$7</f>
        <v>0.25</v>
      </c>
      <c r="L118" s="303">
        <f t="shared" si="15"/>
        <v>-22.334244535238039</v>
      </c>
    </row>
    <row r="119" spans="1:12" ht="15.6" x14ac:dyDescent="0.3">
      <c r="A119" s="343" t="s">
        <v>79</v>
      </c>
      <c r="B119" s="1089" t="s">
        <v>79</v>
      </c>
      <c r="C119" s="1090">
        <v>210877000000</v>
      </c>
      <c r="D119" s="1091" t="s">
        <v>630</v>
      </c>
      <c r="E119" s="1086">
        <f t="shared" si="9"/>
        <v>210.87700000000001</v>
      </c>
      <c r="F119" s="328">
        <f t="shared" si="16"/>
        <v>2.0615602698210971</v>
      </c>
      <c r="G119" s="304">
        <f t="shared" si="13"/>
        <v>1.0615602698210971</v>
      </c>
      <c r="H119" s="304">
        <f t="shared" si="14"/>
        <v>-1.0615602698210971</v>
      </c>
      <c r="I119" s="579">
        <f t="shared" si="11"/>
        <v>0.48423998132019092</v>
      </c>
      <c r="J119" s="124">
        <f t="shared" si="17"/>
        <v>0.48423998132019092</v>
      </c>
      <c r="K119" s="305">
        <f>'MASTER CHART'!$L$7</f>
        <v>0.25</v>
      </c>
      <c r="L119" s="303">
        <f t="shared" si="15"/>
        <v>0.12105999533004773</v>
      </c>
    </row>
    <row r="120" spans="1:12" ht="15.6" x14ac:dyDescent="0.3">
      <c r="A120" s="342" t="s">
        <v>35</v>
      </c>
      <c r="B120" s="1089" t="s">
        <v>35</v>
      </c>
      <c r="C120" s="1090">
        <v>35392000000</v>
      </c>
      <c r="D120" s="1091" t="s">
        <v>630</v>
      </c>
      <c r="E120" s="1086">
        <f t="shared" si="9"/>
        <v>35.392000000000003</v>
      </c>
      <c r="F120" s="328">
        <f t="shared" si="16"/>
        <v>0.34599667611692253</v>
      </c>
      <c r="G120" s="304">
        <f t="shared" si="13"/>
        <v>-0.65400332388307747</v>
      </c>
      <c r="H120" s="304">
        <f t="shared" si="14"/>
        <v>0.65400332388307747</v>
      </c>
      <c r="I120" s="579">
        <f t="shared" si="11"/>
        <v>-65.545790345178958</v>
      </c>
      <c r="J120" s="124">
        <f t="shared" si="17"/>
        <v>-65.545790345178958</v>
      </c>
      <c r="K120" s="305">
        <f>'MASTER CHART'!$L$7</f>
        <v>0.25</v>
      </c>
      <c r="L120" s="303">
        <f t="shared" si="15"/>
        <v>-16.386447586294739</v>
      </c>
    </row>
    <row r="121" spans="1:12" ht="15.6" x14ac:dyDescent="0.3">
      <c r="A121" s="343" t="s">
        <v>188</v>
      </c>
      <c r="B121" s="1089" t="s">
        <v>188</v>
      </c>
      <c r="C121" s="1090">
        <v>28544000000</v>
      </c>
      <c r="D121" s="1091" t="s">
        <v>630</v>
      </c>
      <c r="E121" s="1086">
        <f t="shared" si="9"/>
        <v>28.544</v>
      </c>
      <c r="F121" s="328">
        <f t="shared" si="16"/>
        <v>0.27904976048489594</v>
      </c>
      <c r="G121" s="304">
        <f t="shared" si="13"/>
        <v>-0.72095023951510406</v>
      </c>
      <c r="H121" s="304">
        <f t="shared" si="14"/>
        <v>0.72095023951510406</v>
      </c>
      <c r="I121" s="579">
        <f t="shared" si="11"/>
        <v>-72.255371682196284</v>
      </c>
      <c r="J121" s="124">
        <f t="shared" si="17"/>
        <v>-72.255371682196284</v>
      </c>
      <c r="K121" s="305">
        <f>'MASTER CHART'!$L$7</f>
        <v>0.25</v>
      </c>
      <c r="L121" s="303">
        <f t="shared" si="15"/>
        <v>-18.063842920549071</v>
      </c>
    </row>
    <row r="122" spans="1:12" ht="15.6" x14ac:dyDescent="0.3">
      <c r="A122" s="342" t="s">
        <v>189</v>
      </c>
      <c r="B122" s="1089" t="s">
        <v>189</v>
      </c>
      <c r="C122" s="1090">
        <v>1032048000000</v>
      </c>
      <c r="D122" s="1091" t="s">
        <v>630</v>
      </c>
      <c r="E122" s="1086">
        <f t="shared" si="9"/>
        <v>1032.048</v>
      </c>
      <c r="F122" s="328">
        <f t="shared" si="16"/>
        <v>10.089432007038813</v>
      </c>
      <c r="G122" s="304">
        <f t="shared" si="13"/>
        <v>9.0894320070388126</v>
      </c>
      <c r="H122" s="304">
        <f t="shared" si="14"/>
        <v>-9.0894320070388126</v>
      </c>
      <c r="I122" s="579">
        <f t="shared" si="11"/>
        <v>4.1462237335251739</v>
      </c>
      <c r="J122" s="124">
        <f t="shared" si="17"/>
        <v>4.1462237335251739</v>
      </c>
      <c r="K122" s="305">
        <f>'MASTER CHART'!$L$7</f>
        <v>0.25</v>
      </c>
      <c r="L122" s="303">
        <f t="shared" si="15"/>
        <v>1.0365559333812935</v>
      </c>
    </row>
    <row r="123" spans="1:12" ht="15.6" x14ac:dyDescent="0.3">
      <c r="A123" s="342" t="s">
        <v>190</v>
      </c>
      <c r="B123" s="1089" t="s">
        <v>190</v>
      </c>
      <c r="C123" s="1090">
        <v>340303000000</v>
      </c>
      <c r="D123" s="1091" t="s">
        <v>630</v>
      </c>
      <c r="E123" s="1086">
        <f t="shared" si="9"/>
        <v>340.303</v>
      </c>
      <c r="F123" s="328">
        <f t="shared" si="16"/>
        <v>3.3268452439143612</v>
      </c>
      <c r="G123" s="304">
        <f t="shared" si="13"/>
        <v>2.3268452439143612</v>
      </c>
      <c r="H123" s="304">
        <f t="shared" si="14"/>
        <v>-2.3268452439143612</v>
      </c>
      <c r="I123" s="579">
        <f t="shared" si="11"/>
        <v>1.0614107644005506</v>
      </c>
      <c r="J123" s="124">
        <f t="shared" si="17"/>
        <v>1.0614107644005506</v>
      </c>
      <c r="K123" s="305">
        <f>'MASTER CHART'!$L$7</f>
        <v>0.25</v>
      </c>
      <c r="L123" s="303">
        <f t="shared" si="15"/>
        <v>0.26535269110013765</v>
      </c>
    </row>
    <row r="124" spans="1:12" ht="15.6" x14ac:dyDescent="0.3">
      <c r="A124" s="342" t="s">
        <v>36</v>
      </c>
      <c r="B124" s="1089" t="s">
        <v>36</v>
      </c>
      <c r="C124" s="1090">
        <v>135814000000</v>
      </c>
      <c r="D124" s="1091" t="s">
        <v>630</v>
      </c>
      <c r="E124" s="1086">
        <f t="shared" si="9"/>
        <v>135.81399999999999</v>
      </c>
      <c r="F124" s="328">
        <f t="shared" si="16"/>
        <v>1.3277348714439339</v>
      </c>
      <c r="G124" s="304">
        <f t="shared" si="13"/>
        <v>0.32773487144393387</v>
      </c>
      <c r="H124" s="304">
        <f t="shared" si="14"/>
        <v>-0.32773487144393387</v>
      </c>
      <c r="I124" s="579">
        <f t="shared" si="11"/>
        <v>0.14949912175286245</v>
      </c>
      <c r="J124" s="124">
        <f t="shared" si="17"/>
        <v>0.14949912175286245</v>
      </c>
      <c r="K124" s="305">
        <f>'MASTER CHART'!$L$7</f>
        <v>0.25</v>
      </c>
      <c r="L124" s="303">
        <f t="shared" si="15"/>
        <v>3.7374780438215613E-2</v>
      </c>
    </row>
    <row r="125" spans="1:12" ht="15.6" x14ac:dyDescent="0.3">
      <c r="A125" s="343" t="s">
        <v>80</v>
      </c>
      <c r="B125" s="1089" t="s">
        <v>80</v>
      </c>
      <c r="C125" s="1090">
        <v>1015796000000</v>
      </c>
      <c r="D125" s="1091" t="s">
        <v>630</v>
      </c>
      <c r="E125" s="1086">
        <f t="shared" si="9"/>
        <v>1015.796</v>
      </c>
      <c r="F125" s="328">
        <f t="shared" si="16"/>
        <v>9.9305503959331318</v>
      </c>
      <c r="G125" s="304">
        <f t="shared" si="13"/>
        <v>8.9305503959331318</v>
      </c>
      <c r="H125" s="304">
        <f t="shared" si="14"/>
        <v>-8.9305503959331318</v>
      </c>
      <c r="I125" s="579">
        <f t="shared" si="11"/>
        <v>4.0737485000587759</v>
      </c>
      <c r="J125" s="124">
        <f t="shared" si="17"/>
        <v>4.0737485000587759</v>
      </c>
      <c r="K125" s="305">
        <f>'MASTER CHART'!$L$7</f>
        <v>0.25</v>
      </c>
      <c r="L125" s="303">
        <f t="shared" si="15"/>
        <v>1.018437125014694</v>
      </c>
    </row>
    <row r="126" spans="1:12" ht="15.6" x14ac:dyDescent="0.3">
      <c r="A126" s="342" t="s">
        <v>81</v>
      </c>
      <c r="B126" s="1089" t="s">
        <v>81</v>
      </c>
      <c r="C126" s="1090">
        <v>133587000000</v>
      </c>
      <c r="D126" s="1091" t="s">
        <v>630</v>
      </c>
      <c r="E126" s="1086">
        <f t="shared" si="9"/>
        <v>133.58699999999999</v>
      </c>
      <c r="F126" s="328">
        <f t="shared" si="16"/>
        <v>1.3059634372861473</v>
      </c>
      <c r="G126" s="304">
        <f t="shared" si="13"/>
        <v>0.30596343728614728</v>
      </c>
      <c r="H126" s="304">
        <f t="shared" si="14"/>
        <v>-0.30596343728614728</v>
      </c>
      <c r="I126" s="579">
        <f t="shared" si="11"/>
        <v>0.13956789206238329</v>
      </c>
      <c r="J126" s="124">
        <f t="shared" si="17"/>
        <v>0.13956789206238329</v>
      </c>
      <c r="K126" s="305">
        <f>'MASTER CHART'!$L$7</f>
        <v>0.25</v>
      </c>
      <c r="L126" s="303">
        <f t="shared" si="15"/>
        <v>3.4891973015595823E-2</v>
      </c>
    </row>
    <row r="127" spans="1:12" ht="15.6" x14ac:dyDescent="0.3">
      <c r="A127" s="343" t="s">
        <v>191</v>
      </c>
      <c r="B127" s="1089" t="s">
        <v>191</v>
      </c>
      <c r="C127" s="1090">
        <v>38218000000</v>
      </c>
      <c r="D127" s="1091" t="s">
        <v>630</v>
      </c>
      <c r="E127" s="1086">
        <f t="shared" si="9"/>
        <v>38.218000000000004</v>
      </c>
      <c r="F127" s="328">
        <f t="shared" si="16"/>
        <v>0.37362401016717184</v>
      </c>
      <c r="G127" s="304">
        <f t="shared" si="13"/>
        <v>-0.62637598983282816</v>
      </c>
      <c r="H127" s="304">
        <f t="shared" si="14"/>
        <v>0.62637598983282816</v>
      </c>
      <c r="I127" s="579">
        <f t="shared" si="11"/>
        <v>-62.776912299266129</v>
      </c>
      <c r="J127" s="124">
        <f t="shared" si="17"/>
        <v>-62.776912299266129</v>
      </c>
      <c r="K127" s="305">
        <f>'MASTER CHART'!$L$7</f>
        <v>0.25</v>
      </c>
      <c r="L127" s="303">
        <f t="shared" si="15"/>
        <v>-15.694228074816532</v>
      </c>
    </row>
    <row r="128" spans="1:12" ht="15.6" x14ac:dyDescent="0.3">
      <c r="A128" s="342" t="s">
        <v>82</v>
      </c>
      <c r="B128" s="1089" t="s">
        <v>82</v>
      </c>
      <c r="C128" s="1090">
        <v>89362000000</v>
      </c>
      <c r="D128" s="1091" t="s">
        <v>630</v>
      </c>
      <c r="E128" s="1086">
        <f t="shared" si="9"/>
        <v>89.361999999999995</v>
      </c>
      <c r="F128" s="328">
        <f t="shared" si="16"/>
        <v>0.87361423404047323</v>
      </c>
      <c r="G128" s="304">
        <f t="shared" si="13"/>
        <v>-0.12638576595952677</v>
      </c>
      <c r="H128" s="304">
        <f t="shared" si="14"/>
        <v>0.12638576595952677</v>
      </c>
      <c r="I128" s="579">
        <f t="shared" si="11"/>
        <v>-12.666686262406548</v>
      </c>
      <c r="J128" s="124">
        <f t="shared" si="17"/>
        <v>-12.666686262406548</v>
      </c>
      <c r="K128" s="305">
        <f>'MASTER CHART'!$L$7</f>
        <v>0.25</v>
      </c>
      <c r="L128" s="303">
        <f t="shared" si="15"/>
        <v>-3.1666715656016371</v>
      </c>
    </row>
    <row r="129" spans="1:12" ht="15.6" x14ac:dyDescent="0.3">
      <c r="A129" s="343" t="s">
        <v>83</v>
      </c>
      <c r="B129" s="1089" t="s">
        <v>83</v>
      </c>
      <c r="C129" s="1090">
        <v>417690000000</v>
      </c>
      <c r="D129" s="1091" t="s">
        <v>630</v>
      </c>
      <c r="E129" s="1086">
        <f t="shared" si="9"/>
        <v>417.69</v>
      </c>
      <c r="F129" s="328">
        <f t="shared" si="16"/>
        <v>4.0833903607390756</v>
      </c>
      <c r="G129" s="304">
        <f t="shared" si="13"/>
        <v>3.0833903607390756</v>
      </c>
      <c r="H129" s="304">
        <f t="shared" si="14"/>
        <v>-3.0833903607390756</v>
      </c>
      <c r="I129" s="579">
        <f t="shared" si="11"/>
        <v>1.4065154218128155</v>
      </c>
      <c r="J129" s="124">
        <f t="shared" si="17"/>
        <v>1.4065154218128155</v>
      </c>
      <c r="K129" s="305">
        <f>'MASTER CHART'!$L$7</f>
        <v>0.25</v>
      </c>
      <c r="L129" s="303">
        <f t="shared" si="15"/>
        <v>0.35162885545320388</v>
      </c>
    </row>
    <row r="130" spans="1:12" ht="15.6" x14ac:dyDescent="0.3">
      <c r="A130" s="342" t="s">
        <v>84</v>
      </c>
      <c r="B130" s="1089" t="s">
        <v>84</v>
      </c>
      <c r="C130" s="1090">
        <v>963121000000</v>
      </c>
      <c r="D130" s="1091" t="s">
        <v>630</v>
      </c>
      <c r="E130" s="1086">
        <f t="shared" si="9"/>
        <v>963.12099999999998</v>
      </c>
      <c r="F130" s="328">
        <f t="shared" si="16"/>
        <v>9.4155929220842705</v>
      </c>
      <c r="G130" s="304">
        <f t="shared" si="13"/>
        <v>8.4155929220842705</v>
      </c>
      <c r="H130" s="304">
        <f t="shared" si="14"/>
        <v>-8.4155929220842705</v>
      </c>
      <c r="I130" s="579">
        <f t="shared" si="11"/>
        <v>3.8388461543264039</v>
      </c>
      <c r="J130" s="124">
        <f t="shared" si="17"/>
        <v>3.8388461543264039</v>
      </c>
      <c r="K130" s="305">
        <f>'MASTER CHART'!$L$7</f>
        <v>0.25</v>
      </c>
      <c r="L130" s="303">
        <f t="shared" si="15"/>
        <v>0.95971153858160096</v>
      </c>
    </row>
    <row r="131" spans="1:12" ht="15.6" x14ac:dyDescent="0.3">
      <c r="A131" s="342" t="s">
        <v>85</v>
      </c>
      <c r="B131" s="1089" t="s">
        <v>85</v>
      </c>
      <c r="C131" s="1090">
        <v>1261433000000</v>
      </c>
      <c r="D131" s="1091" t="s">
        <v>630</v>
      </c>
      <c r="E131" s="1086">
        <f t="shared" si="9"/>
        <v>1261.433</v>
      </c>
      <c r="F131" s="328">
        <f t="shared" si="16"/>
        <v>12.331928829797635</v>
      </c>
      <c r="G131" s="304">
        <f t="shared" si="13"/>
        <v>11.331928829797635</v>
      </c>
      <c r="H131" s="304">
        <f t="shared" si="14"/>
        <v>-11.331928829797635</v>
      </c>
      <c r="I131" s="579">
        <f t="shared" si="11"/>
        <v>5.1691582295065706</v>
      </c>
      <c r="J131" s="124">
        <f t="shared" si="17"/>
        <v>5.1691582295065706</v>
      </c>
      <c r="K131" s="305">
        <f>'MASTER CHART'!$L$7</f>
        <v>0.25</v>
      </c>
      <c r="L131" s="303">
        <f t="shared" si="15"/>
        <v>1.2922895573766426</v>
      </c>
    </row>
    <row r="132" spans="1:12" ht="15.6" x14ac:dyDescent="0.3">
      <c r="A132" s="343" t="s">
        <v>86</v>
      </c>
      <c r="B132" s="1089" t="s">
        <v>86</v>
      </c>
      <c r="C132" s="1090">
        <v>358344000000</v>
      </c>
      <c r="D132" s="1091" t="s">
        <v>630</v>
      </c>
      <c r="E132" s="1086">
        <f t="shared" ref="E132:E138" si="18">C132/1000000000</f>
        <v>358.34399999999999</v>
      </c>
      <c r="F132" s="328">
        <f t="shared" ref="F132:F162" si="19">IF(E132=0,"use mean",E132/$E$179)</f>
        <v>3.5032163456838403</v>
      </c>
      <c r="G132" s="304">
        <f t="shared" si="13"/>
        <v>2.5032163456838403</v>
      </c>
      <c r="H132" s="304">
        <f t="shared" si="14"/>
        <v>-2.5032163456838403</v>
      </c>
      <c r="I132" s="579">
        <f t="shared" ref="I132:I175" si="20">(IF(G132&lt;0,G132/$G$181*-100,G132/$G$180*100))</f>
        <v>1.141863981664105</v>
      </c>
      <c r="J132" s="124">
        <f t="shared" ref="J132:J163" si="21">IF(G132&lt;0,G132/$G$181*-100,G132/$G$180*100)</f>
        <v>1.141863981664105</v>
      </c>
      <c r="K132" s="305">
        <f>'MASTER CHART'!$L$7</f>
        <v>0.25</v>
      </c>
      <c r="L132" s="303">
        <f t="shared" si="15"/>
        <v>0.28546599541602624</v>
      </c>
    </row>
    <row r="133" spans="1:12" ht="15.6" x14ac:dyDescent="0.3">
      <c r="A133" s="342" t="s">
        <v>226</v>
      </c>
      <c r="B133" s="1089" t="s">
        <v>226</v>
      </c>
      <c r="C133" s="1090">
        <v>110238000000</v>
      </c>
      <c r="D133" s="1091" t="s">
        <v>630</v>
      </c>
      <c r="E133" s="1086">
        <f t="shared" si="18"/>
        <v>110.238</v>
      </c>
      <c r="F133" s="328">
        <f t="shared" si="19"/>
        <v>1.0777006550004888</v>
      </c>
      <c r="G133" s="304">
        <f t="shared" si="13"/>
        <v>7.7700655000488839E-2</v>
      </c>
      <c r="H133" s="304">
        <f t="shared" si="14"/>
        <v>-7.7700655000488839E-2</v>
      </c>
      <c r="I133" s="579">
        <f t="shared" si="20"/>
        <v>3.5443831872442176E-2</v>
      </c>
      <c r="J133" s="124">
        <f t="shared" si="21"/>
        <v>3.5443831872442176E-2</v>
      </c>
      <c r="K133" s="305">
        <f>'MASTER CHART'!$L$7</f>
        <v>0.25</v>
      </c>
      <c r="L133" s="303">
        <f t="shared" si="15"/>
        <v>8.860957968110544E-3</v>
      </c>
    </row>
    <row r="134" spans="1:12" ht="15.6" x14ac:dyDescent="0.3">
      <c r="A134" s="342" t="s">
        <v>87</v>
      </c>
      <c r="B134" s="1089" t="s">
        <v>87</v>
      </c>
      <c r="C134" s="1090">
        <v>255010000000</v>
      </c>
      <c r="D134" s="1091" t="s">
        <v>630</v>
      </c>
      <c r="E134" s="1086">
        <f t="shared" si="18"/>
        <v>255.01</v>
      </c>
      <c r="F134" s="328">
        <f t="shared" si="19"/>
        <v>2.4930100694104995</v>
      </c>
      <c r="G134" s="304">
        <f t="shared" si="13"/>
        <v>1.4930100694104995</v>
      </c>
      <c r="H134" s="304">
        <f t="shared" si="14"/>
        <v>-1.4930100694104995</v>
      </c>
      <c r="I134" s="579">
        <f t="shared" si="20"/>
        <v>0.68104957266725796</v>
      </c>
      <c r="J134" s="124">
        <f t="shared" si="21"/>
        <v>0.68104957266725796</v>
      </c>
      <c r="K134" s="305">
        <f>'MASTER CHART'!$L$7</f>
        <v>0.25</v>
      </c>
      <c r="L134" s="303">
        <f t="shared" si="15"/>
        <v>0.17026239316681449</v>
      </c>
    </row>
    <row r="135" spans="1:12" x14ac:dyDescent="0.3">
      <c r="A135" s="307" t="s">
        <v>192</v>
      </c>
      <c r="B135" s="1089" t="s">
        <v>222</v>
      </c>
      <c r="C135" s="1090">
        <v>2211315000000</v>
      </c>
      <c r="D135" s="1091" t="s">
        <v>630</v>
      </c>
      <c r="E135" s="1086">
        <f t="shared" si="18"/>
        <v>2211.3150000000001</v>
      </c>
      <c r="F135" s="328">
        <f t="shared" si="19"/>
        <v>21.618095610519113</v>
      </c>
      <c r="G135" s="304">
        <f t="shared" ref="G135:G177" si="22">IF(E135=0,0,F135-1)</f>
        <v>20.618095610519113</v>
      </c>
      <c r="H135" s="304">
        <f t="shared" ref="H135:H177" si="23">(G135*-1)</f>
        <v>-20.618095610519113</v>
      </c>
      <c r="I135" s="579">
        <f t="shared" si="20"/>
        <v>9.4051242469523562</v>
      </c>
      <c r="J135" s="124">
        <f t="shared" si="21"/>
        <v>9.4051242469523562</v>
      </c>
      <c r="K135" s="305">
        <f>'MASTER CHART'!$L$7</f>
        <v>0.25</v>
      </c>
      <c r="L135" s="303">
        <f t="shared" ref="L135:L177" si="24">(I135*K135)</f>
        <v>2.351281061738089</v>
      </c>
    </row>
    <row r="136" spans="1:12" ht="17.399999999999999" customHeight="1" x14ac:dyDescent="0.3">
      <c r="A136" s="296" t="s">
        <v>193</v>
      </c>
      <c r="B136" s="1089" t="s">
        <v>225</v>
      </c>
      <c r="C136" s="1090">
        <v>34680000000</v>
      </c>
      <c r="D136" s="1091" t="s">
        <v>630</v>
      </c>
      <c r="E136" s="1086">
        <f t="shared" si="18"/>
        <v>34.68</v>
      </c>
      <c r="F136" s="328">
        <f t="shared" si="19"/>
        <v>0.33903607390751789</v>
      </c>
      <c r="G136" s="304">
        <f t="shared" si="22"/>
        <v>-0.66096392609248211</v>
      </c>
      <c r="H136" s="304">
        <f t="shared" si="23"/>
        <v>0.66096392609248211</v>
      </c>
      <c r="I136" s="579">
        <f t="shared" si="20"/>
        <v>-66.243398685125854</v>
      </c>
      <c r="J136" s="124">
        <f t="shared" si="21"/>
        <v>-66.243398685125854</v>
      </c>
      <c r="K136" s="305">
        <f>'MASTER CHART'!$L$7</f>
        <v>0.25</v>
      </c>
      <c r="L136" s="303">
        <f t="shared" si="24"/>
        <v>-16.560849671281463</v>
      </c>
    </row>
    <row r="137" spans="1:12" x14ac:dyDescent="0.3">
      <c r="A137" s="325" t="s">
        <v>88</v>
      </c>
      <c r="B137" s="1089" t="s">
        <v>88</v>
      </c>
      <c r="C137" s="1090">
        <v>579549000000</v>
      </c>
      <c r="D137" s="1091" t="s">
        <v>630</v>
      </c>
      <c r="E137" s="1086">
        <f t="shared" si="18"/>
        <v>579.54899999999998</v>
      </c>
      <c r="F137" s="328">
        <f t="shared" si="19"/>
        <v>5.6657444520480986</v>
      </c>
      <c r="G137" s="304">
        <f t="shared" si="22"/>
        <v>4.6657444520480986</v>
      </c>
      <c r="H137" s="304">
        <f t="shared" si="23"/>
        <v>-4.6657444520480986</v>
      </c>
      <c r="I137" s="579">
        <f t="shared" si="20"/>
        <v>2.1283200497747701</v>
      </c>
      <c r="J137" s="124">
        <f t="shared" si="21"/>
        <v>2.1283200497747701</v>
      </c>
      <c r="K137" s="305">
        <f>'MASTER CHART'!$L$7</f>
        <v>0.25</v>
      </c>
      <c r="L137" s="303">
        <f t="shared" si="24"/>
        <v>0.53208001244369252</v>
      </c>
    </row>
    <row r="138" spans="1:12" ht="15.6" x14ac:dyDescent="0.3">
      <c r="A138" s="342" t="s">
        <v>194</v>
      </c>
      <c r="B138" s="1089" t="s">
        <v>89</v>
      </c>
      <c r="C138" s="1090">
        <v>3968180000000</v>
      </c>
      <c r="D138" s="1091" t="s">
        <v>630</v>
      </c>
      <c r="E138" s="1086">
        <f t="shared" si="18"/>
        <v>3968.18</v>
      </c>
      <c r="F138" s="328">
        <f t="shared" si="19"/>
        <v>38.793430442858543</v>
      </c>
      <c r="G138" s="304">
        <f t="shared" si="22"/>
        <v>37.793430442858543</v>
      </c>
      <c r="H138" s="304">
        <f t="shared" si="23"/>
        <v>-37.793430442858543</v>
      </c>
      <c r="I138" s="579">
        <f t="shared" si="20"/>
        <v>17.239803119949098</v>
      </c>
      <c r="J138" s="124">
        <f t="shared" si="21"/>
        <v>17.239803119949098</v>
      </c>
      <c r="K138" s="305">
        <f>'MASTER CHART'!$L$7</f>
        <v>0.25</v>
      </c>
      <c r="L138" s="303">
        <f t="shared" si="24"/>
        <v>4.3099507799872745</v>
      </c>
    </row>
    <row r="139" spans="1:12" ht="15.6" x14ac:dyDescent="0.3">
      <c r="A139" s="343" t="s">
        <v>195</v>
      </c>
      <c r="B139" s="1089" t="s">
        <v>195</v>
      </c>
      <c r="C139" s="1090">
        <v>28118000000</v>
      </c>
      <c r="D139" s="1091" t="s">
        <v>630</v>
      </c>
      <c r="E139" s="1086">
        <f>C139/1000000000</f>
        <v>28.117999999999999</v>
      </c>
      <c r="F139" s="328">
        <f t="shared" si="19"/>
        <v>0.27488513051129143</v>
      </c>
      <c r="G139" s="304">
        <f t="shared" si="22"/>
        <v>-0.72511486948870862</v>
      </c>
      <c r="H139" s="304">
        <f t="shared" si="23"/>
        <v>0.72511486948870862</v>
      </c>
      <c r="I139" s="579">
        <f t="shared" si="20"/>
        <v>-72.672760941771259</v>
      </c>
      <c r="J139" s="124">
        <f t="shared" si="21"/>
        <v>-72.672760941771259</v>
      </c>
      <c r="K139" s="305">
        <f>'MASTER CHART'!$L$7</f>
        <v>0.25</v>
      </c>
      <c r="L139" s="303">
        <f t="shared" si="24"/>
        <v>-18.168190235442815</v>
      </c>
    </row>
    <row r="140" spans="1:12" ht="15.6" x14ac:dyDescent="0.3">
      <c r="A140" s="343" t="s">
        <v>196</v>
      </c>
      <c r="B140" s="1089" t="s">
        <v>196</v>
      </c>
      <c r="C140" s="1090">
        <v>1396000000</v>
      </c>
      <c r="D140" s="1091" t="s">
        <v>630</v>
      </c>
      <c r="E140" s="1086">
        <f t="shared" ref="E140:E177" si="25">C140/1000000000</f>
        <v>1.3959999999999999</v>
      </c>
      <c r="F140" s="328">
        <f t="shared" si="19"/>
        <v>1.3647472871248411E-2</v>
      </c>
      <c r="G140" s="304">
        <f t="shared" si="22"/>
        <v>-0.98635252712875154</v>
      </c>
      <c r="H140" s="304">
        <f t="shared" si="23"/>
        <v>0.98635252712875154</v>
      </c>
      <c r="I140" s="579">
        <f t="shared" si="20"/>
        <v>-98.854629003654608</v>
      </c>
      <c r="J140" s="124">
        <f t="shared" si="21"/>
        <v>-98.854629003654608</v>
      </c>
      <c r="K140" s="305">
        <f>'MASTER CHART'!$L$7</f>
        <v>0.25</v>
      </c>
      <c r="L140" s="303">
        <f t="shared" si="24"/>
        <v>-24.713657250913652</v>
      </c>
    </row>
    <row r="141" spans="1:12" ht="15.6" x14ac:dyDescent="0.3">
      <c r="A141" s="342" t="s">
        <v>197</v>
      </c>
      <c r="B141" s="1089" t="s">
        <v>197</v>
      </c>
      <c r="C141" s="1090">
        <v>2823000000</v>
      </c>
      <c r="D141" s="1091" t="s">
        <v>630</v>
      </c>
      <c r="E141" s="1086">
        <f t="shared" si="25"/>
        <v>2.823</v>
      </c>
      <c r="F141" s="328">
        <f t="shared" si="19"/>
        <v>2.7598005670153487E-2</v>
      </c>
      <c r="G141" s="304">
        <f t="shared" si="22"/>
        <v>-0.97240199432984653</v>
      </c>
      <c r="H141" s="304">
        <f t="shared" si="23"/>
        <v>0.97240199432984653</v>
      </c>
      <c r="I141" s="579">
        <f t="shared" si="20"/>
        <v>-97.456472962777895</v>
      </c>
      <c r="J141" s="124">
        <f t="shared" si="21"/>
        <v>-97.456472962777895</v>
      </c>
      <c r="K141" s="305">
        <f>'MASTER CHART'!$L$7</f>
        <v>0.25</v>
      </c>
      <c r="L141" s="303">
        <f t="shared" si="24"/>
        <v>-24.364118240694474</v>
      </c>
    </row>
    <row r="142" spans="1:12" ht="15.6" x14ac:dyDescent="0.3">
      <c r="A142" s="343" t="s">
        <v>233</v>
      </c>
      <c r="B142" s="1089" t="s">
        <v>198</v>
      </c>
      <c r="C142" s="1090">
        <v>1380000000</v>
      </c>
      <c r="D142" s="1091" t="s">
        <v>630</v>
      </c>
      <c r="E142" s="1086">
        <f t="shared" si="25"/>
        <v>1.38</v>
      </c>
      <c r="F142" s="328">
        <f t="shared" si="19"/>
        <v>1.3491054844070779E-2</v>
      </c>
      <c r="G142" s="304">
        <f t="shared" si="22"/>
        <v>-0.98650894515592924</v>
      </c>
      <c r="H142" s="304">
        <f t="shared" si="23"/>
        <v>0.98650894515592924</v>
      </c>
      <c r="I142" s="579">
        <f t="shared" si="20"/>
        <v>-98.870305595563536</v>
      </c>
      <c r="J142" s="124">
        <f t="shared" si="21"/>
        <v>-98.870305595563536</v>
      </c>
      <c r="K142" s="305">
        <f>'MASTER CHART'!$L$7</f>
        <v>0.25</v>
      </c>
      <c r="L142" s="303">
        <f t="shared" si="24"/>
        <v>-24.717576398890884</v>
      </c>
    </row>
    <row r="143" spans="1:12" ht="15.6" x14ac:dyDescent="0.3">
      <c r="A143" s="342" t="s">
        <v>90</v>
      </c>
      <c r="B143" s="1089" t="s">
        <v>90</v>
      </c>
      <c r="C143" s="1090">
        <v>1609323000000</v>
      </c>
      <c r="D143" s="1091" t="s">
        <v>630</v>
      </c>
      <c r="E143" s="1086">
        <f t="shared" si="25"/>
        <v>1609.3230000000001</v>
      </c>
      <c r="F143" s="328">
        <f t="shared" si="19"/>
        <v>15.732945546974291</v>
      </c>
      <c r="G143" s="304">
        <f t="shared" si="22"/>
        <v>14.732945546974291</v>
      </c>
      <c r="H143" s="304">
        <f t="shared" si="23"/>
        <v>-14.732945546974291</v>
      </c>
      <c r="I143" s="579">
        <f t="shared" si="20"/>
        <v>6.7205616857350439</v>
      </c>
      <c r="J143" s="124">
        <f t="shared" si="21"/>
        <v>6.7205616857350439</v>
      </c>
      <c r="K143" s="305">
        <f>'MASTER CHART'!$L$7</f>
        <v>0.25</v>
      </c>
      <c r="L143" s="303">
        <f t="shared" si="24"/>
        <v>1.680140421433761</v>
      </c>
    </row>
    <row r="144" spans="1:12" ht="15.6" x14ac:dyDescent="0.3">
      <c r="A144" s="343" t="s">
        <v>199</v>
      </c>
      <c r="B144" s="1089" t="s">
        <v>199</v>
      </c>
      <c r="C144" s="1090">
        <v>55324000000</v>
      </c>
      <c r="D144" s="1091" t="s">
        <v>630</v>
      </c>
      <c r="E144" s="1086">
        <f t="shared" si="25"/>
        <v>55.323999999999998</v>
      </c>
      <c r="F144" s="328">
        <f t="shared" si="19"/>
        <v>0.54085443347345785</v>
      </c>
      <c r="G144" s="304">
        <f t="shared" si="22"/>
        <v>-0.45914556652654215</v>
      </c>
      <c r="H144" s="304">
        <f t="shared" si="23"/>
        <v>0.45914556652654215</v>
      </c>
      <c r="I144" s="579">
        <f t="shared" si="20"/>
        <v>-46.016675974643114</v>
      </c>
      <c r="J144" s="124">
        <f t="shared" si="21"/>
        <v>-46.016675974643114</v>
      </c>
      <c r="K144" s="305">
        <f>'MASTER CHART'!$L$7</f>
        <v>0.25</v>
      </c>
      <c r="L144" s="303">
        <f t="shared" si="24"/>
        <v>-11.504168993660778</v>
      </c>
    </row>
    <row r="145" spans="1:12" ht="15.6" x14ac:dyDescent="0.3">
      <c r="A145" s="342" t="s">
        <v>200</v>
      </c>
      <c r="B145" s="1089" t="s">
        <v>200</v>
      </c>
      <c r="C145" s="1090">
        <v>126625000000</v>
      </c>
      <c r="D145" s="1091" t="s">
        <v>630</v>
      </c>
      <c r="E145" s="1086">
        <f t="shared" si="25"/>
        <v>126.625</v>
      </c>
      <c r="F145" s="328">
        <f t="shared" si="19"/>
        <v>1.2379020432104801</v>
      </c>
      <c r="G145" s="304">
        <f t="shared" si="22"/>
        <v>0.23790204321048014</v>
      </c>
      <c r="H145" s="304">
        <f t="shared" si="23"/>
        <v>-0.23790204321048014</v>
      </c>
      <c r="I145" s="579">
        <f t="shared" si="20"/>
        <v>0.10852109318267242</v>
      </c>
      <c r="J145" s="124">
        <f t="shared" si="21"/>
        <v>0.10852109318267242</v>
      </c>
      <c r="K145" s="305">
        <f>'MASTER CHART'!$L$7</f>
        <v>0.25</v>
      </c>
      <c r="L145" s="303">
        <f t="shared" si="24"/>
        <v>2.7130273295668104E-2</v>
      </c>
    </row>
    <row r="146" spans="1:12" ht="15.6" x14ac:dyDescent="0.3">
      <c r="A146" s="343" t="s">
        <v>91</v>
      </c>
      <c r="B146" s="1089" t="s">
        <v>91</v>
      </c>
      <c r="C146" s="1090">
        <v>555193000000</v>
      </c>
      <c r="D146" s="1091" t="s">
        <v>630</v>
      </c>
      <c r="E146" s="1086">
        <f t="shared" si="25"/>
        <v>555.19299999999998</v>
      </c>
      <c r="F146" s="328">
        <f t="shared" si="19"/>
        <v>5.4276371101769483</v>
      </c>
      <c r="G146" s="304">
        <f t="shared" si="22"/>
        <v>4.4276371101769483</v>
      </c>
      <c r="H146" s="304">
        <f t="shared" si="23"/>
        <v>-4.4276371101769483</v>
      </c>
      <c r="I146" s="579">
        <f t="shared" si="20"/>
        <v>2.0197053078163907</v>
      </c>
      <c r="J146" s="124">
        <f t="shared" si="21"/>
        <v>2.0197053078163907</v>
      </c>
      <c r="K146" s="305">
        <f>'MASTER CHART'!$L$7</f>
        <v>0.25</v>
      </c>
      <c r="L146" s="303">
        <f t="shared" si="24"/>
        <v>0.50492632695409767</v>
      </c>
    </row>
    <row r="147" spans="1:12" ht="15.6" x14ac:dyDescent="0.3">
      <c r="A147" s="342" t="s">
        <v>92</v>
      </c>
      <c r="B147" s="1089" t="s">
        <v>92</v>
      </c>
      <c r="C147" s="1090">
        <v>178513000000</v>
      </c>
      <c r="D147" s="1091" t="s">
        <v>630</v>
      </c>
      <c r="E147" s="1086">
        <f t="shared" si="25"/>
        <v>178.51300000000001</v>
      </c>
      <c r="F147" s="328">
        <f t="shared" si="19"/>
        <v>1.7451657053475416</v>
      </c>
      <c r="G147" s="304">
        <f t="shared" si="22"/>
        <v>0.74516570534754156</v>
      </c>
      <c r="H147" s="304">
        <f t="shared" si="23"/>
        <v>-0.74516570534754156</v>
      </c>
      <c r="I147" s="579">
        <f t="shared" si="20"/>
        <v>0.33991383955877696</v>
      </c>
      <c r="J147" s="124">
        <f t="shared" si="21"/>
        <v>0.33991383955877696</v>
      </c>
      <c r="K147" s="305">
        <f>'MASTER CHART'!$L$7</f>
        <v>0.25</v>
      </c>
      <c r="L147" s="303">
        <f t="shared" si="24"/>
        <v>8.4978459889694241E-2</v>
      </c>
    </row>
    <row r="148" spans="1:12" ht="15.6" x14ac:dyDescent="0.3">
      <c r="A148" s="343" t="s">
        <v>93</v>
      </c>
      <c r="B148" s="1089" t="s">
        <v>93</v>
      </c>
      <c r="C148" s="1090">
        <v>81614000000</v>
      </c>
      <c r="D148" s="1091" t="s">
        <v>630</v>
      </c>
      <c r="E148" s="1086">
        <f t="shared" si="25"/>
        <v>81.614000000000004</v>
      </c>
      <c r="F148" s="328">
        <f t="shared" si="19"/>
        <v>0.79786880437970487</v>
      </c>
      <c r="G148" s="304">
        <f t="shared" si="22"/>
        <v>-0.20213119562029513</v>
      </c>
      <c r="H148" s="304">
        <f t="shared" si="23"/>
        <v>0.20213119562029513</v>
      </c>
      <c r="I148" s="579">
        <f t="shared" si="20"/>
        <v>-20.258075894300571</v>
      </c>
      <c r="J148" s="124">
        <f t="shared" si="21"/>
        <v>-20.258075894300571</v>
      </c>
      <c r="K148" s="305">
        <f>'MASTER CHART'!$L$7</f>
        <v>0.25</v>
      </c>
      <c r="L148" s="303">
        <f t="shared" si="24"/>
        <v>-5.0645189735751428</v>
      </c>
    </row>
    <row r="149" spans="1:12" ht="15.6" x14ac:dyDescent="0.3">
      <c r="A149" s="342" t="s">
        <v>94</v>
      </c>
      <c r="B149" s="1089" t="s">
        <v>94</v>
      </c>
      <c r="C149" s="1090">
        <v>730913000000</v>
      </c>
      <c r="D149" s="1091" t="s">
        <v>630</v>
      </c>
      <c r="E149" s="1086">
        <f t="shared" si="25"/>
        <v>730.91300000000001</v>
      </c>
      <c r="F149" s="328">
        <f t="shared" si="19"/>
        <v>7.1454980936552941</v>
      </c>
      <c r="G149" s="304">
        <f t="shared" si="22"/>
        <v>6.1454980936552941</v>
      </c>
      <c r="H149" s="304">
        <f t="shared" si="23"/>
        <v>-6.1454980936552941</v>
      </c>
      <c r="I149" s="579">
        <f t="shared" si="20"/>
        <v>2.8033225872106451</v>
      </c>
      <c r="J149" s="124">
        <f t="shared" si="21"/>
        <v>2.8033225872106451</v>
      </c>
      <c r="K149" s="305">
        <f>'MASTER CHART'!$L$7</f>
        <v>0.25</v>
      </c>
      <c r="L149" s="303">
        <f t="shared" si="24"/>
        <v>0.70083064680266127</v>
      </c>
    </row>
    <row r="150" spans="1:12" ht="15.6" x14ac:dyDescent="0.3">
      <c r="A150" s="343" t="s">
        <v>95</v>
      </c>
      <c r="B150" s="1089" t="s">
        <v>95</v>
      </c>
      <c r="C150" s="1090">
        <v>1925576000000</v>
      </c>
      <c r="D150" s="1091" t="s">
        <v>630</v>
      </c>
      <c r="E150" s="1086">
        <f t="shared" si="25"/>
        <v>1925.576</v>
      </c>
      <c r="F150" s="328">
        <f t="shared" si="19"/>
        <v>18.824674943787272</v>
      </c>
      <c r="G150" s="304">
        <f t="shared" si="22"/>
        <v>17.824674943787272</v>
      </c>
      <c r="H150" s="304">
        <f t="shared" si="23"/>
        <v>-17.824674943787272</v>
      </c>
      <c r="I150" s="579">
        <f t="shared" si="20"/>
        <v>8.1308810316277782</v>
      </c>
      <c r="J150" s="124">
        <f t="shared" si="21"/>
        <v>8.1308810316277782</v>
      </c>
      <c r="K150" s="305">
        <f>'MASTER CHART'!$L$7</f>
        <v>0.25</v>
      </c>
      <c r="L150" s="303">
        <f t="shared" si="24"/>
        <v>2.0327202579069445</v>
      </c>
    </row>
    <row r="151" spans="1:12" ht="15.6" x14ac:dyDescent="0.3">
      <c r="A151" s="342" t="s">
        <v>201</v>
      </c>
      <c r="B151" s="1089" t="s">
        <v>201</v>
      </c>
      <c r="C151" s="1090">
        <v>285141000000</v>
      </c>
      <c r="D151" s="1091" t="s">
        <v>630</v>
      </c>
      <c r="E151" s="1086">
        <f t="shared" si="25"/>
        <v>285.14100000000002</v>
      </c>
      <c r="F151" s="328">
        <f t="shared" si="19"/>
        <v>2.7875745429660772</v>
      </c>
      <c r="G151" s="304">
        <f t="shared" si="22"/>
        <v>1.7875745429660772</v>
      </c>
      <c r="H151" s="304">
        <f t="shared" si="23"/>
        <v>-1.7875745429660772</v>
      </c>
      <c r="I151" s="579">
        <f t="shared" si="20"/>
        <v>0.81541772794513379</v>
      </c>
      <c r="J151" s="124">
        <f t="shared" si="21"/>
        <v>0.81541772794513379</v>
      </c>
      <c r="K151" s="305">
        <f>'MASTER CHART'!$L$7</f>
        <v>0.25</v>
      </c>
      <c r="L151" s="303">
        <f t="shared" si="24"/>
        <v>0.20385443198628345</v>
      </c>
    </row>
    <row r="152" spans="1:12" ht="15.6" x14ac:dyDescent="0.3">
      <c r="A152" s="342" t="s">
        <v>202</v>
      </c>
      <c r="B152" s="1089" t="s">
        <v>202</v>
      </c>
      <c r="C152" s="1090">
        <v>168280000000</v>
      </c>
      <c r="D152" s="1091" t="s">
        <v>630</v>
      </c>
      <c r="E152" s="1086">
        <f t="shared" si="25"/>
        <v>168.28</v>
      </c>
      <c r="F152" s="328">
        <f t="shared" si="19"/>
        <v>1.645126600840747</v>
      </c>
      <c r="G152" s="304">
        <f t="shared" si="22"/>
        <v>0.64512660084074702</v>
      </c>
      <c r="H152" s="304">
        <f t="shared" si="23"/>
        <v>-0.64512660084074702</v>
      </c>
      <c r="I152" s="579">
        <f t="shared" si="20"/>
        <v>0.29428012899628314</v>
      </c>
      <c r="J152" s="124">
        <f t="shared" si="21"/>
        <v>0.29428012899628314</v>
      </c>
      <c r="K152" s="305">
        <f>'MASTER CHART'!$L$7</f>
        <v>0.25</v>
      </c>
      <c r="L152" s="303">
        <f t="shared" si="24"/>
        <v>7.3570032249070785E-2</v>
      </c>
    </row>
    <row r="153" spans="1:12" ht="15.6" x14ac:dyDescent="0.3">
      <c r="A153" s="343" t="s">
        <v>203</v>
      </c>
      <c r="B153" s="1089" t="s">
        <v>203</v>
      </c>
      <c r="C153" s="1090">
        <v>9606000000</v>
      </c>
      <c r="D153" s="1091" t="s">
        <v>630</v>
      </c>
      <c r="E153" s="1086">
        <f t="shared" si="25"/>
        <v>9.6059999999999999</v>
      </c>
      <c r="F153" s="328">
        <f t="shared" si="19"/>
        <v>9.3909473066770957E-2</v>
      </c>
      <c r="G153" s="304">
        <f t="shared" si="22"/>
        <v>-0.906090526933229</v>
      </c>
      <c r="H153" s="304">
        <f t="shared" si="23"/>
        <v>0.906090526933229</v>
      </c>
      <c r="I153" s="579">
        <f t="shared" si="20"/>
        <v>-90.810577780390545</v>
      </c>
      <c r="J153" s="124">
        <f t="shared" si="21"/>
        <v>-90.810577780390545</v>
      </c>
      <c r="K153" s="305">
        <f>'MASTER CHART'!$L$7</f>
        <v>0.25</v>
      </c>
      <c r="L153" s="303">
        <f t="shared" si="24"/>
        <v>-22.702644445097636</v>
      </c>
    </row>
    <row r="154" spans="1:12" ht="15.6" x14ac:dyDescent="0.3">
      <c r="A154" s="343" t="s">
        <v>204</v>
      </c>
      <c r="B154" s="1089" t="s">
        <v>204</v>
      </c>
      <c r="C154" s="1090">
        <v>547595000000</v>
      </c>
      <c r="D154" s="1091" t="s">
        <v>630</v>
      </c>
      <c r="E154" s="1086">
        <f t="shared" si="25"/>
        <v>547.59500000000003</v>
      </c>
      <c r="F154" s="328">
        <f t="shared" si="19"/>
        <v>5.3533580995209702</v>
      </c>
      <c r="G154" s="304">
        <f t="shared" si="22"/>
        <v>4.3533580995209702</v>
      </c>
      <c r="H154" s="304">
        <f t="shared" si="23"/>
        <v>-4.3533580995209702</v>
      </c>
      <c r="I154" s="579">
        <f t="shared" si="20"/>
        <v>1.9858222888724026</v>
      </c>
      <c r="J154" s="124">
        <f t="shared" si="21"/>
        <v>1.9858222888724026</v>
      </c>
      <c r="K154" s="305">
        <f>'MASTER CHART'!$L$7</f>
        <v>0.25</v>
      </c>
      <c r="L154" s="303">
        <f t="shared" si="24"/>
        <v>0.49645557221810066</v>
      </c>
    </row>
    <row r="155" spans="1:12" ht="15.6" x14ac:dyDescent="0.3">
      <c r="A155" s="342" t="s">
        <v>96</v>
      </c>
      <c r="B155" s="1089" t="s">
        <v>96</v>
      </c>
      <c r="C155" s="1090">
        <v>588472000000</v>
      </c>
      <c r="D155" s="1091" t="s">
        <v>630</v>
      </c>
      <c r="E155" s="1086">
        <f t="shared" si="25"/>
        <v>588.47199999999998</v>
      </c>
      <c r="F155" s="328">
        <f t="shared" si="19"/>
        <v>5.7529768305797244</v>
      </c>
      <c r="G155" s="304">
        <f t="shared" si="22"/>
        <v>4.7529768305797244</v>
      </c>
      <c r="H155" s="304">
        <f t="shared" si="23"/>
        <v>-4.7529768305797244</v>
      </c>
      <c r="I155" s="579">
        <f t="shared" si="20"/>
        <v>2.168111860519335</v>
      </c>
      <c r="J155" s="124">
        <f t="shared" si="21"/>
        <v>2.168111860519335</v>
      </c>
      <c r="K155" s="305">
        <f>'MASTER CHART'!$L$7</f>
        <v>0.25</v>
      </c>
      <c r="L155" s="303">
        <f t="shared" si="24"/>
        <v>0.54202796512983376</v>
      </c>
    </row>
    <row r="156" spans="1:12" ht="15.6" x14ac:dyDescent="0.3">
      <c r="A156" s="343" t="s">
        <v>121</v>
      </c>
      <c r="B156" s="1089" t="s">
        <v>97</v>
      </c>
      <c r="C156" s="1090">
        <v>50280000000</v>
      </c>
      <c r="D156" s="1091" t="s">
        <v>460</v>
      </c>
      <c r="E156" s="1086">
        <f t="shared" si="25"/>
        <v>50.28</v>
      </c>
      <c r="F156" s="328">
        <f t="shared" si="19"/>
        <v>0.4915436504057093</v>
      </c>
      <c r="G156" s="304">
        <f t="shared" si="22"/>
        <v>-0.50845634959429065</v>
      </c>
      <c r="H156" s="304">
        <f t="shared" si="23"/>
        <v>0.50845634959429065</v>
      </c>
      <c r="I156" s="579">
        <f t="shared" si="20"/>
        <v>-50.958721573929822</v>
      </c>
      <c r="J156" s="124">
        <f t="shared" si="21"/>
        <v>-50.958721573929822</v>
      </c>
      <c r="K156" s="305">
        <f>'MASTER CHART'!$L$7</f>
        <v>0.25</v>
      </c>
      <c r="L156" s="303">
        <f t="shared" si="24"/>
        <v>-12.739680393482455</v>
      </c>
    </row>
    <row r="157" spans="1:12" ht="15.6" x14ac:dyDescent="0.3">
      <c r="A157" s="342" t="s">
        <v>205</v>
      </c>
      <c r="B157" s="1089" t="s">
        <v>205</v>
      </c>
      <c r="C157" s="1090">
        <v>31502000000</v>
      </c>
      <c r="D157" s="1091" t="s">
        <v>630</v>
      </c>
      <c r="E157" s="1086">
        <f t="shared" si="25"/>
        <v>31.501999999999999</v>
      </c>
      <c r="F157" s="328">
        <f t="shared" si="19"/>
        <v>0.30796754325936065</v>
      </c>
      <c r="G157" s="304">
        <f t="shared" si="22"/>
        <v>-0.69203245674063929</v>
      </c>
      <c r="H157" s="304">
        <f t="shared" si="23"/>
        <v>0.69203245674063929</v>
      </c>
      <c r="I157" s="579">
        <f t="shared" si="20"/>
        <v>-69.357161753034887</v>
      </c>
      <c r="J157" s="124">
        <f t="shared" si="21"/>
        <v>-69.357161753034887</v>
      </c>
      <c r="K157" s="305">
        <f>'MASTER CHART'!$L$7</f>
        <v>0.25</v>
      </c>
      <c r="L157" s="303">
        <f t="shared" si="24"/>
        <v>-17.339290438258722</v>
      </c>
    </row>
    <row r="158" spans="1:12" ht="15.6" x14ac:dyDescent="0.3">
      <c r="A158" s="343" t="s">
        <v>98</v>
      </c>
      <c r="B158" s="1089" t="s">
        <v>98</v>
      </c>
      <c r="C158" s="1090">
        <v>1285287000000</v>
      </c>
      <c r="D158" s="1091" t="s">
        <v>630</v>
      </c>
      <c r="E158" s="1086">
        <f t="shared" si="25"/>
        <v>1285.287</v>
      </c>
      <c r="F158" s="328">
        <f t="shared" si="19"/>
        <v>12.565128556066089</v>
      </c>
      <c r="G158" s="304">
        <f t="shared" si="22"/>
        <v>11.565128556066089</v>
      </c>
      <c r="H158" s="304">
        <f t="shared" si="23"/>
        <v>-11.565128556066089</v>
      </c>
      <c r="I158" s="579">
        <f t="shared" si="20"/>
        <v>5.2755343197789966</v>
      </c>
      <c r="J158" s="124">
        <f t="shared" si="21"/>
        <v>5.2755343197789966</v>
      </c>
      <c r="K158" s="305">
        <f>'MASTER CHART'!$L$7</f>
        <v>0.25</v>
      </c>
      <c r="L158" s="303">
        <f t="shared" si="24"/>
        <v>1.3188835799447491</v>
      </c>
    </row>
    <row r="159" spans="1:12" ht="15.6" x14ac:dyDescent="0.3">
      <c r="A159" s="342" t="s">
        <v>206</v>
      </c>
      <c r="B159" s="1089" t="s">
        <v>206</v>
      </c>
      <c r="C159" s="1090">
        <v>12904000000</v>
      </c>
      <c r="D159" s="1091" t="s">
        <v>630</v>
      </c>
      <c r="E159" s="1086">
        <f t="shared" si="25"/>
        <v>12.904</v>
      </c>
      <c r="F159" s="328">
        <f t="shared" si="19"/>
        <v>0.1261511389187604</v>
      </c>
      <c r="G159" s="304">
        <f t="shared" si="22"/>
        <v>-0.8738488610812396</v>
      </c>
      <c r="H159" s="304">
        <f t="shared" si="23"/>
        <v>0.8738488610812396</v>
      </c>
      <c r="I159" s="579">
        <f t="shared" si="20"/>
        <v>-87.579240273164615</v>
      </c>
      <c r="J159" s="124">
        <f t="shared" si="21"/>
        <v>-87.579240273164615</v>
      </c>
      <c r="K159" s="305">
        <f>'MASTER CHART'!$L$7</f>
        <v>0.25</v>
      </c>
      <c r="L159" s="303">
        <f t="shared" si="24"/>
        <v>-21.894810068291154</v>
      </c>
    </row>
    <row r="160" spans="1:12" ht="15.6" x14ac:dyDescent="0.3">
      <c r="A160" s="343" t="s">
        <v>122</v>
      </c>
      <c r="B160" s="1089" t="s">
        <v>122</v>
      </c>
      <c r="C160" s="1090">
        <v>36514000000</v>
      </c>
      <c r="D160" s="1091" t="s">
        <v>630</v>
      </c>
      <c r="E160" s="1086">
        <f t="shared" si="25"/>
        <v>36.514000000000003</v>
      </c>
      <c r="F160" s="328">
        <f t="shared" si="19"/>
        <v>0.35696549027275398</v>
      </c>
      <c r="G160" s="304">
        <f t="shared" si="22"/>
        <v>-0.64303450972724607</v>
      </c>
      <c r="H160" s="304">
        <f t="shared" si="23"/>
        <v>0.64303450972724607</v>
      </c>
      <c r="I160" s="579">
        <f t="shared" si="20"/>
        <v>-64.446469337566015</v>
      </c>
      <c r="J160" s="124">
        <f t="shared" si="21"/>
        <v>-64.446469337566015</v>
      </c>
      <c r="K160" s="305">
        <f>'MASTER CHART'!$L$7</f>
        <v>0.25</v>
      </c>
      <c r="L160" s="303">
        <f t="shared" si="24"/>
        <v>-16.111617334391504</v>
      </c>
    </row>
    <row r="161" spans="1:12" ht="15.6" x14ac:dyDescent="0.3">
      <c r="A161" s="342" t="s">
        <v>99</v>
      </c>
      <c r="B161" s="1089" t="s">
        <v>99</v>
      </c>
      <c r="C161" s="1090">
        <v>125783000000</v>
      </c>
      <c r="D161" s="1091" t="s">
        <v>630</v>
      </c>
      <c r="E161" s="1086">
        <f t="shared" si="25"/>
        <v>125.783</v>
      </c>
      <c r="F161" s="328">
        <f t="shared" si="19"/>
        <v>1.2296705445302571</v>
      </c>
      <c r="G161" s="304">
        <f t="shared" si="22"/>
        <v>0.22967054453025715</v>
      </c>
      <c r="H161" s="304">
        <f t="shared" si="23"/>
        <v>-0.22967054453025715</v>
      </c>
      <c r="I161" s="579">
        <f t="shared" si="20"/>
        <v>0.10476622322336233</v>
      </c>
      <c r="J161" s="124">
        <f t="shared" si="21"/>
        <v>0.10476622322336233</v>
      </c>
      <c r="K161" s="305">
        <f>'MASTER CHART'!$L$7</f>
        <v>0.25</v>
      </c>
      <c r="L161" s="303">
        <f t="shared" si="24"/>
        <v>2.6191555805840584E-2</v>
      </c>
    </row>
    <row r="162" spans="1:12" ht="15.6" x14ac:dyDescent="0.3">
      <c r="A162" s="343" t="s">
        <v>100</v>
      </c>
      <c r="B162" s="1089" t="s">
        <v>100</v>
      </c>
      <c r="C162" s="1090">
        <v>2371374000000</v>
      </c>
      <c r="D162" s="1091" t="s">
        <v>630</v>
      </c>
      <c r="E162" s="1086">
        <f t="shared" si="25"/>
        <v>2371.3739999999998</v>
      </c>
      <c r="F162" s="328">
        <f t="shared" si="19"/>
        <v>23.18285267377065</v>
      </c>
      <c r="G162" s="304">
        <f t="shared" si="22"/>
        <v>22.18285267377065</v>
      </c>
      <c r="H162" s="304">
        <f t="shared" si="23"/>
        <v>-22.18285267377065</v>
      </c>
      <c r="I162" s="579">
        <f t="shared" si="20"/>
        <v>10.118901836996546</v>
      </c>
      <c r="J162" s="124">
        <f t="shared" si="21"/>
        <v>10.118901836996546</v>
      </c>
      <c r="K162" s="305">
        <f>'MASTER CHART'!$L$7</f>
        <v>0.25</v>
      </c>
      <c r="L162" s="303">
        <f t="shared" si="24"/>
        <v>2.5297254592491365</v>
      </c>
    </row>
    <row r="163" spans="1:12" ht="15.6" x14ac:dyDescent="0.3">
      <c r="A163" s="342" t="s">
        <v>207</v>
      </c>
      <c r="B163" s="1089" t="s">
        <v>207</v>
      </c>
      <c r="C163" s="1090">
        <v>86858000000</v>
      </c>
      <c r="D163" s="1091" t="s">
        <v>632</v>
      </c>
      <c r="E163" s="1086">
        <f t="shared" si="25"/>
        <v>86.858000000000004</v>
      </c>
      <c r="F163" s="328">
        <f t="shared" ref="F163:F177" si="26">IF(E163=0,"use mean",E163/$E$179)</f>
        <v>0.84913481278717384</v>
      </c>
      <c r="G163" s="304">
        <f t="shared" si="22"/>
        <v>-0.15086518721282616</v>
      </c>
      <c r="H163" s="304">
        <f t="shared" si="23"/>
        <v>0.15086518721282616</v>
      </c>
      <c r="I163" s="579">
        <f t="shared" si="20"/>
        <v>-15.120072896152365</v>
      </c>
      <c r="J163" s="124">
        <f t="shared" si="21"/>
        <v>-15.120072896152365</v>
      </c>
      <c r="K163" s="305">
        <f>'MASTER CHART'!$L$7</f>
        <v>0.25</v>
      </c>
      <c r="L163" s="303">
        <f t="shared" si="24"/>
        <v>-3.7800182240380913</v>
      </c>
    </row>
    <row r="164" spans="1:12" ht="14.4" customHeight="1" x14ac:dyDescent="0.3">
      <c r="A164" s="343" t="s">
        <v>208</v>
      </c>
      <c r="B164" s="1089" t="s">
        <v>208</v>
      </c>
      <c r="C164" s="1090">
        <v>1117000000</v>
      </c>
      <c r="D164" s="1091" t="s">
        <v>630</v>
      </c>
      <c r="E164" s="1086">
        <f t="shared" si="25"/>
        <v>1.117</v>
      </c>
      <c r="F164" s="328">
        <f t="shared" si="26"/>
        <v>1.091993352233845E-2</v>
      </c>
      <c r="G164" s="304">
        <f t="shared" si="22"/>
        <v>-0.98908006647766156</v>
      </c>
      <c r="H164" s="304">
        <f t="shared" si="23"/>
        <v>0.98908006647766156</v>
      </c>
      <c r="I164" s="579">
        <f t="shared" si="20"/>
        <v>-99.127989575066394</v>
      </c>
      <c r="J164" s="124">
        <f t="shared" ref="J164:J177" si="27">IF(G164&lt;0,G164/$G$181*-100,G164/$G$180*100)</f>
        <v>-99.127989575066394</v>
      </c>
      <c r="K164" s="305">
        <f>'MASTER CHART'!$L$7</f>
        <v>0.25</v>
      </c>
      <c r="L164" s="303">
        <f t="shared" si="24"/>
        <v>-24.781997393766598</v>
      </c>
    </row>
    <row r="165" spans="1:12" ht="15.6" x14ac:dyDescent="0.3">
      <c r="A165" s="343" t="s">
        <v>209</v>
      </c>
      <c r="B165" s="1089" t="s">
        <v>209</v>
      </c>
      <c r="C165" s="1090">
        <v>96838000000</v>
      </c>
      <c r="D165" s="1091" t="s">
        <v>630</v>
      </c>
      <c r="E165" s="1086">
        <f t="shared" si="25"/>
        <v>96.837999999999994</v>
      </c>
      <c r="F165" s="328">
        <f t="shared" si="26"/>
        <v>0.94670055723922186</v>
      </c>
      <c r="G165" s="304">
        <f t="shared" si="22"/>
        <v>-5.3299442760778137E-2</v>
      </c>
      <c r="H165" s="304">
        <f t="shared" si="23"/>
        <v>5.3299442760778137E-2</v>
      </c>
      <c r="I165" s="579">
        <f t="shared" si="20"/>
        <v>-5.3417986929641454</v>
      </c>
      <c r="J165" s="124">
        <f t="shared" si="27"/>
        <v>-5.3417986929641454</v>
      </c>
      <c r="K165" s="305">
        <f>'MASTER CHART'!$L$7</f>
        <v>0.25</v>
      </c>
      <c r="L165" s="303">
        <f t="shared" si="24"/>
        <v>-1.3354496732410364</v>
      </c>
    </row>
    <row r="166" spans="1:12" ht="15.6" x14ac:dyDescent="0.3">
      <c r="A166" s="342" t="s">
        <v>101</v>
      </c>
      <c r="B166" s="1089" t="s">
        <v>101</v>
      </c>
      <c r="C166" s="1090">
        <v>538388000000</v>
      </c>
      <c r="D166" s="1091" t="s">
        <v>630</v>
      </c>
      <c r="E166" s="1086">
        <f t="shared" si="25"/>
        <v>538.38800000000003</v>
      </c>
      <c r="F166" s="328">
        <f t="shared" si="26"/>
        <v>5.2633493010069419</v>
      </c>
      <c r="G166" s="304">
        <f t="shared" si="22"/>
        <v>4.2633493010069419</v>
      </c>
      <c r="H166" s="304">
        <f t="shared" si="23"/>
        <v>-4.2633493010069419</v>
      </c>
      <c r="I166" s="579">
        <f t="shared" si="20"/>
        <v>1.9447639899230353</v>
      </c>
      <c r="J166" s="124">
        <f t="shared" si="27"/>
        <v>1.9447639899230353</v>
      </c>
      <c r="K166" s="305">
        <f>'MASTER CHART'!$L$7</f>
        <v>0.25</v>
      </c>
      <c r="L166" s="303">
        <f t="shared" si="24"/>
        <v>0.48619099748075884</v>
      </c>
    </row>
    <row r="167" spans="1:12" ht="19.5" customHeight="1" x14ac:dyDescent="0.3">
      <c r="A167" s="343" t="s">
        <v>123</v>
      </c>
      <c r="B167" s="1089" t="s">
        <v>123</v>
      </c>
      <c r="C167" s="1090">
        <v>655789000000</v>
      </c>
      <c r="D167" s="1091" t="s">
        <v>630</v>
      </c>
      <c r="E167" s="1086">
        <f t="shared" si="25"/>
        <v>655.78899999999999</v>
      </c>
      <c r="F167" s="328">
        <f t="shared" si="26"/>
        <v>6.4110763515495162</v>
      </c>
      <c r="G167" s="304">
        <f t="shared" si="22"/>
        <v>5.4110763515495162</v>
      </c>
      <c r="H167" s="304">
        <f t="shared" si="23"/>
        <v>-5.4110763515495162</v>
      </c>
      <c r="I167" s="579">
        <f t="shared" si="20"/>
        <v>2.468309700247215</v>
      </c>
      <c r="J167" s="124">
        <f t="shared" si="27"/>
        <v>2.468309700247215</v>
      </c>
      <c r="K167" s="305">
        <f>'MASTER CHART'!$L$7</f>
        <v>0.25</v>
      </c>
      <c r="L167" s="303">
        <f t="shared" si="24"/>
        <v>0.61707742506180374</v>
      </c>
    </row>
    <row r="168" spans="1:12" ht="15" customHeight="1" x14ac:dyDescent="0.3">
      <c r="A168" s="342" t="s">
        <v>102</v>
      </c>
      <c r="B168" s="1089" t="s">
        <v>102</v>
      </c>
      <c r="C168" s="1090">
        <v>3118396000000</v>
      </c>
      <c r="D168" s="1091" t="s">
        <v>630</v>
      </c>
      <c r="E168" s="1086">
        <f t="shared" si="25"/>
        <v>3118.3960000000002</v>
      </c>
      <c r="F168" s="328">
        <f t="shared" si="26"/>
        <v>30.485834392413729</v>
      </c>
      <c r="G168" s="304">
        <f>IF(E168=0,0,F168-1)</f>
        <v>29.485834392413729</v>
      </c>
      <c r="H168" s="304">
        <f t="shared" si="23"/>
        <v>-29.485834392413729</v>
      </c>
      <c r="I168" s="579">
        <f t="shared" si="20"/>
        <v>13.450220681110222</v>
      </c>
      <c r="J168" s="124">
        <f t="shared" si="27"/>
        <v>13.450220681110222</v>
      </c>
      <c r="K168" s="305">
        <f>'MASTER CHART'!$L$7</f>
        <v>0.25</v>
      </c>
      <c r="L168" s="303">
        <f t="shared" si="24"/>
        <v>3.3625551702775556</v>
      </c>
    </row>
    <row r="169" spans="1:12" ht="15" customHeight="1" x14ac:dyDescent="0.3">
      <c r="A169" s="268" t="s">
        <v>234</v>
      </c>
      <c r="B169" s="1089" t="s">
        <v>228</v>
      </c>
      <c r="C169" s="1090">
        <v>149785000000</v>
      </c>
      <c r="D169" s="1091" t="s">
        <v>630</v>
      </c>
      <c r="E169" s="1086">
        <f t="shared" si="25"/>
        <v>149.785</v>
      </c>
      <c r="F169" s="328">
        <f t="shared" si="26"/>
        <v>1.4643171375501027</v>
      </c>
      <c r="G169" s="304">
        <f t="shared" si="22"/>
        <v>0.46431713755010273</v>
      </c>
      <c r="H169" s="304">
        <f t="shared" si="23"/>
        <v>-0.46431713755010273</v>
      </c>
      <c r="I169" s="579">
        <f t="shared" si="20"/>
        <v>0.21180231439124819</v>
      </c>
      <c r="J169" s="124">
        <f t="shared" si="27"/>
        <v>0.21180231439124819</v>
      </c>
      <c r="K169" s="305">
        <f>'MASTER CHART'!$L$7</f>
        <v>0.25</v>
      </c>
      <c r="L169" s="303">
        <f t="shared" si="24"/>
        <v>5.2950578597812048E-2</v>
      </c>
    </row>
    <row r="170" spans="1:12" ht="15.6" x14ac:dyDescent="0.3">
      <c r="A170" s="343" t="s">
        <v>104</v>
      </c>
      <c r="B170" s="1089" t="s">
        <v>124</v>
      </c>
      <c r="C170" s="1090">
        <v>20524945000000</v>
      </c>
      <c r="D170" s="1091" t="s">
        <v>630</v>
      </c>
      <c r="E170" s="1086">
        <f t="shared" si="25"/>
        <v>20524.945</v>
      </c>
      <c r="F170" s="328">
        <f t="shared" si="26"/>
        <v>200.65446280183792</v>
      </c>
      <c r="G170" s="304">
        <f t="shared" si="22"/>
        <v>199.65446280183792</v>
      </c>
      <c r="H170" s="304">
        <f t="shared" si="23"/>
        <v>-199.65446280183792</v>
      </c>
      <c r="I170" s="579">
        <f t="shared" si="20"/>
        <v>91.074125592462281</v>
      </c>
      <c r="J170" s="124">
        <f t="shared" si="27"/>
        <v>91.074125592462281</v>
      </c>
      <c r="K170" s="305">
        <f>'MASTER CHART'!$L$7</f>
        <v>0.25</v>
      </c>
      <c r="L170" s="303">
        <f t="shared" si="24"/>
        <v>22.76853139811557</v>
      </c>
    </row>
    <row r="171" spans="1:12" ht="15.6" x14ac:dyDescent="0.3">
      <c r="A171" s="342" t="s">
        <v>103</v>
      </c>
      <c r="B171" s="1089" t="s">
        <v>103</v>
      </c>
      <c r="C171" s="1090">
        <v>74638000000</v>
      </c>
      <c r="D171" s="1091" t="s">
        <v>630</v>
      </c>
      <c r="E171" s="1086">
        <f t="shared" si="25"/>
        <v>74.638000000000005</v>
      </c>
      <c r="F171" s="328">
        <f t="shared" si="26"/>
        <v>0.72967054453025726</v>
      </c>
      <c r="G171" s="304">
        <f t="shared" si="22"/>
        <v>-0.27032945546974274</v>
      </c>
      <c r="H171" s="304">
        <f t="shared" si="23"/>
        <v>0.27032945546974274</v>
      </c>
      <c r="I171" s="579">
        <f t="shared" si="20"/>
        <v>-27.093069966589251</v>
      </c>
      <c r="J171" s="124">
        <f t="shared" si="27"/>
        <v>-27.093069966589251</v>
      </c>
      <c r="K171" s="305">
        <f>'MASTER CHART'!$L$7</f>
        <v>0.25</v>
      </c>
      <c r="L171" s="303">
        <f t="shared" si="24"/>
        <v>-6.7732674916473128</v>
      </c>
    </row>
    <row r="172" spans="1:12" ht="15.6" x14ac:dyDescent="0.3">
      <c r="A172" s="343" t="s">
        <v>210</v>
      </c>
      <c r="B172" s="1089" t="s">
        <v>210</v>
      </c>
      <c r="C172" s="1090">
        <v>235021000000</v>
      </c>
      <c r="D172" s="1091" t="s">
        <v>630</v>
      </c>
      <c r="E172" s="1086">
        <f t="shared" si="25"/>
        <v>235.02099999999999</v>
      </c>
      <c r="F172" s="328">
        <f t="shared" si="26"/>
        <v>2.2975950728321441</v>
      </c>
      <c r="G172" s="304">
        <f t="shared" si="22"/>
        <v>1.2975950728321441</v>
      </c>
      <c r="H172" s="304">
        <f t="shared" si="23"/>
        <v>-1.2975950728321441</v>
      </c>
      <c r="I172" s="579">
        <f t="shared" si="20"/>
        <v>0.59190931659047819</v>
      </c>
      <c r="J172" s="124">
        <f t="shared" si="27"/>
        <v>0.59190931659047819</v>
      </c>
      <c r="K172" s="305">
        <f>'MASTER CHART'!$L$7</f>
        <v>0.25</v>
      </c>
      <c r="L172" s="303">
        <f t="shared" si="24"/>
        <v>0.14797732914761955</v>
      </c>
    </row>
    <row r="173" spans="1:12" ht="15.6" x14ac:dyDescent="0.3">
      <c r="A173" s="343" t="s">
        <v>105</v>
      </c>
      <c r="B173" s="1089" t="s">
        <v>105</v>
      </c>
      <c r="C173" s="1090">
        <v>269068000000</v>
      </c>
      <c r="D173" s="1091" t="s">
        <v>632</v>
      </c>
      <c r="E173" s="1086">
        <f t="shared" si="25"/>
        <v>269.06799999999998</v>
      </c>
      <c r="F173" s="328">
        <f t="shared" si="26"/>
        <v>2.6304428585394466</v>
      </c>
      <c r="G173" s="304">
        <f t="shared" si="22"/>
        <v>1.6304428585394466</v>
      </c>
      <c r="H173" s="304">
        <f t="shared" si="23"/>
        <v>-1.6304428585394466</v>
      </c>
      <c r="I173" s="579">
        <f t="shared" si="20"/>
        <v>0.74374073880500224</v>
      </c>
      <c r="J173" s="124">
        <f t="shared" si="27"/>
        <v>0.74374073880500224</v>
      </c>
      <c r="K173" s="305">
        <f>'MASTER CHART'!$L$7</f>
        <v>0.25</v>
      </c>
      <c r="L173" s="303">
        <f t="shared" si="24"/>
        <v>0.18593518470125056</v>
      </c>
    </row>
    <row r="174" spans="1:12" ht="15.6" x14ac:dyDescent="0.3">
      <c r="A174" s="342" t="s">
        <v>211</v>
      </c>
      <c r="B174" s="1089" t="s">
        <v>106</v>
      </c>
      <c r="C174" s="1090">
        <v>775669000000</v>
      </c>
      <c r="D174" s="1091" t="s">
        <v>630</v>
      </c>
      <c r="E174" s="1086">
        <f t="shared" si="25"/>
        <v>775.66899999999998</v>
      </c>
      <c r="F174" s="328">
        <f t="shared" si="26"/>
        <v>7.5830384201779255</v>
      </c>
      <c r="G174" s="304">
        <f t="shared" si="22"/>
        <v>6.5830384201779255</v>
      </c>
      <c r="H174" s="304">
        <f t="shared" si="23"/>
        <v>-6.5830384201779255</v>
      </c>
      <c r="I174" s="579">
        <f t="shared" si="20"/>
        <v>3.0029104255703607</v>
      </c>
      <c r="J174" s="124">
        <f t="shared" si="27"/>
        <v>3.0029104255703607</v>
      </c>
      <c r="K174" s="305">
        <f>'MASTER CHART'!$L$7</f>
        <v>0.25</v>
      </c>
      <c r="L174" s="303">
        <f t="shared" si="24"/>
        <v>0.75072760639259017</v>
      </c>
    </row>
    <row r="175" spans="1:12" ht="15.6" x14ac:dyDescent="0.3">
      <c r="A175" s="343" t="s">
        <v>107</v>
      </c>
      <c r="B175" s="1089" t="s">
        <v>107</v>
      </c>
      <c r="C175" s="1090">
        <v>73630000000</v>
      </c>
      <c r="D175" s="1091" t="s">
        <v>631</v>
      </c>
      <c r="E175" s="1086">
        <f t="shared" si="25"/>
        <v>73.63</v>
      </c>
      <c r="F175" s="328">
        <f t="shared" si="26"/>
        <v>0.71981620881806629</v>
      </c>
      <c r="G175" s="304">
        <f t="shared" si="22"/>
        <v>-0.28018379118193371</v>
      </c>
      <c r="H175" s="304">
        <f t="shared" si="23"/>
        <v>0.28018379118193371</v>
      </c>
      <c r="I175" s="579">
        <f t="shared" si="20"/>
        <v>-28.080695256851161</v>
      </c>
      <c r="J175" s="124">
        <f t="shared" si="27"/>
        <v>-28.080695256851161</v>
      </c>
      <c r="K175" s="305">
        <f>'MASTER CHART'!$L$7</f>
        <v>0.25</v>
      </c>
      <c r="L175" s="303">
        <f t="shared" si="24"/>
        <v>-7.0201738142127903</v>
      </c>
    </row>
    <row r="176" spans="1:12" ht="15.6" x14ac:dyDescent="0.3">
      <c r="A176" s="342" t="s">
        <v>212</v>
      </c>
      <c r="B176" s="1089" t="s">
        <v>212</v>
      </c>
      <c r="C176" s="1090">
        <v>61985000000</v>
      </c>
      <c r="D176" s="1091" t="s">
        <v>630</v>
      </c>
      <c r="E176" s="1086">
        <f t="shared" si="25"/>
        <v>61.984999999999999</v>
      </c>
      <c r="F176" s="328">
        <f>IF(E176=0,"use mean",E176/$E$179)</f>
        <v>0.60597321341284582</v>
      </c>
      <c r="G176" s="304">
        <f>IF(E176=0,0,F176-1)</f>
        <v>-0.39402678658715418</v>
      </c>
      <c r="H176" s="304">
        <f t="shared" si="23"/>
        <v>0.39402678658715418</v>
      </c>
      <c r="I176" s="579">
        <f>(IF(G176&lt;0,G176/$G$181*-100,G176/$G$180*100))</f>
        <v>-39.490314805561269</v>
      </c>
      <c r="J176" s="124">
        <f t="shared" si="27"/>
        <v>-39.490314805561269</v>
      </c>
      <c r="K176" s="305">
        <f>'MASTER CHART'!$L$7</f>
        <v>0.25</v>
      </c>
      <c r="L176" s="303">
        <f t="shared" si="24"/>
        <v>-9.8725787013903172</v>
      </c>
    </row>
    <row r="177" spans="1:12" ht="16.2" thickBot="1" x14ac:dyDescent="0.35">
      <c r="A177" s="353" t="s">
        <v>213</v>
      </c>
      <c r="B177" s="1089" t="s">
        <v>213</v>
      </c>
      <c r="C177" s="1090">
        <v>41533000000</v>
      </c>
      <c r="D177" s="1091" t="s">
        <v>630</v>
      </c>
      <c r="E177" s="1086">
        <f t="shared" si="25"/>
        <v>41.533000000000001</v>
      </c>
      <c r="F177" s="329">
        <f t="shared" si="26"/>
        <v>0.40603187017303749</v>
      </c>
      <c r="G177" s="330">
        <f t="shared" si="22"/>
        <v>-0.59396812982696257</v>
      </c>
      <c r="H177" s="330">
        <f t="shared" si="23"/>
        <v>0.59396812982696257</v>
      </c>
      <c r="I177" s="579">
        <f>(IF(G177&lt;0,G177/$G$181*-100,G177/$G$180*100))</f>
        <v>-59.528918413136992</v>
      </c>
      <c r="J177" s="119">
        <f t="shared" si="27"/>
        <v>-59.528918413136992</v>
      </c>
      <c r="K177" s="323">
        <f>'MASTER CHART'!$L$7</f>
        <v>0.25</v>
      </c>
      <c r="L177" s="331">
        <f t="shared" si="24"/>
        <v>-14.882229603284248</v>
      </c>
    </row>
    <row r="178" spans="1:12" ht="16.8" thickTop="1" thickBot="1" x14ac:dyDescent="0.35">
      <c r="A178" s="326"/>
      <c r="B178" s="1087"/>
      <c r="C178" s="689"/>
      <c r="D178" s="1088"/>
    </row>
    <row r="179" spans="1:12" ht="17.399999999999999" thickTop="1" thickBot="1" x14ac:dyDescent="0.35">
      <c r="A179" s="468" t="s">
        <v>326</v>
      </c>
      <c r="B179" s="1087"/>
      <c r="C179" s="689"/>
      <c r="D179" s="1088"/>
      <c r="E179" s="597">
        <f>MEDIAN(E4:E177)</f>
        <v>102.28999999999999</v>
      </c>
      <c r="F179" s="67"/>
      <c r="G179" s="65"/>
      <c r="H179" s="65"/>
      <c r="I179" s="80"/>
      <c r="J179" s="80"/>
      <c r="K179" s="65"/>
      <c r="L179" s="33"/>
    </row>
    <row r="180" spans="1:12" ht="17.399999999999999" thickTop="1" thickBot="1" x14ac:dyDescent="0.35">
      <c r="A180" s="326"/>
      <c r="B180" s="1093"/>
      <c r="C180" s="689"/>
      <c r="D180" s="1088"/>
      <c r="E180" s="688"/>
      <c r="F180" s="581" t="s">
        <v>15</v>
      </c>
      <c r="G180" s="582">
        <f>MAX(G4:G177)</f>
        <v>219.22193762831168</v>
      </c>
      <c r="H180" s="122"/>
      <c r="I180" s="80"/>
      <c r="J180" s="80"/>
      <c r="K180" s="65"/>
      <c r="L180" s="33"/>
    </row>
    <row r="181" spans="1:12" ht="17.399999999999999" thickTop="1" thickBot="1" x14ac:dyDescent="0.35">
      <c r="A181" s="326"/>
      <c r="B181" s="1087"/>
      <c r="C181" s="689"/>
      <c r="D181" s="1088"/>
      <c r="E181" s="668"/>
      <c r="F181" s="583" t="s">
        <v>14</v>
      </c>
      <c r="G181" s="246">
        <f>MIN(G4:G177)</f>
        <v>-0.9977808192394173</v>
      </c>
      <c r="J181" s="81"/>
      <c r="K181" s="73"/>
      <c r="L181" s="33"/>
    </row>
    <row r="182" spans="1:12" ht="16.2" thickTop="1" x14ac:dyDescent="0.3">
      <c r="B182" s="1093"/>
      <c r="C182" s="689"/>
      <c r="D182" s="1088"/>
    </row>
    <row r="183" spans="1:12" x14ac:dyDescent="0.3">
      <c r="A183" s="270" t="s">
        <v>250</v>
      </c>
    </row>
    <row r="184" spans="1:12" x14ac:dyDescent="0.3">
      <c r="A184" s="602" t="s">
        <v>366</v>
      </c>
    </row>
    <row r="185" spans="1:12" x14ac:dyDescent="0.3">
      <c r="A185" s="600"/>
      <c r="C185" s="669">
        <f>MAX(C4:C177)</f>
        <v>22526502000000</v>
      </c>
    </row>
    <row r="186" spans="1:12" ht="16.2" x14ac:dyDescent="0.3">
      <c r="E186" s="105"/>
      <c r="F186" s="70"/>
      <c r="G186" s="29"/>
      <c r="H186" s="69"/>
      <c r="I186" s="81"/>
      <c r="J186" s="81"/>
      <c r="K186" s="73"/>
      <c r="L186" s="33"/>
    </row>
    <row r="188" spans="1:12" x14ac:dyDescent="0.3">
      <c r="A188" s="187"/>
    </row>
  </sheetData>
  <mergeCells count="5">
    <mergeCell ref="A1:A3"/>
    <mergeCell ref="E1:L1"/>
    <mergeCell ref="F2:K2"/>
    <mergeCell ref="L2:L3"/>
    <mergeCell ref="B1:D2"/>
  </mergeCells>
  <hyperlinks>
    <hyperlink ref="A183" r:id="rId1" xr:uid="{00000000-0004-0000-0700-000000000000}"/>
    <hyperlink ref="A184" r:id="rId2" xr:uid="{00000000-0004-0000-0700-000001000000}"/>
  </hyperlinks>
  <pageMargins left="0.7" right="0.7" top="0.75" bottom="0.75" header="0.3" footer="0.3"/>
  <pageSetup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MASTER CHART</vt:lpstr>
      <vt:lpstr>Global Opportunity Ranking</vt:lpstr>
      <vt:lpstr>Global Opportunity Map</vt:lpstr>
      <vt:lpstr>Americas Opportunity Ranking</vt:lpstr>
      <vt:lpstr>Macro - Wealth</vt:lpstr>
      <vt:lpstr>Macro - GDP Growth</vt:lpstr>
      <vt:lpstr>Macro - GDP Growth Projection</vt:lpstr>
      <vt:lpstr>Macro - Population</vt:lpstr>
      <vt:lpstr>Economy Size</vt:lpstr>
      <vt:lpstr>1-Military Spending</vt:lpstr>
      <vt:lpstr>2-Natural Gas Production</vt:lpstr>
      <vt:lpstr>3-IT Development Index</vt:lpstr>
      <vt:lpstr>4- Motor Vehicle Production</vt:lpstr>
      <vt:lpstr>5- Aircraft Exports</vt:lpstr>
      <vt:lpstr>6-Network Readiness Index</vt:lpstr>
      <vt:lpstr>7-Crude Oil Production</vt:lpstr>
      <vt:lpstr>8-Commercial Banking Branches</vt:lpstr>
      <vt:lpstr>Risk - Country</vt:lpstr>
      <vt:lpstr>Risk - Business Climate</vt:lpstr>
      <vt:lpstr>Risk - Banking</vt:lpstr>
      <vt:lpstr>scratch sheet</vt:lpstr>
      <vt:lpstr>'Global Opportunity Ranking'!Print_Area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berwin</dc:creator>
  <cp:lastModifiedBy>berwi</cp:lastModifiedBy>
  <cp:lastPrinted>2012-01-09T17:28:10Z</cp:lastPrinted>
  <dcterms:created xsi:type="dcterms:W3CDTF">2009-03-24T14:24:45Z</dcterms:created>
  <dcterms:modified xsi:type="dcterms:W3CDTF">2021-10-22T17:16:24Z</dcterms:modified>
</cp:coreProperties>
</file>